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https://unhcr365-my.sharepoint.com/personal/valencid_unhcr_org/Documents/Documents/003 Tenders/2023/143 RFQ Mejoramiento de Canchas de Futbol Rápido en Tenosique/01 Tendering documentation/02 Tender Documents with QA/QA/REV1/"/>
    </mc:Choice>
  </mc:AlternateContent>
  <xr:revisionPtr revIDLastSave="0" documentId="8_{9A1D90F9-84BB-4950-BE12-D4D7F9C1A6D2}" xr6:coauthVersionLast="47" xr6:coauthVersionMax="47" xr10:uidLastSave="{00000000-0000-0000-0000-000000000000}"/>
  <bookViews>
    <workbookView xWindow="-110" yWindow="-110" windowWidth="19420" windowHeight="10300" tabRatio="543" firstSheet="2" activeTab="2" xr2:uid="{00000000-000D-0000-FFFF-FFFF00000000}"/>
  </bookViews>
  <sheets>
    <sheet name="Presupuesto" sheetId="29" state="hidden" r:id="rId1"/>
    <sheet name="Presupuesto (3)" sheetId="31" state="hidden" r:id="rId2"/>
    <sheet name="Formato Financiero CANCHAS" sheetId="36" r:id="rId3"/>
  </sheets>
  <externalReferences>
    <externalReference r:id="rId4"/>
  </externalReferences>
  <definedNames>
    <definedName name="actsaldo" localSheetId="2">[1]!actsaldo</definedName>
    <definedName name="actsaldo" localSheetId="0">[1]!actsaldo</definedName>
    <definedName name="actsaldo" localSheetId="1">[1]!actsaldo</definedName>
    <definedName name="actsaldo">[1]!actsaldo</definedName>
    <definedName name="BANCOS" localSheetId="2">#REF!</definedName>
    <definedName name="BANCOS" localSheetId="0">#REF!</definedName>
    <definedName name="BANCOS" localSheetId="1">#REF!</definedName>
    <definedName name="BANCOS">#REF!</definedName>
    <definedName name="BT" localSheetId="2">#REF!</definedName>
    <definedName name="BT" localSheetId="0">#REF!</definedName>
    <definedName name="BT" localSheetId="1">#REF!</definedName>
    <definedName name="BT">#REF!</definedName>
    <definedName name="CALIBRE" localSheetId="2">#REF!</definedName>
    <definedName name="CALIBRE" localSheetId="0">#REF!</definedName>
    <definedName name="CALIBRE" localSheetId="1">#REF!</definedName>
    <definedName name="CALIBRE">#REF!</definedName>
    <definedName name="CALIBREBT" localSheetId="2">#REF!</definedName>
    <definedName name="CALIBREBT" localSheetId="0">#REF!</definedName>
    <definedName name="CALIBREBT" localSheetId="1">#REF!</definedName>
    <definedName name="CALIBREBT">#REF!</definedName>
    <definedName name="CALIBRENC" localSheetId="2">#REF!</definedName>
    <definedName name="CALIBRENC" localSheetId="0">#REF!</definedName>
    <definedName name="CALIBRENC" localSheetId="1">#REF!</definedName>
    <definedName name="CALIBRENC">#REF!</definedName>
    <definedName name="KILOS" localSheetId="2">#REF!</definedName>
    <definedName name="KILOS" localSheetId="0">#REF!</definedName>
    <definedName name="KILOS" localSheetId="1">#REF!</definedName>
    <definedName name="KILOS">#REF!</definedName>
    <definedName name="LINEA" localSheetId="2">#REF!</definedName>
    <definedName name="LINEA" localSheetId="0">#REF!</definedName>
    <definedName name="LINEA" localSheetId="1">#REF!</definedName>
    <definedName name="LINEA">#REF!</definedName>
    <definedName name="METAS" localSheetId="2">#REF!</definedName>
    <definedName name="METAS" localSheetId="0">#REF!</definedName>
    <definedName name="METAS" localSheetId="1">#REF!</definedName>
    <definedName name="METAS">#REF!</definedName>
    <definedName name="MT" localSheetId="2">#REF!</definedName>
    <definedName name="MT" localSheetId="0">#REF!</definedName>
    <definedName name="MT" localSheetId="1">#REF!</definedName>
    <definedName name="MT">#REF!</definedName>
    <definedName name="NC" localSheetId="2">#REF!</definedName>
    <definedName name="NC" localSheetId="0">#REF!</definedName>
    <definedName name="NC" localSheetId="1">#REF!</definedName>
    <definedName name="NC">#REF!</definedName>
    <definedName name="POSTE" localSheetId="2">#REF!</definedName>
    <definedName name="POSTE" localSheetId="0">#REF!</definedName>
    <definedName name="POSTE" localSheetId="1">#REF!</definedName>
    <definedName name="POSTE">#REF!</definedName>
    <definedName name="POSTES" localSheetId="2">#REF!</definedName>
    <definedName name="POSTES" localSheetId="0">#REF!</definedName>
    <definedName name="POSTES" localSheetId="1">#REF!</definedName>
    <definedName name="POSTES">#REF!</definedName>
    <definedName name="_xlnm.Print_Area" localSheetId="2">'Formato Financiero CANCHAS'!$A$1:$G$67</definedName>
    <definedName name="_xlnm.Print_Area" localSheetId="0">Presupuesto!$A$1:$F$243</definedName>
    <definedName name="_xlnm.Print_Area" localSheetId="1">'Presupuesto (3)'!$A$1:$F$114</definedName>
    <definedName name="_xlnm.Print_Titles" localSheetId="0">Presupuesto!$1:$11</definedName>
    <definedName name="_xlnm.Print_Titles" localSheetId="1">'Presupuesto (3)'!$1:$11</definedName>
    <definedName name="REA" localSheetId="2">#REF!</definedName>
    <definedName name="REA" localSheetId="0">#REF!</definedName>
    <definedName name="REA" localSheetId="1">#REF!</definedName>
    <definedName name="REA">#REF!</definedName>
    <definedName name="TR1B" localSheetId="2">#REF!</definedName>
    <definedName name="TR1B" localSheetId="0">#REF!</definedName>
    <definedName name="TR1B" localSheetId="1">#REF!</definedName>
    <definedName name="TR1B">#REF!</definedName>
    <definedName name="TR2B" localSheetId="2">#REF!</definedName>
    <definedName name="TR2B" localSheetId="0">#REF!</definedName>
    <definedName name="TR2B" localSheetId="1">#REF!</definedName>
    <definedName name="TR2B">#REF!</definedName>
    <definedName name="TR3B" localSheetId="2">#REF!</definedName>
    <definedName name="TR3B" localSheetId="0">#REF!</definedName>
    <definedName name="TR3B" localSheetId="1">#REF!</definedName>
    <definedName name="TR3B">#REF!</definedName>
    <definedName name="TRA" localSheetId="2">#REF!</definedName>
    <definedName name="TRA" localSheetId="0">#REF!</definedName>
    <definedName name="TRA" localSheetId="1">#REF!</definedName>
    <definedName name="TRA">#REF!</definedName>
    <definedName name="VOL" localSheetId="2">#REF!</definedName>
    <definedName name="VOL" localSheetId="0">#REF!</definedName>
    <definedName name="VOL" localSheetId="1">#REF!</definedName>
    <definedName name="VOL">#REF!</definedName>
    <definedName name="VOLTAJE" localSheetId="2">#REF!</definedName>
    <definedName name="VOLTAJE" localSheetId="0">#REF!</definedName>
    <definedName name="VOLTAJE" localSheetId="1">#REF!</definedName>
    <definedName name="VOLTAJE">#REF!</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2" i="36" l="1"/>
  <c r="F51" i="36"/>
  <c r="F50" i="36" s="1"/>
  <c r="F35" i="36"/>
  <c r="F34" i="36" s="1"/>
  <c r="F46" i="36"/>
  <c r="F47" i="36"/>
  <c r="F48" i="36"/>
  <c r="F49" i="36"/>
  <c r="F45" i="36"/>
  <c r="F42" i="36"/>
  <c r="F43" i="36"/>
  <c r="F32" i="36"/>
  <c r="F33" i="36"/>
  <c r="F31" i="36"/>
  <c r="F26" i="36"/>
  <c r="F27" i="36"/>
  <c r="F28" i="36"/>
  <c r="F29" i="36"/>
  <c r="F25" i="36"/>
  <c r="F44" i="36" l="1"/>
  <c r="F30" i="36"/>
  <c r="F24" i="36"/>
  <c r="F41" i="36"/>
  <c r="F40" i="36" s="1"/>
  <c r="F39" i="36"/>
  <c r="F38" i="36" s="1"/>
  <c r="F23" i="36"/>
  <c r="F22" i="36"/>
  <c r="F21" i="36"/>
  <c r="F19" i="36"/>
  <c r="F18" i="36" s="1"/>
  <c r="F20" i="36" l="1"/>
  <c r="F36" i="36" s="1"/>
  <c r="F53" i="36" l="1"/>
  <c r="F54" i="36" l="1"/>
  <c r="F55" i="36" s="1"/>
  <c r="H30" i="31"/>
  <c r="H29" i="31"/>
  <c r="H28" i="31"/>
  <c r="H26" i="31"/>
  <c r="H25" i="31"/>
  <c r="H24" i="31"/>
  <c r="H22" i="31"/>
  <c r="G221" i="29"/>
  <c r="F108" i="31"/>
  <c r="F107" i="31"/>
  <c r="F106" i="31"/>
  <c r="F105" i="31"/>
  <c r="F104" i="31"/>
  <c r="F103" i="31"/>
  <c r="F102" i="31"/>
  <c r="F101" i="31"/>
  <c r="F100" i="31"/>
  <c r="F99" i="31"/>
  <c r="F98" i="31"/>
  <c r="F97" i="31"/>
  <c r="F96" i="31"/>
  <c r="F95" i="31"/>
  <c r="F94" i="31"/>
  <c r="F93" i="31"/>
  <c r="F92" i="31"/>
  <c r="F91" i="31"/>
  <c r="F90" i="31"/>
  <c r="F89" i="31"/>
  <c r="F88" i="31"/>
  <c r="F87" i="31"/>
  <c r="F86" i="31"/>
  <c r="F85" i="31"/>
  <c r="F83" i="31"/>
  <c r="F82" i="31"/>
  <c r="F81" i="31"/>
  <c r="F79" i="31"/>
  <c r="F78" i="31"/>
  <c r="F77" i="31"/>
  <c r="F76" i="31"/>
  <c r="F75" i="31"/>
  <c r="F74" i="31"/>
  <c r="F73" i="31"/>
  <c r="F72" i="31"/>
  <c r="F71" i="31"/>
  <c r="F69" i="31"/>
  <c r="F68" i="31"/>
  <c r="F67" i="31"/>
  <c r="F65" i="31"/>
  <c r="F64" i="31"/>
  <c r="F63" i="31"/>
  <c r="F62" i="31"/>
  <c r="F61" i="31"/>
  <c r="F60" i="31"/>
  <c r="F59" i="31"/>
  <c r="F58" i="31"/>
  <c r="F57" i="31"/>
  <c r="F56" i="31"/>
  <c r="F55" i="31"/>
  <c r="F53" i="31"/>
  <c r="F52" i="31"/>
  <c r="F51" i="31"/>
  <c r="F49" i="31"/>
  <c r="F48" i="31"/>
  <c r="F47" i="31"/>
  <c r="F46" i="31"/>
  <c r="F45" i="31"/>
  <c r="F44" i="31"/>
  <c r="F43" i="31"/>
  <c r="F41" i="31"/>
  <c r="F40" i="31"/>
  <c r="F39" i="31"/>
  <c r="F37" i="31"/>
  <c r="F36" i="31"/>
  <c r="F35" i="31"/>
  <c r="F34" i="31"/>
  <c r="F30" i="31"/>
  <c r="F29" i="31"/>
  <c r="F28" i="31"/>
  <c r="F26" i="31"/>
  <c r="F25" i="31"/>
  <c r="F24" i="31"/>
  <c r="F22" i="31"/>
  <c r="F21" i="31" s="1"/>
  <c r="F18" i="31"/>
  <c r="F17" i="31"/>
  <c r="F16" i="31"/>
  <c r="F15" i="31"/>
  <c r="F14" i="31"/>
  <c r="F13" i="31"/>
  <c r="F18" i="29"/>
  <c r="F17" i="29"/>
  <c r="F16" i="29"/>
  <c r="F15" i="29"/>
  <c r="F14" i="29"/>
  <c r="F20" i="29"/>
  <c r="F35" i="29"/>
  <c r="F34" i="29"/>
  <c r="F33" i="29"/>
  <c r="F32" i="29"/>
  <c r="F31" i="29"/>
  <c r="F30" i="29"/>
  <c r="F26" i="29"/>
  <c r="F23" i="29"/>
  <c r="F46" i="29"/>
  <c r="F45" i="29"/>
  <c r="F44" i="29"/>
  <c r="F43" i="29"/>
  <c r="F42" i="29"/>
  <c r="F41" i="29"/>
  <c r="F40" i="29"/>
  <c r="F39" i="29"/>
  <c r="F38" i="29"/>
  <c r="F37" i="29"/>
  <c r="F57" i="29"/>
  <c r="F56" i="29"/>
  <c r="F55" i="29"/>
  <c r="F54" i="29"/>
  <c r="F53" i="29"/>
  <c r="F52" i="29"/>
  <c r="F51" i="29"/>
  <c r="F50" i="29"/>
  <c r="F49" i="29"/>
  <c r="F48" i="29"/>
  <c r="F74" i="29"/>
  <c r="F73" i="29"/>
  <c r="F72" i="29"/>
  <c r="F71" i="29"/>
  <c r="F70" i="29"/>
  <c r="F69" i="29"/>
  <c r="F68" i="29"/>
  <c r="F67" i="29"/>
  <c r="F66" i="29"/>
  <c r="F65" i="29"/>
  <c r="F64" i="29"/>
  <c r="F63" i="29"/>
  <c r="F62" i="29"/>
  <c r="F61" i="29"/>
  <c r="F60" i="29"/>
  <c r="F59" i="29"/>
  <c r="F78" i="29"/>
  <c r="F94" i="29"/>
  <c r="F93" i="29"/>
  <c r="F91" i="29"/>
  <c r="F90" i="29"/>
  <c r="F89" i="29"/>
  <c r="F88" i="29"/>
  <c r="F87" i="29"/>
  <c r="F86" i="29"/>
  <c r="F84" i="29"/>
  <c r="F110" i="29"/>
  <c r="F109" i="29"/>
  <c r="F108" i="29"/>
  <c r="F107" i="29"/>
  <c r="F106" i="29"/>
  <c r="F105" i="29"/>
  <c r="F104" i="29"/>
  <c r="F103" i="29"/>
  <c r="F102" i="29"/>
  <c r="F101" i="29"/>
  <c r="F100" i="29"/>
  <c r="F99" i="29"/>
  <c r="F98" i="29"/>
  <c r="F97" i="29"/>
  <c r="F96" i="29"/>
  <c r="F120" i="29"/>
  <c r="F119" i="29"/>
  <c r="F118" i="29"/>
  <c r="F117" i="29"/>
  <c r="F116" i="29"/>
  <c r="F115" i="29"/>
  <c r="F114" i="29"/>
  <c r="F113" i="29"/>
  <c r="F112" i="29"/>
  <c r="F137" i="29"/>
  <c r="F136" i="29"/>
  <c r="F135" i="29"/>
  <c r="F134" i="29"/>
  <c r="F133" i="29"/>
  <c r="F132" i="29"/>
  <c r="F131" i="29"/>
  <c r="F130" i="29"/>
  <c r="F129" i="29"/>
  <c r="F128" i="29"/>
  <c r="F127" i="29"/>
  <c r="F126" i="29"/>
  <c r="F125" i="29"/>
  <c r="F124" i="29"/>
  <c r="F123" i="29"/>
  <c r="F122" i="29"/>
  <c r="F141" i="29"/>
  <c r="F151" i="29"/>
  <c r="F150" i="29"/>
  <c r="F149" i="29"/>
  <c r="F148" i="29"/>
  <c r="F147" i="29"/>
  <c r="F146" i="29"/>
  <c r="F145" i="29"/>
  <c r="F144" i="29"/>
  <c r="F143" i="29"/>
  <c r="F161" i="29"/>
  <c r="F160" i="29"/>
  <c r="F159" i="29"/>
  <c r="F158" i="29"/>
  <c r="F157" i="29"/>
  <c r="F156" i="29"/>
  <c r="F155" i="29"/>
  <c r="F154" i="29"/>
  <c r="F153" i="29"/>
  <c r="F174" i="29"/>
  <c r="F173" i="29"/>
  <c r="F172" i="29"/>
  <c r="F171" i="29"/>
  <c r="F170" i="29"/>
  <c r="F169" i="29"/>
  <c r="F168" i="29"/>
  <c r="F167" i="29"/>
  <c r="F166" i="29"/>
  <c r="F165" i="29"/>
  <c r="F164" i="29"/>
  <c r="F163" i="29"/>
  <c r="F191" i="29"/>
  <c r="F190" i="29"/>
  <c r="F189" i="29"/>
  <c r="F188" i="29"/>
  <c r="F187" i="29"/>
  <c r="F186" i="29"/>
  <c r="F185" i="29"/>
  <c r="F184" i="29"/>
  <c r="F183" i="29"/>
  <c r="F182" i="29"/>
  <c r="F181" i="29"/>
  <c r="F180" i="29"/>
  <c r="F179" i="29"/>
  <c r="F178" i="29"/>
  <c r="F177" i="29"/>
  <c r="F176" i="29"/>
  <c r="F201" i="29"/>
  <c r="F200" i="29"/>
  <c r="F199" i="29"/>
  <c r="F198" i="29"/>
  <c r="F197" i="29"/>
  <c r="F196" i="29"/>
  <c r="F195" i="29"/>
  <c r="F194" i="29"/>
  <c r="F193" i="29"/>
  <c r="F209" i="29"/>
  <c r="F208" i="29"/>
  <c r="F207" i="29"/>
  <c r="F206" i="29"/>
  <c r="F205" i="29"/>
  <c r="F204" i="29"/>
  <c r="F213" i="29"/>
  <c r="F212" i="29" s="1"/>
  <c r="F217" i="29"/>
  <c r="F216" i="29"/>
  <c r="F215" i="29"/>
  <c r="F221" i="29"/>
  <c r="F220" i="29"/>
  <c r="F219" i="29"/>
  <c r="F236" i="29"/>
  <c r="F235" i="29"/>
  <c r="F234" i="29"/>
  <c r="F233" i="29"/>
  <c r="F232" i="29"/>
  <c r="F231" i="29"/>
  <c r="F230" i="29"/>
  <c r="F229" i="29"/>
  <c r="F228" i="29"/>
  <c r="F227" i="29"/>
  <c r="F226" i="29"/>
  <c r="F225" i="29"/>
  <c r="F224" i="29"/>
  <c r="F237" i="29"/>
  <c r="F50" i="31" l="1"/>
  <c r="F38" i="31"/>
  <c r="F42" i="31"/>
  <c r="F23" i="31"/>
  <c r="F33" i="31"/>
  <c r="F70" i="31"/>
  <c r="F66" i="31"/>
  <c r="F27" i="31"/>
  <c r="F84" i="31"/>
  <c r="F54" i="31"/>
  <c r="F80" i="31"/>
  <c r="F12" i="31"/>
  <c r="F214" i="29"/>
  <c r="F218" i="29"/>
  <c r="F13" i="29"/>
  <c r="F223" i="29"/>
  <c r="F203" i="29"/>
  <c r="F192" i="29"/>
  <c r="F175" i="29"/>
  <c r="F162" i="29"/>
  <c r="F152" i="29"/>
  <c r="F142" i="29"/>
  <c r="F140" i="29"/>
  <c r="F121" i="29"/>
  <c r="F111" i="29"/>
  <c r="F95" i="29"/>
  <c r="E92" i="29"/>
  <c r="F92" i="29" s="1"/>
  <c r="E85" i="29"/>
  <c r="F85" i="29" s="1"/>
  <c r="E82" i="29"/>
  <c r="F82" i="29" s="1"/>
  <c r="E81" i="29"/>
  <c r="F81" i="29" s="1"/>
  <c r="E80" i="29"/>
  <c r="F77" i="29"/>
  <c r="F58" i="29"/>
  <c r="F47" i="29"/>
  <c r="F36" i="29"/>
  <c r="E29" i="29"/>
  <c r="F29" i="29" s="1"/>
  <c r="E28" i="29"/>
  <c r="F28" i="29" s="1"/>
  <c r="E27" i="29"/>
  <c r="F27" i="29" s="1"/>
  <c r="E25" i="29"/>
  <c r="F25" i="29" s="1"/>
  <c r="D24" i="29"/>
  <c r="E21" i="29"/>
  <c r="F32" i="31" l="1"/>
  <c r="E110" i="31" s="1"/>
  <c r="F20" i="31"/>
  <c r="F211" i="29"/>
  <c r="F80" i="29"/>
  <c r="F79" i="29" s="1"/>
  <c r="F21" i="29"/>
  <c r="F19" i="29" s="1"/>
  <c r="F24" i="29"/>
  <c r="F22" i="29" s="1"/>
  <c r="F83" i="29"/>
  <c r="F139" i="29"/>
  <c r="E111" i="31" l="1"/>
  <c r="E112" i="31" s="1"/>
  <c r="F12" i="29"/>
  <c r="F76" i="29"/>
  <c r="E239" i="29" l="1"/>
  <c r="E240" i="29" s="1"/>
  <c r="E241" i="29" s="1"/>
</calcChain>
</file>

<file path=xl/sharedStrings.xml><?xml version="1.0" encoding="utf-8"?>
<sst xmlns="http://schemas.openxmlformats.org/spreadsheetml/2006/main" count="715" uniqueCount="310">
  <si>
    <t>OBRA:</t>
  </si>
  <si>
    <t>ACONDICIONAMIENTO Y CONSTRUCCION DE EDIFICIO PARA ALBERGUE DE INFANTES MIGRANTES, 1ERA. ETAPA</t>
  </si>
  <si>
    <t xml:space="preserve">LOCALIDAD: </t>
  </si>
  <si>
    <t>001.- CD. TENOSIQUE DE PINO SUAREZ.</t>
  </si>
  <si>
    <t xml:space="preserve">UBICACIÓN: </t>
  </si>
  <si>
    <t>TENOSIQUE, TABASCO</t>
  </si>
  <si>
    <t>CATALOGO DE CONCEPTOS</t>
  </si>
  <si>
    <t>CLAVE</t>
  </si>
  <si>
    <t>DESCRIPCION</t>
  </si>
  <si>
    <t>UNIDAD</t>
  </si>
  <si>
    <t>CANTIDAD</t>
  </si>
  <si>
    <t>P. U.</t>
  </si>
  <si>
    <t>IMPORTE</t>
  </si>
  <si>
    <t>ACONDICIONAMIENTO DE DORMITORIOS</t>
  </si>
  <si>
    <t xml:space="preserve">   PRELIMINARES</t>
  </si>
  <si>
    <t xml:space="preserve"> Excavación con herramienta manual en zona de terreno tipo II en zapatas y contratrabes, traslape del material hasta 1.00m de profundidad. Incluye: herramientas y mano de obra.</t>
  </si>
  <si>
    <t>m³.</t>
  </si>
  <si>
    <t xml:space="preserve"> Carga y acarreo de material sobrante producto de la excavación en zapatas y contratrabes, al sitio donde lo indique la supervisión, hasta 1km fuera de la obra. Incluye: herramientas y mano de obra.</t>
  </si>
  <si>
    <t xml:space="preserve"> Relleno y compactacion con material producto de excavación  de 0 a 1.00 m de altura en capas de  30 cm maximo , Incluye: material, carga, acarreo, tendido, compatacion, pruebas de laboratorio, maquinaria, equipo, herramientas y mano de obra.</t>
  </si>
  <si>
    <t xml:space="preserve"> Demolición de losa concreto armado, con una altura de 0.00 a 4.00m. Incluye: carga, acarreos, descarga, mano de obra, herramienta, equipo, desperdicios y limpieza.</t>
  </si>
  <si>
    <t>m².</t>
  </si>
  <si>
    <t xml:space="preserve"> Demolición de muro de block hueco de 12x20x40cm. Incluye: cortes con disco de diamante, reparación de piso, herramienta manual y acarreo fuera de la obra donde indique la supervisión.</t>
  </si>
  <si>
    <t xml:space="preserve">   CIMENTACION</t>
  </si>
  <si>
    <t xml:space="preserve"> Suministro, elaboración y vaciado de plantilla de concreto simple de 5cm de espesor, con una resistencia a la compresión de f’c=100kg/cm², hecho en obra, agregado máximo 19mm (3/4”) con un revenimiento de 10 a 15 cm. Incluye: material, acarreo, mezclado, vaciado, mano de obra herramientas y equipos.</t>
  </si>
  <si>
    <t xml:space="preserve"> Suministro y elaboración de zapata aislada ZA-1 de sección 0.70 m de ancho x 0.70 m de largo x 0.20 m de espesor de concreto hidráulico premezclado con una resistencia a la compresión de f’c=250kg/cm² elaborado con cemento tipo CPO 30 RS, revenimiento de 10 a 15cm agregado máximo 19mm (3/4”), doble armado, con var 1/2"ø @ 15 cm en ambos sentidos, y ambos lecho, f’y= 4200kg/cm², Incluye: habilitado de acero, cimbrado, descimbrado, desmoldante, vibrado, curado, materiales, mano de obra y herramientas.</t>
  </si>
  <si>
    <t>pza</t>
  </si>
  <si>
    <t xml:space="preserve">   ALBAÑILERIA PLANTA BAJA</t>
  </si>
  <si>
    <t xml:space="preserve"> Suministro y elaboración de columna K2 de sección, según proyecto, de concreto hidráulico hecho en obra con una resistencia a la compresión de f’c=200kg/cm² elaborado con cemento tipo CPO 30 RS, revenimiento de 10 a 15cm agregado máximo 19mm (3/4”),  Armado con acero de  reforzado con 10 var 1/2"ø y estribos doble con var 3/8"ø @ 15 cm , f'y=4200kg/cm², Incluye: habilitado de acero, cimbrado, descimbrado, desmoldante, vibrado, curado, materiales, mano de obra y herramientas.</t>
  </si>
  <si>
    <t>ml.</t>
  </si>
  <si>
    <t xml:space="preserve"> Suministro y elaboración de columna K3 de sección de 0.38 m ancho x 0.12 m ancho, de concreto hidráulico hecho en obra con una resistencia a la compresión de f’c=200kg/cm² elaborado con cemento tipo CPO 30 RS, revenimiento de 10 a 15cm agregado máximo 19mm (3/4”),  Armado con acero de  reforzado con 6 var 3/8"ø y estribos doble con var 3/8"ø @ 15 cm , f'y=4200kg/cm², Incluye: : habilitado de acero, cimbrado, descimbrado, desmoldante, vibrado, curado, materiales, mano de obra y herramientas.</t>
  </si>
  <si>
    <t xml:space="preserve"> Suministro y elaboración de columna k4 de sección de 0.38 m ancho x 0.12 m ancho, de concreto hidráulico hecho en obra con una resistencia a la compresión de f’c=200kg/cm² elaborado con cemento tipo CPO 30 RS, revenimiento de 10 a 15cm agregado máximo 19mm (3/4”),  Armado con acero de  reforzado con 6 var 3/8"ø y estribos doble con var 3/8"ø @ 15 cm , f'y=4200kg/cm², Incluye: : habilitado de acero, cimbrado, descimbrado, desmoldante, vibrado, curado, materiales, mano de obra y herramientas.</t>
  </si>
  <si>
    <t xml:space="preserve"> Suministro y elaboración de columna k de sección de 0.30 m ancho x 0.12 m ancho, de concreto hidráulico hecho en obra con una resistencia a la compresión de f’c=200kg/cm² elaborado con cemento tipo CPO 30 RS, revenimiento de 10 a 15cm agregado máximo 19mm (3/4”),  Armado con acero de  reforzado con 4 var 3/8"ø y estribos doble con var 1/4"ø @ 15 cm , f'y=4200kg/cm², Incluye: : habilitado de acero, cimbrado, descimbrado, desmoldante, vibrado, curado, materiales, mano de obra y herramientas.</t>
  </si>
  <si>
    <t>1.11-2</t>
  </si>
  <si>
    <t xml:space="preserve"> Suministro y elaboración de columna C de sección de 0.30 m ancho x 0.30 m ancho, de concreto hidráulico hecho en obra con una resistencia a la compresión de f’c=250kg/cm² elaborado con cemento tipo CPO 30 RS, revenimiento de 10 a 15cm agregado máximo 19mm (3/4”),  Armado con acero de  reforzado con 8 var 5/8"ø y estribos doble con var 3/8"ø @ 15 cm , f'y=4200 kg/cm², Incluye: : habilitado de acero, cimbrado, descimbrado, desmoldante, vibrado, curado, materiales, mano de obra y herramientas.</t>
  </si>
  <si>
    <t xml:space="preserve"> Suministro y elaboración de trabe T-3 de sección de 0.20 m ancho x 0.40 m ancho, de concreto hidráulico hecho en obra con una resistencia a la compresión de f’c=250kg/cm² elaborado con cemento tipo CPO 30 RS, revenimiento de 10 a 15cm agregado máximo 19mm (3/4”),  Armado con acero de  reforzado con 6 var 1/2"ø y  estribos  con var 3/8"ø @ 15 cm ,  f'y=4200kg/cm², a una altura de 0.00  a 10.80 m, Incluye: habilitado de acero, cimbrado, descimbrado, desmoldante, vibrado, curado, materiales, mano de obra y herramientas.,</t>
  </si>
  <si>
    <t xml:space="preserve"> Construcción de losa de concreto armado de 10cm de espesor, con una resistencia a la compresión de f¨c= 200 kg/cm2, armado con varillas rectas de 3/8" diam @ 20cm intercaladas, varillas columpiadas de 3/8"diam. @ 20cm intercaladas, bastón varillas de 3/8"diam. @ 20cm sobre la recta. incluye: material, mano de obra, habilitado de acero, colado, herramienta, vibrado.</t>
  </si>
  <si>
    <t xml:space="preserve"> Suministro y colocación de cimbra para la construcción de losa primer nivel Incluye: desmoldante, clavos de 2 1/2” y 4" de largo para madera, alambre recocido, polín y barrotes, material, herramienta menor y mano de obra.</t>
  </si>
  <si>
    <t xml:space="preserve"> Suministro y elaboración de muro de block hueco 15x20x40cm, asentado con mortero cemento-arena proporción 1:4, resistencia 60kg/cm² de 0.00 a 4.00m de altura. Incluye: material, andamios, acabado aparente, plomeado, elaboración del mortero, acarreo, corte, desperdicio, herramientas y mano de obra.</t>
  </si>
  <si>
    <t xml:space="preserve"> Aplanado fino en muro y plafón con mortero cemento-arena en proporción 1:4, nivelado a regla espesor de 1.5cm de 0.00 a 4.00m de altura. Incluye: material, andamios, herramientas y mano de obra.</t>
  </si>
  <si>
    <t xml:space="preserve"> Aplanado fino en boquilla, en puertas y ventanas con mortero cemento-arena en proporción 1:4, nivelado a regla, espesor de 1.5cm. Incluye: material, andamios, herramientas y mano de obra.</t>
  </si>
  <si>
    <t xml:space="preserve"> Suministro y elaboración de entortado en losa de azotea con un espesor de 3cm proporción 1:5 con mortero cemento-arena. Incluye: materiales, mano de obra, herramientas y andamios.</t>
  </si>
  <si>
    <t xml:space="preserve"> Suministro y elaboración de chaflán de 10cm en losa de azotea, proporción 1: 5 con mortero cemento-arena. Incluye: materiales, mano de obra y herramientas.</t>
  </si>
  <si>
    <t>m</t>
  </si>
  <si>
    <t>CANCELERIAS Y ACABADOS</t>
  </si>
  <si>
    <t xml:space="preserve"> puerta batiente comercial de aluminio anodizado natural de 1.75" con zoclo 6373 con cristal de 6 mm. color tintex verde y tablero 11670 mca. cuprum, del mismo material en anodizado natural hasta una altura de 0.90 mts.</t>
  </si>
  <si>
    <t xml:space="preserve"> puerta de tambor interior arena 75 x 213 x 3.5 cm puerta de tambor interior, brinda un diseño único en color arena. elaborada con madera y cubierta de mdf. cerradura : pomo acerada de paso mod arrow o similar bisagras : capuchinas aluminizadas de 3 1/2" x 3 1/2" tope : de pared acabado : pintado al duco, color por definir en obra</t>
  </si>
  <si>
    <t xml:space="preserve"> Suministro y colocación de puerta con marco de perfil tubular esmaltado a fuego tablero de multypanel y cerradura mca. Phillips mod. 525 an especial ó similar, medidas 0.90x2.10mts., incluye: fijo de 0.90x0.40 cms. del mismo material, antepecho en marco y pintura de esmalte u.o.t.</t>
  </si>
  <si>
    <t xml:space="preserve"> puerta bandera batiente comercial de aluminio anodizado natural de 1.75" con zoclo 6373 con cristal de 6 mm. color tintex verde y tablero 11670 mca. cuprum, del mismo material en anodizado natural hasta una altura de 0.90 mts. y ventana a base de marco de aluminio mca. cuprum mod. bolsa de 3" acabado duranodic, fijos y corredizo de cristal de 6 mm. de espesor color natural.</t>
  </si>
  <si>
    <t xml:space="preserve"> ventana corrediza a base de marco de aluminio mca. cuprum mod. bolsa de 2" 0.57 cm x 0.88 cm de ancho acabado NATUTRALK, fijos y corredizo de cristal de 6 mm. de espesor color natural.</t>
  </si>
  <si>
    <t xml:space="preserve"> ventana corrediza a base de marco de aluminio mca. cuprum mod. bolsa de 2" 1.19 cm x 2.01 cm de ancho acabado NATURAL, fijos y corredizo de cristal de 6 mm. de espesor color natural.</t>
  </si>
  <si>
    <t xml:space="preserve"> ventana corrediza a base de marco de aluminio mca. cuprum mod. bolsa de 2" 1.77 cm x 2.20 cm de ancho acabado NATURAL, fijos y corredizo de cristal de 6 mm. de espesor color natural.</t>
  </si>
  <si>
    <t xml:space="preserve"> ventana corrediza a base de marco de aluminio mca. cuprum mod. bolsa de 2" 1.77 cm x 2.24 cm de ancho acabado duranodic, fijos y corredizo de cristal de 6 mm. de espesor color natural.</t>
  </si>
  <si>
    <t xml:space="preserve"> ventana corrediza a base de marco de aluminio mca. cuprum mod. bolsa de 2" 1.77 cm x 2.70 cm de ancho acabado NATURAL, fijos y corredizo de cristal de 6 mm. de espesor color natural.</t>
  </si>
  <si>
    <t xml:space="preserve"> Suministro y aplicación de pintura en muros, estas deben ser tratados primero con sellador y posteriormente a dos manos de pintura vinílica marca Durex Master de Comex o equivalente, en color blanco en área de plafón, color arena de mar en área interior, color gris obscuro y claro en área exterior, Incluye: andamios, mano de obra, herramientas, materiales.</t>
  </si>
  <si>
    <t xml:space="preserve">   ACCESORIOS</t>
  </si>
  <si>
    <t xml:space="preserve"> Suministro y colocación de TAZA ECO JAZMIN RED BCO UNIVERSAL CATO y TANQUE JAZMIN BLANCO UNIVERSAL CATO o similar. Incluye: herramientas y mano de obra.</t>
  </si>
  <si>
    <t xml:space="preserve"> Suministro y colocación de LAVABO ACUARIO BCO HIMMELBAUER o similar. Incluye herramientas y mano de obra.</t>
  </si>
  <si>
    <t xml:space="preserve"> Suministro y colocación de REGADERA MARCA ANBEC, MOD. 8 PULGADAS DE ACERO INOXIDABLE DE FORMA CUADRADA DE 20 CM X 20CM. o similar Incluye: material, herramientas y mano de obra.</t>
  </si>
  <si>
    <t xml:space="preserve"> Suministro y colocación de tarja derecha para cocina de 53cm x 81.5cm de acero inoxidable calibre 24 con acabado de cepillado, incluye: accesorios, material, mano de obra, herramienta menor.</t>
  </si>
  <si>
    <t xml:space="preserve"> Suministro y colocación de accesorios para baño marca CLEVER de latón cromado. Incluye: porta jabón, porta rollo, toallero, percha, material, mano de obra, herramienta menor.</t>
  </si>
  <si>
    <t>jgo</t>
  </si>
  <si>
    <t xml:space="preserve"> Suministro y colocación de mueble guarda papel, para baño de melamina, acabado de madera, de 1.57 m de largo x 0.35 m de ancho x 0.60 m de alto, en área de baño. Incluye: mano de obra, material, herramienta menor y todo lo necesario para su correcta ejecución.</t>
  </si>
  <si>
    <t xml:space="preserve"> Suministro y colocación de mueble guarda papel, para baño de melamina, acabado de madera, de 0.75 m de largo x 0.35 m de ancho x 0.60 m de alto, en área de baño. Incluye: mano de obra, material, herramienta menor y todo lo necesario para su correcta instalación.</t>
  </si>
  <si>
    <t xml:space="preserve"> Suministro y colocación de mueble guarda papel, para baño de melamina, acabado de madera, de 1.00 m de largo x 0.35 m de ancho x 0.60 m de alto, en área de baño. Incluye: mano de obra, material, herramienta menor y todo lo necesario para su correcta instalación.</t>
  </si>
  <si>
    <t xml:space="preserve"> Suministro y colocación de herrajes de apoyo para wc de minusválidos en acero inoxidable cal. 18 tipo 304 acabado pulido o similar, 2 barras horizontales de 11/4" de diámetro y 90 cm de longitud, 1 barras verticales de 1 1/4" diámetro y de 70 cm de longitud, incluye: pijas galvanizadas, taquetes, mano de obra, suministro, colocación, herramienta, equipo, fijación, nivelación y limpieza del área de trabajo y todo lo necesario para su instalación, u.o.t.</t>
  </si>
  <si>
    <t>jgo.</t>
  </si>
  <si>
    <t xml:space="preserve"> suministro y colocación de herrajes de apoyo para mingitorio de minusválidos hynox fabricado en acero inoxidable cal. 18 tipo 304 acabado pulido de 1 1/4" diam., con medidas de 0.70 x 0.60 x 0.30 de mts, mod. Hy070 o similar, incluye: pijas galvanizadas, taquetes, mano de obra, suministro, colocación, herramienta, equipo, fijación, nivelación y limpieza del área de trabajo y todo lo necesario para su instalación, u.o.t.</t>
  </si>
  <si>
    <t>pza.</t>
  </si>
  <si>
    <t xml:space="preserve">   INSTALACIÓN HIDRÁULICA Y SANITARIA</t>
  </si>
  <si>
    <t xml:space="preserve"> Suministro y colocación de válvulas de control angular de 13mm, para lavabo marca Urrea o similar. Incluye: material y mano de obra.</t>
  </si>
  <si>
    <t xml:space="preserve"> Suministro y colocación de válvulas de control angular de 13mm, para W.C. marca urrea o similar. Incluye: material y mano de obra.</t>
  </si>
  <si>
    <t xml:space="preserve"> Suministro y colocación de manguera coflex de 13mm de aluminio para lavabo. Incluye: material, herramienta menor y mano de obra.</t>
  </si>
  <si>
    <t xml:space="preserve"> Suministro y colocación de manguera coflex de 13mm de aluminio para W.C. Incluye: material, herramienta menor y mano de obra.</t>
  </si>
  <si>
    <t xml:space="preserve"> Suministro y colocación de llave tipo nariz de 13mm rosca exterior. Incluye: material, cinta teflón, herramienta menor y mano de obra.</t>
  </si>
  <si>
    <t xml:space="preserve"> Suministro y colocación de LLAVE MONOMANDO PARA LAVABO Y/O OVALINYAZMIN 611YZ CROMO URREA O SIMILAR . Incluye: mano de obra, herramienta menor y todo lo necesario para su correcta instalación.</t>
  </si>
  <si>
    <t xml:space="preserve"> Suministro y colocación de manguera coflex de 13 mm de aluminio para tarja. Incluye: material, herramienta menor y mano de obra.</t>
  </si>
  <si>
    <t xml:space="preserve"> Suministro y colocación de válvulas de control angular de 13mm, para tarja marca urrea o similar. Incluye: material y mano de obra.</t>
  </si>
  <si>
    <t xml:space="preserve"> Suministro y tendido de tubería para red hidráulica, con tubo de PVC hidráulico de 32mm de diámetro. Incluye: material, conexión, pegamento, trazo, excavación, relleno, herramientas y mano de obra.</t>
  </si>
  <si>
    <t xml:space="preserve"> Suministro y tendido de tubería para red hidráulica, con tubo de PVC hidráulico de 19mm de diámetro. Incluye: material, conexión, pegamento, trazo, excavación, relleno, herramientas y mano de obra.</t>
  </si>
  <si>
    <t xml:space="preserve"> Suministro y tendido de tubería para red hidráulica, con tubo de PVC hidráulico de 13mm de diámetro. Incluye: material, conexión, pegamento, trazo, excavación, relleno, herramientas y mano de obra.</t>
  </si>
  <si>
    <t xml:space="preserve"> Suministro y colocación de coladera, con salida hacia abajo de 4" conectada a 2". Incluye: pegamento resoli, material y mano de obra.</t>
  </si>
  <si>
    <t xml:space="preserve"> Suministro y tendido de tubo sanitario PVC reforzado de 2" (50mm) diámetro. Incluye: material, pegamento resoli, conexión, trazo, excavación, cama de arena, relleno compactado, herramientas y mano de obra.</t>
  </si>
  <si>
    <t xml:space="preserve"> Suministro y tendido de tubo sanitario PVC reforzado de 4" (100mm) diámetro. Incluye: material, pegamento resoli, conexión, trazo, excavación, cama de arena, relleno compactado, herramientas y mano de obra.</t>
  </si>
  <si>
    <t xml:space="preserve"> Suministro y tendido de tubo sanitario PVC reforzado de 6" (150mm) diámetro. Incluye: material, pegamento resoli, conexión, trazo, excavación, cama de arena, relleno compactado, herramientas y mano de obra.</t>
  </si>
  <si>
    <t xml:space="preserve">   EDIFICIO SERVICIOS</t>
  </si>
  <si>
    <t xml:space="preserve"> PRELIMINARES</t>
  </si>
  <si>
    <t xml:space="preserve">    Trazo y Nivelación de terreno con equipo topográfico.</t>
  </si>
  <si>
    <t xml:space="preserve"> CIMENTACIÓN</t>
  </si>
  <si>
    <t xml:space="preserve">    Suministro y elaboración de contratrabe CT-2 de 0.25x0.50m armada con 7 var 5/8"ø y estribos de 1/4"ø @ 15cm f'y= 4200kg/cm², elaborado con concreto hecho en obra con una resistencia de compresión de f’c=250kg/cm², elaborado con cemento CPO 30 RS, revenimiento de 10 a 15cm agregado máximo 19mm (3/4”), acabado aparente. Incluye: cimbrado, descimbrado, desmoldante, vibrado, material, herramienta menor y mano de obra.</t>
  </si>
  <si>
    <t xml:space="preserve">    Suministro y elaboración de cadena de desplante CD-1 de 0.20x0.20m  armada con 4 var de 3/8”ø y estribos de 1/4"ø @ 15cm, f'y= 4200kg/cm² elaborado con concreto hidráulico hecho en obra con una resistencia a la compresión de f’c=250kg/cm², elaborado con cemento CPO 30 RS, revenimiento de 10 a 15cm agregado máximo 19mm (3/4”) de 0.00 a 4.00 m de altura, acabado aparente, incluye: andamios, cimbrado, descimbrado, desmoldante, vibrado, material, herramienta menor y mano de obra.</t>
  </si>
  <si>
    <t xml:space="preserve">    Suministro y elaboración de losa de cimentación de concreto de 10 cm de espesor a base de concreto hidráulico con una resistencia a la compresión de f’c=250 kg/cm², elaborado con cemento CPO 30 RS, revenimiento de 10 a 15 cm agregado máximo 19 mm (3/4”), reforzado con malla electrosoldada de 6x6-4/4. Incluye: material, mano de obra y herramientas.</t>
  </si>
  <si>
    <t xml:space="preserve"> ALBAÑILERIA</t>
  </si>
  <si>
    <t xml:space="preserve">    Suministro y elaboración de cadena de cerramiento CR-1 de 0.15x0.25m armada con 4 var 3/8"ø y estribos de 1/4"ø @ 20cm f'y=4200kg/cm², elaborado con concreto hidráulico hecho en obra con una resistencia a la compresión de f’c=250kg/cm², elaborado con cemento CPO 30 RS, revenimiento de 10 a 15cm agregado máximo 19mm (3/4”), acabado aparente. Incluye: material, andamios, cimbrado, descimbrado, desmoldante, vibrado, herramienta menor y mano de obra.</t>
  </si>
  <si>
    <t xml:space="preserve">    Suministro y elaboración trabe T-1 de 0.30x0.50m armada con 8 var 1/2" y estribos de 3/8"ø @ 15cm f'y=4200kg/cm², elaborado con concreto hidráulico hecho en obra con una resistencia a la compresión de f’c=250kg/cm², elaborado con cemento CPO 30 RS, revenimiento de 10 a 15cm agregado máximo 19mm (3/4”), acabado aparente. Incluye: material, andamios, cimbrado, descimbrado, desmoldante, vibrado, herramienta menor y mano de obra.</t>
  </si>
  <si>
    <t xml:space="preserve">    Suministro y elaboración de muro de block hueco 12x20x40cm, asentado con mortero cemento- arena proporción 1:4, resistencia 70kg/cm². Incluye: andamios, acabado aparente, plomeado, material, elaboración del mortero, acarreo, corte, desperdicio, herramientas y mano de obra.</t>
  </si>
  <si>
    <t>m²</t>
  </si>
  <si>
    <t xml:space="preserve">    Aplanado fino en muro y plafón con mortero cemento-arena en proporción 1:4, nivelado a regla espesor de 1.5cm de 0.00 a 4.00m de altura. Incluye: material, andamios, herramientas y mano de obra.</t>
  </si>
  <si>
    <t xml:space="preserve">    Aplanado fino en boquilla, en puertas y ventanas con mortero cemento-arena en proporción 1:4, nivelado a regla, espesor de 1.5cm. Incluye: material, andamios, herramientas y mano de obra.</t>
  </si>
  <si>
    <t xml:space="preserve">    Suministro y elaboración de columna C-1 de 0.30x0.30m armada con 8 var 5/8" y estribos de 3/8"ø @ 15cm f'y=4200kg/cm², elaborado con concreto hidráulico hecho en obra con una resistencia a la compresión de f’c=250kg/cm², elaborado con cemento CPO 30 RS, revenimiento de 10 a 15cm agregado máximo 19mm (3/4”), acabado aparente. Incluye: material, andamios, cimbrado, descimbrado, desmoldante, vibrado, herramienta menor y mano de obra.</t>
  </si>
  <si>
    <t xml:space="preserve">    Suministro y colocación de cimbra para la construcción de losa azotea aparente a una altura de 0.00 a 4.00 m. Incluye: desmoldante, clavos de 2 1/2” y 4"de largo para madera, alambre recocido, polín y barrotes, material, herramienta menor y mano de obra.</t>
  </si>
  <si>
    <t xml:space="preserve">    Losa de vigueta de concreto y bovedilla de poliestireno, acabado semipulido 20cm de espesor, 5cm de concreto f'c=250kg/cm2, vigueta pretensada vt-1 13.20x12 cms, bovedilla 0.07 x 0.07 x 3.00 mts., malla electrosoldada 6-6/8-8, cimbrado, habilitado, colado, descimbrado, madera de 2da. Mano, incluye: mano de obra, herramienta y materiales.</t>
  </si>
  <si>
    <t xml:space="preserve">    Suministro y construcción de losa de concreto de 12cm de espesor f'c=250 kg/cm² reforzada con var 3/8"ø rectas @ 40cm y var columpiadas @ 40cm bastones de 3/8"ø @ 20cm de lecho superior en ambos sentidos, f’y=4200kg/cm². Incluye: materiales, mano de obra y herramientas.</t>
  </si>
  <si>
    <t>m2</t>
  </si>
  <si>
    <t xml:space="preserve">    Suministro y elaboración de chaflán de 10cm en losa de azotea, proporción 1: 5 con mortero cemento-arena. Incluye: materiales, mano de obra y herramientas.</t>
  </si>
  <si>
    <t xml:space="preserve">    Suministro y colocación de registro sanitario medidas interiores de 0.40 x 0.60 m a base de block macizo de 12x20x40cm aplanados interior con mortero cemento -arena prop. 1:4, tapa con marco y contra marco de anglo de 1 1/2" 1/4" esp. Concreto tapa y fondo de f´c= 150 kg/cm².</t>
  </si>
  <si>
    <t xml:space="preserve"> ACCESORIOS Y COLOCACIONES</t>
  </si>
  <si>
    <t xml:space="preserve">    Suministro y colocación de muebles de baño W.C. modelo ANKARA, de color blanco de cerámica. Incluye: material, herramientas y mano de obra.</t>
  </si>
  <si>
    <t xml:space="preserve">    Suministro y colocación de muebles de baño lavamanos modelo MACAO, de color blanco de cerámica. Incluye: material, herramientas y mano de obra.</t>
  </si>
  <si>
    <t xml:space="preserve">    Suministro y colocación de REGADERA MARCA ANBEC, MOD. 8 PULGADAS DE ACERO INOXIDABLE DE FORMA CUADRADA DE 20 CM X 20CM. o similar Incluye: material, herramientas y mano de obra.</t>
  </si>
  <si>
    <t xml:space="preserve">    Suministro y colocación de tarja derecha para cocina de 53cm x 81.5cm de acero inoxidable calibre 24 con acabado de cepillado, incluye: accesorios, material, mano de obra, herramienta menor.</t>
  </si>
  <si>
    <t xml:space="preserve">    Suministro y colocación de accesorios para baño marca CLEVER de latón cromado. Incluye: porta jabón, porta rollo, toallero, percha, material, mano de obra, herramienta menor.</t>
  </si>
  <si>
    <t xml:space="preserve">    Suministro y colocación de mueble guarda papel, para baño de melamina, acabado de madera, de 1.57 m de largo x 0.35 m de ancho x 0.60 m de alto, en área de baño. Incluye: mano de obra, material, herramienta menor y todo lo necesario para su correcta ejecución.</t>
  </si>
  <si>
    <t xml:space="preserve">    Suministro y colocación de mueble guarda papel, para baño de melamina, acabado de madera, de 0.75 m de largo x 0.35 m de ancho x 0.60 m de alto, en área de baño. Incluye: mano de obra, material, herramienta menor y todo lo necesario para su correcta instalación.</t>
  </si>
  <si>
    <t xml:space="preserve">    Suministro y colocación de herrajes de apoyo para wc de minusválidos en acero inoxidable cal. 18 tipo 304 acabado pulido o similar, 2 barras horizontales de 11/4" de diámetro y 90 cm de longitud, 1 barras verticales de 1 1/4" diámetro y de 70 cm de longitud, incluye: pijas galvanizadas, taquetes, mano de obra, suministro, colocación, herramienta, equipo, fijación, nivelación y limpieza del área de trabajo y todo lo necesario para su instalación, u.o.t.</t>
  </si>
  <si>
    <t xml:space="preserve">    suministro y colocación de herrajes de apoyo para mingitorio de minusválidos hynox fabricado en acero inoxidable cal. 18 tipo 304 acabado pulido de 1 1/4" diam., con medidas de 0.70 x 0.60 x 0.30 de mts, mod. Hy070 o similar, incluye: pijas galvanizadas, taquetes, mano de obra, suministro, colocación, herramienta, equipo, fijación, nivelación y limpieza del área de trabajo y todo lo necesario para su instalación, u.o.t.</t>
  </si>
  <si>
    <t xml:space="preserve">    Suministro y colocación de TAZA ECO JAZMIN RED BCO UNIVERSAL CATO y TANQUE JAZMIN BLANCO UNIVERSAL CATO o similar. Incluye: herramientas y mano de obra.</t>
  </si>
  <si>
    <t xml:space="preserve">    Suministro e instalación de LAVABO JAZMIN MARFIL UNIVERSAL 150010501 CATO o similar Incluye: mano de obra, herramienta menor y todo lo necesario para su correcta instalación.</t>
  </si>
  <si>
    <t xml:space="preserve">    Suministro y colocación de LAVABO ACUARIO BCO HIMMELBAUER o similar. Incluye herramientas y mano de obra.</t>
  </si>
  <si>
    <t xml:space="preserve">    Suministro e instalación de MINGITORIO TERRA II BLANCO CATO o similar Incluye: mano de obra, herramienta menor y todo lo necesario para su correcta ejecución.</t>
  </si>
  <si>
    <t xml:space="preserve">    Suministro e Instalación de puertas y mampara para área de baño, acabado de melamina color negro. Incluye mano de obra, herramientas y todo lo necesario para su correcta instalación.</t>
  </si>
  <si>
    <t xml:space="preserve">    Suministro y colocación de LLAVE MONOMANDO PARA LAVABO Y/O OVALINYAZMIN 611YZ CROMO URREA O SIMILAR . Incluye: mano de obra, herramienta menor y todo lo necesario para su correcta instalación.</t>
  </si>
  <si>
    <t xml:space="preserve"> ACABADOS Y CANCELERIAS</t>
  </si>
  <si>
    <t xml:space="preserve">    Suministro y aplicación de pintura en muros, estas deben ser tratados primero con sellador y posteriormente a dos manos de pintura vinílica marca Durex Master de Comex o equivalente, en color blanco en área de plafón, color arena de mar en área interior, color gris obscuro y claro en área exterior, Incluye: andamios, mano de obra, herramientas, materiales.</t>
  </si>
  <si>
    <t xml:space="preserve">    ventana a base de marco de aluminio mca. cuprum mod. Bolsa de 3" acabado duranodic, fijos y corredizo de cristal de 6 mm. de espesor color natural. de 3.00 m x 2.20 m incluye: accesorios, herramientas, mano de obra y todo lo necesario para su correcta ejecución.</t>
  </si>
  <si>
    <t xml:space="preserve">    Ventana a base de marco de aluminio mca. cuprum mod. Bolsa de 3" acabado duranodic, fijos y corredizo de cristal de 6 mm. de espesor color natural. de 0.40 m x 2.80 m incluye: accesorios, herramientas, mano de obra y todo lo necesario para su correcta ejecución.</t>
  </si>
  <si>
    <t xml:space="preserve">    Ventana a base de marco de aluminio mca. cuprum mod. Bolsa de 3" acabado duranodic, fijos y corredizo de cristal de 6 mm. de espesor color natural. de 2.00 m x 1.60 m incluye: accesorios, herramientas, mano de obra y todo lo necesario para su correcta ejecución.</t>
  </si>
  <si>
    <t xml:space="preserve">    Ventana a base de marco de aluminio mca. cuprum mod. bolsa de 3" acabado duranodic, fijos y corredizo de cristal de 6 mm. de espesor color natural. de 1.45 m x 1.30 m incluye: accesorios, herramientas, mano de obra y todo lo necesario para su correcta ejecución.</t>
  </si>
  <si>
    <t xml:space="preserve">    Suministro e Instalación de puerta de aluminio 0.90 m ancho x 2.20 m de alto color natural brillante, contiene cristal tintes verde de 10 mm. Incluye: cerraduras, bisagras, herramienta menor, mano de obra y todo lo necesario para su correcta instalación.</t>
  </si>
  <si>
    <t xml:space="preserve">    Suministro e Instalación de puerta para área de baño de 0.70 m ancho x 2.20 m de alto de madera color chocolate, con cinta de aluminio de 1.5 cm de ancho, acabado aparente. Incluye: cerradura, mano de obra, herramienta menor y todo lo necesario para su correcta instalación.</t>
  </si>
  <si>
    <t xml:space="preserve">    Suministro y colocación de plafón contra fuego reticular de 0.60 x 0.60 cm Incluye mano de obra, herramienta, andamios y todo lo necesario para su correcta instalación.</t>
  </si>
  <si>
    <t xml:space="preserve">    Suministro y sembrado de plantas regionales en áreas de jardineras. Incluye: fertilizante, mano de obra y todo lo necesario para su correcto sembrado.</t>
  </si>
  <si>
    <t xml:space="preserve"> INSTALACIONES HIDRÁULICAS Y SANITARIAS</t>
  </si>
  <si>
    <t xml:space="preserve">    Suministro y colocación de válvulas de control angular de 13mm, para lavabo marca Urrea o similar. Incluye: material y mano de obra.</t>
  </si>
  <si>
    <t xml:space="preserve">    Suministro y colocación de válvulas de control angular de 13mm, para W.C. marca urrea o similar. Incluye: material y mano de obra.</t>
  </si>
  <si>
    <t xml:space="preserve">    Suministro y colocación de manguera coflex de 13mm de aluminio para lavabo. Incluye: material, herramienta menor y mano de obra.</t>
  </si>
  <si>
    <t xml:space="preserve">    Suministro y colocación de manguera coflex de 13 mm de aluminio para tarja. Incluye: material, herramienta menor y mano de obra.</t>
  </si>
  <si>
    <t xml:space="preserve">    Suministro y colocación de llave tipo nariz de 13mm rosca exterior. Incluye: material, cinta teflón, herramienta menor y mano de obra.</t>
  </si>
  <si>
    <t xml:space="preserve">    Suministro y tendido de tubería para red hidráulica, con tubo de PVC hidráulico de 38mm de diámetro. Incluye: material, conexión, pegamento, trazo, excavación, relleno, herramientas y mano de obra.</t>
  </si>
  <si>
    <t xml:space="preserve">    Suministro y tendido tubería para red hidráulica, con tubo de PVC hidráulico de 32mm de diámetro. Incluye: material, conexión, pegamento, trazo, excavación, relleno, herramientas y mano de obra.</t>
  </si>
  <si>
    <t xml:space="preserve">    Suministro y tendido tubería para red hidráulica, con tubo de PVC hidráulico de 19mm de diámetro. Incluye: material, conexión, pegamento, trazo, excavación, relleno, herramientas y mano de obra.</t>
  </si>
  <si>
    <t xml:space="preserve">    Suministro y tendido tubería para red hidráulica, con tubo de PVC hidráulico de 13mm de diámetro. Incluye: material, conexión, pegamento, trazo, excavación, relleno, herramientas y mano de obra.</t>
  </si>
  <si>
    <t xml:space="preserve">    Suministro y tendido de tubo sanitario PVC reforzado de 2" (50mm) diámetro. Incluye: material, pegamento resoli, conexión, trazo, excavación, cama de arena, relleno compactado, herramientas y mano de obra.</t>
  </si>
  <si>
    <t xml:space="preserve">    Suministro y tendido de tubo sanitario PVC reforzado de 4" (100mm) diámetro. Incluye: material, pegamento resoli, conexión, trazo, excavación, cama de arena, relleno compactado, herramientas y mano de obra.</t>
  </si>
  <si>
    <t xml:space="preserve">    Suministro de codo de 45° sanitario PVC reforzado de 4" (100mm) diámetro. Incluye: material, pegamento resoli, conexión, trazo, excavación, cama de arena, relleno compactado, herramientas y mano de obra.</t>
  </si>
  <si>
    <t xml:space="preserve">    Suministro de codo de silleta° sanitario PVC reforzado de 4" (100mm) diámetro. Incluye: material, pegamento resoli, conexión, trazo, excavación, cama de arena, relleno compactado, herramientas y mano de obra.</t>
  </si>
  <si>
    <t xml:space="preserve">    Suministro y colocación de coladera, con salida hacia abajo de 4" conectada a 2". Incluye: pegamento resoli, material y mano de obra.</t>
  </si>
  <si>
    <t xml:space="preserve">    Suministro y colocación de cespol para lavabo incluye: pegamento rexolit., material y mano de obra</t>
  </si>
  <si>
    <t xml:space="preserve">    Suministro y colocación de cespol para mingitorio incluye: pegamento rexolit., material y mano de obra</t>
  </si>
  <si>
    <t>CASETA DE VIGILANCIA</t>
  </si>
  <si>
    <t>PRELIMINARES</t>
  </si>
  <si>
    <t xml:space="preserve">CIMENTACION </t>
  </si>
  <si>
    <t xml:space="preserve">    Excavación con herramienta manual en zona de terreno tipo II en zapatas y contratrabes, traslape del material hasta 1.00m de profundidad. Incluye: herramientas y mano de obra.</t>
  </si>
  <si>
    <t xml:space="preserve">    Relleno y compactacion con material producto de excavación  de 0 a 1.00 m de altura en capas de  30 cm maximo , Incluye: material, carga, acarreo, tendido, compatacion, pruebas de laboratorio, maquinaria, equipo, herramientas y mano de obra.</t>
  </si>
  <si>
    <t xml:space="preserve">    Carga y acarreo de material sobrante producto de la excavación en zapatas y contratrabes, al sitio donde lo indique la supervisión, hasta 1km fuera de la obra. Incluye: herramientas y mano de obra.</t>
  </si>
  <si>
    <t xml:space="preserve">    Suministro, elaboración y vaciado de plantilla de concreto simple de 5cm de espesor, con una resistencia a la compresión de f’c=100kg/cm², hecho en obra, agregado máximo 19mm (3/4”) con un revenimiento de 10 a 15 cm. Incluye: material, acarreo, mezclado, vaciado, mano de obra herramientas y equipos.</t>
  </si>
  <si>
    <t xml:space="preserve">    Zapata corrida ZC-1 de 0.90m de ancho y 0.15m de espesor armada con var 3/8"ø @ 15cm en lecho inferior (ambos sentidos), f'y= 4200kg/cm², concreto hidráulico hecho en obra f’c=250kg/cm² elaborado con cemento CPO 30 RS, revenimiento de 10 a 15cm agregado máximo 19mm (3/4”). Incluye: cimbrado, descimbrado, desmoldante, vibrado, curado, materiales, mano de obra y herramientas.</t>
  </si>
  <si>
    <t xml:space="preserve">    Murete en cimentación a base de block macizo 10x20x40cm, asentado con mortero cemento- arena proporción 1:4, resistencia 60kg/cm². Incluye: acabado aparente, plomeado, material y elaboración del mortero, acarreo, corte, desperdicio, herramientas y mano de obra.</t>
  </si>
  <si>
    <t xml:space="preserve">    Suministro y elaboración de firme de concreto de 10cm de espesor a base de concreto hidráulico con una resistencia a la compresión de f’c=150kg/cm², elaborado con cemento CPO 30 RS, revenimiento de 10 a 15cm agregado máximo 19mm (3/4”), reforzado con malla electrosoldada de 6x6-6/6. Incluye: material, mano de obra y herramientas.</t>
  </si>
  <si>
    <t>ALBAÑILERÍA</t>
  </si>
  <si>
    <t xml:space="preserve"> ACABADOS</t>
  </si>
  <si>
    <t xml:space="preserve">    ventana a base de marco de aluminio mca. cuprum mod. Bolsa de 3" acabado duranodic, fijos y corredizo de cristal de 6 mm. de espesor color natural. de 2.50 m x 1.50 m incluye: accesorios, herramientas, mano de obra y todo lo necesario para su correcta ejecución.</t>
  </si>
  <si>
    <t xml:space="preserve">    Suministro y tendido de tubería para red hidráulica, con tubo de PVC hidráulico de 32mm de diámetro. Incluye: material, conexión, pegamento, trazo, excavación, relleno, herramientas y mano de obra.</t>
  </si>
  <si>
    <t xml:space="preserve"> ACCESORIOS</t>
  </si>
  <si>
    <t xml:space="preserve"> AREA EXTERIOR</t>
  </si>
  <si>
    <t xml:space="preserve">    Suministro y elaboracion de pavimento de concreto hidraulico hecho en obra f'c= 250 kg/cm². t.m.a. 19 mm. 3/4" de 15 cm. de espesor r. n. con barras de amarre de 1/2" de 60 cms de longitud @ 40 cms, barras pasajuntas de os de 3/4" de 40 cms de longitud @ 70 cms incluye: cimbrado con cimbra metalica, vibrado, cinta plastica zip-cap de 2" de ancho para formacion de junta transversal, forjando modulos de 4.00 x  3.00 mt. acabado rallado fino, curado con menbrana (color blanco), calafateo longitudinal tipo sikaflex o similar en juntas de construccion, material, mano de obra y todo lo necesario para su correcta ejecucion.</t>
  </si>
  <si>
    <t>m3</t>
  </si>
  <si>
    <t xml:space="preserve">    Construción de guarnición de concreto armado de seccion de 15cm ancho x 25cm de peralte, con una resistencia ala compresión de f´c= 200 kg/cm2,armado con 4 varillas de 3/8"diam , estribos de 1/4" diam  @ 15 cm.de 0.00 a 3.00 m de altura, incluye: .material, habilitado de acero, cimbrado y descimbrado,  mano de obra, herramienta. cimbrado, descimbrado.</t>
  </si>
  <si>
    <t xml:space="preserve">    Construcion de banqueta de concreto armado  de  8 cm de peralte,  con una resistencia ala compresión de f´c= 200 kg/cm2,armado con malla electrosoldada 6x6 10/10, incluye: .material, habilitado de acero,  cimbrado y descimbrado, mano de obra, herramienta. cimbrado, descimbrado.</t>
  </si>
  <si>
    <t xml:space="preserve">    Elaboracion de junta de diamantes para columnas incluye todo lo necesario para su correcta ejecución</t>
  </si>
  <si>
    <t xml:space="preserve">    Suministro y construcción de registro electrico de concreto f'c = 150 kg/cm2 con un espesor de 12 cm varillas  vertical y horizontal 3/8"@15 cm y su plantilla de 5 cm de espesor altura variable de 1.0x1.0x1.4 m incluye: aro y tapa de registro de lámina de acero antiderrapante de 970x970 mm de 6.35 mm de esp. elaboración y vaciado de concreto para fijar tapa, excavacion, relleno, mano de obra, herramienta y equipo.</t>
  </si>
  <si>
    <t xml:space="preserve">   CONSTRUCCIÓN DE BARDA PERIMETRAL</t>
  </si>
  <si>
    <t xml:space="preserve">   REJACERO</t>
  </si>
  <si>
    <t xml:space="preserve"> Reja  DEACERO, fabricada con paneles de 2.00 mt. De altura y 2.50 de longitud a base varillas de acero calibre 6 (4.89 mm) con Resistencia a la tensión de 75,000 - 100,000 lb/plg2, recubiertas con una capa de zinc de 100 gr/m2  mínimo, con una capa protectora, de zinc o de Poliéster Termoendurecido Color Verde  (REL 6005)  de 100 micras de espesor mínimo, fijados a Postes de Acero Calibre 16 (1.516mm) de  2 1/4" X 2 1/4" (57 X 57 mm) recubiertos con una cpa de zinc de 100 gr/m2 mínimo y acabado final en poliester Termo-endurecido color verde (REL 6005) de 100 micras de espesor mínimo, sujetados con 4 abrazaderas cuadradas de de acero para poste de 2 1/4" X 2 1/4" del mismo material y dos tornillos de  6 X 15 mm., por abrazadera, incluye: colocación, suministro de material, fijación en la guarnición de concreto, cortes, desperdicio, acarreos, herramienta y equipo  (de acuerdo al fabricante).</t>
  </si>
  <si>
    <t xml:space="preserve"> Suministro y elaboración de cadena de desplante CD-2 de sección de 0.20 m ancho x 0.35 m alto, de concreto hidráulico hecho en obra con una resistencia a la compresión de f’c=200kg/cm² elaborado con cemento tipo CPO 30 RS, revenimiento de 10 a 15cm agregado máximo 19mm (3/4”), Armado con acero de  reforzado con 4 var 3/8"ø y estribos con var 1/4"ø @ 15 cm, f'y=4200kg/cm², Incluye: : habilitado de acero, cimbrado, descimbrado, desmoldante, vibrado, curado, materiales, mano de obra y herramientas.</t>
  </si>
  <si>
    <t xml:space="preserve"> Suministro y elaboración de dado de anclaje de sección de 0.20 m ancho x 0.30 m alto, de concreto hidráulico hecho en obra con una resistencia a la compresión de f’c=200kg/cm² elaborado con cemento tipo CPO 30 RS, revenimiento de 10 a 15cm agregado máximo 19mm (3/4”), Armado con acero de  reforzado con var 3/8"ø @ 15 cm, f'y=4200kg/cm² en ambos sentidos, Incluye: : habilitado de acero, cimbrado, descimbrado, desmoldante, vibrado, curado, materiales, mano de obra y herramientas.</t>
  </si>
  <si>
    <t xml:space="preserve">   INSTALACION ELECTRICA</t>
  </si>
  <si>
    <t xml:space="preserve"> Salida eléctrica para contacto monofásico polarizado dúplex con tierra física (normal), instalado en muro y/o plafón, incluye: canalización con tubo de PVC pesado ahogada en piso, losa de entrepiso y muros, según diámetros indicados, incluye: conectores, curvas, chalupa y 2 conductores de cobre thw-ls cal.10awg + 1 conductor de cobre desnudo cal.12awg, contacto polarizado dúplex de 20 amperes a 127 volts, color blanco marca levitón o similar con placa color blanco, cinta aislante y pruebas con equipos calibrados, u.o.t.</t>
  </si>
  <si>
    <t>sal</t>
  </si>
  <si>
    <t xml:space="preserve"> Suministro y colocación de lámpara fluorescente espiral ahorradora de 65 watts a 127 volts (para techo), incluye: soquet de porcelana circular, material de fijación, conexiones, pruebas, mano de obra, andamios y todo lo necesario para su correcto funcionamiento.</t>
  </si>
  <si>
    <t xml:space="preserve"> Suministro y colocación de interruptor termomagnetico de un polo de 15 a 50 amp. Tipo qo, incluye: conexión y prueba.</t>
  </si>
  <si>
    <t xml:space="preserve"> Suministro y colocación de interruptor termomagnetico de dos polos de 15 a 50 amp. Tipo qo, incluye: conexión y prueba.</t>
  </si>
  <si>
    <t xml:space="preserve"> Suministro e instalación de tablero de distribución de empotrar tipo nq de 18 polos con interruptor principal tipo qob de 3p-50a cat. nq184ab100f mca. square-d.,incl: preparación para su colocación en muro, barras de neutro y tierras física y aplicada (en voltajes regulados), pruebas con equipos calibrados, u.o.t.</t>
  </si>
  <si>
    <t xml:space="preserve"> Alimentación eléctrica desde tablero general a tablero derivado tipo nq (voltajes normal y/o regulado), ubicado en diferentes niveles del edificio, consistente en canalización galv. de 1 1/2" (41mm) cedula 20 (trayectorias visibles en interior del edificio), coples, conectores, cajas de registro, curvas, abrazaderas, materiales de suspensión y/o fijación, tubo PVC pesado de 1 1/2" y codos encofrados en concreto fc= 100 kg/cm2 (por terreno natural y piso en interior del edificio), y cableado con 4 conductores de cobre thw-ls cal.6awg. + 1 cable de cobre desnudo cal.10awg, incluye: ranurado y resanado en muro, pruebas con equipos calibrados, uo.t.</t>
  </si>
  <si>
    <t>ml</t>
  </si>
  <si>
    <t xml:space="preserve"> Salida eléctrica para luminarias, consistente en tuberías galv. cedula 20 y plica (en trayectorias visibles en interior del edificio) según medidas indicadas, con apagadores, chalupas metálicas reforzadas, coples, conectores, curvas, cajas de registros, soporteria, materiales de suspensión y/o fijación y tubería PVC pesado (en trayectorias ahogadas en muro y piso), incluye: cableado con 2 conductores de cobre con aislamiento thw cal.12awg + 1 cable de cobre desnudo cal.12awg, pruebas con equipos calibrados, u.o.t.</t>
  </si>
  <si>
    <t xml:space="preserve"> Alimentación eléctrica desde tablero general a tablero derivado tipo nq de a.a., consistente en canalización galv. de 2 1/2"(63mm) cedula 20 (trayectorias visibles en interior del edificio), coples, conectores, cajas de registro, curvas, abrazaderas, materiales de suspensión y/o fijación, tubo PVC pesado de 2 1/2" y codos encofrados en concreto fc= 100 kg/cm² (por terreno natural y piso en interior del edificio) y cableado con 4 conductores de cobre thw-ls cal.4/0 awg y 1 conductor de cable de cobre desnudo cal. 4 awg.,incluye: ranurado y resanado en muro, pruebas con equipos calibrados, u.o.t.</t>
  </si>
  <si>
    <t xml:space="preserve"> Salida eléctrica monofásica a 220 volts para equipo de aire acondicionado tipo mini split de expansión directa de 2 toneladas de refrigeración, incluye: tuberías metálicas galvanizadas cedula 30 de 3/4" de diámetro, y licuatite de 3/4" de diámetro con conectores rectos, condulets ovalados lb y t con tapas y empaques de neopreno, materiales de suspensión y/o fijación, 2 cables con aislamiento thw cal. 10 awg + 1 cable de cobre desnudo cal.10awg, cinta aislante, pruebas con equipos calibrados, (ver longitud de tubería y cableado en plano ie-07), u.o.t.</t>
  </si>
  <si>
    <t xml:space="preserve"> Suministro e instalación de equipo de aire acondicionad tipo mini Split de expansión directa marca aux: asw012 de 24000 b.t.u. (2 toneladas de refrigeración), incluye: instalación de tubería de cobre para línea helada forrada con material anticodensante, interconexión eléctrica, válvula de tres vías, soporte para unidad evaporadora, maniobra para colocar el equipo en sus bases, carga de gas refrigerante, pruebas y arranque.</t>
  </si>
  <si>
    <t xml:space="preserve"> Suministro e instalación de equipo de aire acondicionado tipo mini Split inverter con capacidad de enfriamiento de 12,000 btu/hr (1 t.r.) marca trane o similar integrado por una evaporadora tipo muro modelo 4mxw5512 y una condensadora descarga horizontal modelo 4txk5512, eficiencia de 18.00 seer, lista para operar a 220/1/60 y con refrigerante ecológica r-410. Base de condensadora a piso.</t>
  </si>
  <si>
    <t xml:space="preserve"> Suministro y colocación de extintor portátil de 6 lts de capacidad marca cold fire o similar, con enzimas biodegradables, incluye: carga, herrajes y pruebas.</t>
  </si>
  <si>
    <t xml:space="preserve"> Suministro e instalación de señalamiento de 16x31 cms. a base de trovisel de 3 mm con impresión en vinil, incluye: material de fijación, impresión en vinil, acarreos dentro de la obra, herramienta y equipo.</t>
  </si>
  <si>
    <t xml:space="preserve"> Suministro e instalación de señalamiento de 16x16 cms. a base de trovisel de 3 mm con impresión en vinil, incluye: material de fijación, impresión en vinil, acarreos dentro de la obra, herramienta y equipo.</t>
  </si>
  <si>
    <t>SUB TOTAL</t>
  </si>
  <si>
    <t>16% I.V.A.</t>
  </si>
  <si>
    <t>TOTAL</t>
  </si>
  <si>
    <t>ACONDICIONAMIENTO Y CONSTRUCCION DE EDIFICIO PARA ALBERGUE DE INFANTES MIGRANTES, 2DA. ETAPA</t>
  </si>
  <si>
    <t xml:space="preserve">   CONSTRUCCIÓN DE CANCHA TECHADA PARA USOS MÚLTIPLES.</t>
  </si>
  <si>
    <t xml:space="preserve">    Suministro y elaboración de zapata corrida ZC-4 de sección 1.20 m x 1.20 m x 0.20 m de espesor de concreto hidráulico premezclado con una resistencia a la compresión de f’c=250kg/cm² elaborado con cemento tipo CPO 30 RS, revenimiento de 10 a 15cm agregado máximo 19mm (3/4”), doble armado,con var 1/2"ø @ 20 cm en ambos sentidos, y ambos lechos, f’y= 4200kg/cm², Incluye: habilitado de acero, cimbrado, descimbrado, desmoldante, vibrado, curado, materiales, mano de obra y herramientas.</t>
  </si>
  <si>
    <t xml:space="preserve">    Suministro y elaboración de dado con sección de 0.50 m ancho x 0.80 m alto, de concreto hidráulico hecho en obra con una resistencia a la compresión de f'c=250kg/cm² elaborado con cemento tipo CPO 30 RS, revenimiento de 10 a 15cm agregado máximo 19mm (3/4"), Armado con acero de  reforzado con 8 var de 1/2" y estribos de var 3/8"ø @ 20 cm, f'y=4200kg/cm² en ambos sentidos, Incluye: : habilitado de acero, cimbrado, descimbrado, desmoldante, vibrado, curado, materiales, mano de obra y herramientas.</t>
  </si>
  <si>
    <t xml:space="preserve"> ESTRUCTURAS</t>
  </si>
  <si>
    <t xml:space="preserve">    Columna de 40 cm de diam. x 6.00 m de altura, concreto f'c=250 kg/cm2, agr.max.3/4", tipo premezclado, armado con 8 vars. corrug. De 1/2" de diam, estribos de vars. Corrugado no 3 (3/8") @ 10 y 20 cm. c. a c, según proyecto, incluye: material, mano de obra, herramienta manual y todo lo necesario para su correcta ejecución.</t>
  </si>
  <si>
    <t xml:space="preserve">    Placa base de acero a36, espesor de 3/8", de 30 x 3 cm. con tubo de fierro galv. De 4" de diam. ced. 40 x 6 cm de largo, como conector a columna, anclas de ángulo estructural 2" x 2" x 3/16". Incluye: materiales, mano de obra, herramienta menor y todo lo necesario para su correcta ejecución.</t>
  </si>
  <si>
    <t xml:space="preserve">    estructura principal, cuerda superior e inferior 2 ángulos estructurales de 2" x 2" x 3/16" (3.63 kg/m), montantes de 1 ptr  2" x 2" x 0.156" cal 9 (5.33 kg/m) ; 2 diagonales de ángulo estructural de 2" x 2" x 3/16" (3.63 kg/m), longitud total de 20.65 m, altura de 0.45 m, primer y pintura esmalte anticorrosiva a dos capas, incluye: materiales, mano de obra, herramienta manual, y todo lo necesario para su correcta ejecución.</t>
  </si>
  <si>
    <t>kg.</t>
  </si>
  <si>
    <t xml:space="preserve">    Monten ptr 6" x 2" cal 12 (5.50 kg/m), retenido con ángulo estructural de 4" x 4" x 1/4". Primer, pintura esmalte anticorrosivo, incluye: materiales, mano de obra, herramienta manual y todo lo necesario para su correcta ejecución.</t>
  </si>
  <si>
    <t xml:space="preserve">    Suministro y colocación  de canalón para desagüé de aguas pluviales a base de lámina lisa galv. cal. 20, hasta una altura de 5.50 mts. Incluye: el canal (cortes, dobleces con dobladora, engargolado, remachado  y calafateado con tapagoteras) ménsulas para soporte tipo "u" a base de ptr de 1" y larguero de ptr de 2"x4" (102 x 51x 4.8 mm) para apoyo longitudinal, andamios, herramientas y mano de obra.</t>
  </si>
  <si>
    <t xml:space="preserve">    Suministro y colocación de descargas pluviales a piso desde canalón con tubería de 6" de pvc reforzado inc. Codos, material herramienta menor, andamios, mano de obra y todo lo necesario para su buen funcionamiento.</t>
  </si>
  <si>
    <t xml:space="preserve">    Suministro y colocación de lámina galvanizada r-72, cal-22 con altura de colocación de hasta 6 mts. Fijado con tornillo auto perforante de 1/4" inc. Traslapes, herramienta menor y mano de obra.</t>
  </si>
  <si>
    <t xml:space="preserve"> PISO</t>
  </si>
  <si>
    <t xml:space="preserve">    construcción de terraplén con material de banco (grava en greña) en capas de 20cm de espesor, incluye: suministro, acarreos de material, colocación, acarreos internos, mano de obra, compactación por medios mecánicos, operación, riego de agua, y herramienta menor.</t>
  </si>
  <si>
    <t xml:space="preserve">    Piso de concreto f´c=150 kg/cm2.de 15 cm. de espesor, refuerzo con malla 6 x 6 - 10/10, acabado con volteador, incluye: cimbra en fronteras, material y mano de obra.</t>
  </si>
  <si>
    <t xml:space="preserve">    Aplicación de pintura epoxica de tránsito pesado y/o similar en color según proyecto en franjas de 5 cm de ancho, para cancha de voleibol y basquetbol, según indicaciones del supervisor, incluye: limpieza y preparación de la superficie, trazo, adelgazador, y/o catalizador.</t>
  </si>
  <si>
    <t xml:space="preserve"> INSTALACIÓN ELÉCTRICA</t>
  </si>
  <si>
    <t xml:space="preserve">    Suministro y colocación de interruptor termo magnético tipo qo de 1 polo 20 amp. Incluye: acarreo, fijación, material, mano de obra, equipo y herramienta.</t>
  </si>
  <si>
    <t xml:space="preserve">    Suministro y colocación de contacto monofásico dúplex tipo oculto con tapa, en columnas, incluye: chalupa de plástico, acarreo, fijación, material, mano de obra, equipo y herramienta.</t>
  </si>
  <si>
    <t xml:space="preserve">    Suministro y colocación de tubo conduit pvc servicio pesado de 25mm de diámetro, incluye: conexiones, colocación de curvas, acarreo, fijación, material, mano de obra, equipo y herramienta.</t>
  </si>
  <si>
    <t xml:space="preserve">    Suministro y colocación de cable de cobre thw calibre 10 awg, incluye: cinta #33, cincho de plástico, acarreo, material, mano de obra, equipo y herramienta.</t>
  </si>
  <si>
    <t xml:space="preserve">    Suministro y colocación de cable de cobre desnudo temple semiduro cal. 12 awg., incluye: cinta #33, cincho de plástico, acarreo, material, mano de obra, equipo y herramienta.</t>
  </si>
  <si>
    <t xml:space="preserve">    Suministro y colocación de cable de cobre thw calibre 8 awg, incluye: cinta #33, cincho de plástico, acarreo, material, mano de obra, equipo y herramienta.</t>
  </si>
  <si>
    <t xml:space="preserve">    Suministro e instalación de registro para alumbrado de 0.40 x 0.40 x 0.65 m prefabricado con muros de 5 cm de espesor a base de malla electro soldada 6x6 /10-10 y concreto f'c=200 kg/cm2, marco y contramarco de ángulo de 1"x1"x1/8", tapa de concreto armado con malla electro soldada 6x6/10-10 y jabladera; incluye: trazo y nivelación, excavación,  herramienta menor y mano de obra.</t>
  </si>
  <si>
    <t xml:space="preserve">    Suministro y colocación de centro de carga qo4, incluye: acarreo, fijación, material, mano de obra, equipo y herramienta.</t>
  </si>
  <si>
    <t xml:space="preserve">    Suministro y colocación de luminario de campana de aluminio con lámpara de 400w aditivo metálico, incluye: conexión, pruebas, acarreo, fijación, material, mano de obra, equipo y herramienta.</t>
  </si>
  <si>
    <t xml:space="preserve">    Suministro y colocación de caja de registro de pvc de 3"x3", incluye: tapa, acarreo, fijación, material, mano de obra, equipo y herramienta.</t>
  </si>
  <si>
    <t xml:space="preserve">    Construccion de muro de medicion de acuerdo a norma de CFE, con medidas de 1.00x0.80x2.20 mts. (medidas terminadas), a base de muro de block macizo, cadenas de desplante, castillos de concreto f'c=200 kg/cm2. losas de concreto armado para elaborar nicho, aplanados en ambas caras, aplicacion de pintura y puerta de aluminio con mirilla de cristal de 0.90x0.60 mts, porta candado lado medidor y puerta de herreria lado interruptor general, Incl: suministro de los materiales y mano de obra, Excavacion en mat. tipo B, relleno mismo mat., herramienta, equipo de seguridad, acarreo y elevacion de materiales, nivelacion, limpieza, tubo y mufa de 1 1/4", base para medidor bifásico 220 v, varilla coperwel de 5/8"  x 1.50 mts con conector, tubo naranja poliflex de 1", retiro de material sobrante fuera de obra y todo lo necesario para su correcto funcionamiento.</t>
  </si>
  <si>
    <t xml:space="preserve"> MOBILIARIO</t>
  </si>
  <si>
    <t>Concepto</t>
  </si>
  <si>
    <t xml:space="preserve">    Suministro y colocación de bancas modelo 138mob-29bmn, color gris, del catálogo suminel o similar anclada en firme de concreto. Incluye material, mano e obra y todos los elementos necesarios para su correcta ejecución.</t>
  </si>
  <si>
    <t xml:space="preserve">    Fabricación de dado de concreto f´c=200kg/cm2. de 0.40 x 0.40 x 0.60 m. con tubo de fierro al carbón de 3" de ø, ahogado en concreto, incluye. Cimbra y descimbra. (Para tubo de red de volibol desmontable). Incluye casquillo.</t>
  </si>
  <si>
    <t xml:space="preserve">    Suministro y colocación de tubo de acero al carbón cédula 40, de 2 1/2” de ø, incluye: arillos de alambrón  para red de volibol.</t>
  </si>
  <si>
    <t xml:space="preserve"> TABLEROS DE BASQUETBOL</t>
  </si>
  <si>
    <t xml:space="preserve">    Columna circular de 30 cm. de diámetro a base de concreto f'c=250kg/m2. Armada con 6 varillas de 3/8" ø y estribos de alambrón de un 1/4" ø. a cada 20 cms. acabado aparente incluye: materiales, cimbra circular (sunotubo), habilitado, cortes, traslapes, desperdicios, descimbras, elaboración, vaciado, vibrado y curado de concreto, mano de obra, herramienta y equipo.</t>
  </si>
  <si>
    <t xml:space="preserve">    Trabe de concreto armado f'c=200kg/m². de 25 x 30 cms armada con 6 varillas de 3/8" ø y estribos del no.2. @ 15 cms., acabado aparente, incluye: material, cimbra de primera, habilitado, cortes, traslapes, desperdicios, descimbra, elaboración, vaciado, vibrado y curado de concreto, mano de obra, herramienta y equipo.</t>
  </si>
  <si>
    <t xml:space="preserve">    Suministro y colocación de tablero profesional para basquetbol de 1.80 x1.05  m fabricado en acrílico cristal de 8 mm de espesor con marco de seguridad de perfiles metálicos acabado en color blanco, con vistas en aluminio o equivalente en características oficiales. Sujetado a trabe de concreto.</t>
  </si>
  <si>
    <t xml:space="preserve">   OBRA ADICIONAL</t>
  </si>
  <si>
    <t xml:space="preserve"> CONTRUCCION DE ASTA DE BANDERA</t>
  </si>
  <si>
    <t xml:space="preserve"> suministro e instalacion de fuente Al aire libre escultura de mármol grande fuente de agua</t>
  </si>
  <si>
    <t xml:space="preserve"> Suministro e instalación de Bote de basura JO-BB104 marca jogare o similar. Estructura fabricada en acero al carbon y galvanizado que garantiza una perfecta resistencia a la corrosión. Acabado en pintura electroestática poliéster a 220 º y microparticulas metálicas. Con medidas de 130 x 50 x 115 cm</t>
  </si>
  <si>
    <t xml:space="preserve">   CCTV</t>
  </si>
  <si>
    <t xml:space="preserve"> Demolición de firme de concreto simple por medios manuales, incluye: trazo, retiro del material producto de demolición a una distancia de 4km, herramienta, mano de obra y limpieza del área de trabajo.</t>
  </si>
  <si>
    <t xml:space="preserve"> Elaboración de registro 50 x 50 x 60 cm. a base de block hueco junteado con mortero de cemento. Arena prop.: 1:4, incluye: suministro de los materiales, block hueco de 40 x 20 x 10 cms, aplanado interior y exterior con mortero cemento arena prop. 1:5, contramarco de ángulo LI de 1" x 3/16", tapa de concreto reforzada con malla electrosoldada 6-6/10x10, marco de ángulo LI 3/4" x 1/8", firme de concreto simple en superficie de contacto con terreno natural.</t>
  </si>
  <si>
    <t xml:space="preserve"> Suministro e instalación de tubería conduit galvanizada ced. 40 de 2" de diámetro con extremos roscados, incluye: limpieza de la tubería, coples de unión, herramienta manual, mano de obra y limpieza del área de trabajo.</t>
  </si>
  <si>
    <t xml:space="preserve"> Suministro e instalación de tubería conduit galvanizada ced. 40 de 1" de diámetro con extremos roscados, incluye: limpieza de la tubería, coples de unión, herramienta manual, mano de obra y limpieza del área de trabajo.</t>
  </si>
  <si>
    <t xml:space="preserve"> Suministro e instalación de monitor galvanizado de 2" de diámetro, incluye: herramienta manual, mano de obra y limpieza del área de trabajo.</t>
  </si>
  <si>
    <t xml:space="preserve"> Suministro e instalación de monitor galvanizado de 1" de diámetro, incluye: herramienta manual, mano de obra y limpieza del área de trabajo.</t>
  </si>
  <si>
    <t xml:space="preserve"> Suministro e instalación de caja de registro condulet guac de 2" de diámetro: incluye: herramienta manual, mano de obra y limpieza del área de trabajo.</t>
  </si>
  <si>
    <t xml:space="preserve"> Suministro e instalación de caja de registro condulet gual de 2" de diámetro: incluye: herramienta manual, mano de obra y limpieza del área de trabajo.</t>
  </si>
  <si>
    <t xml:space="preserve"> Suministro e instalación de caja de registro condulet guac de 1" de diámetro: incluye: herramienta manual, mano de obra y limpieza del área de trabajo.</t>
  </si>
  <si>
    <t xml:space="preserve"> Suministro e instalación de caja de registro condulet gual de 1" de diámetro: incluye: herramienta manual, mano de obra y limpieza del área de trabajo.</t>
  </si>
  <si>
    <t xml:space="preserve"> Suministro e instalación de caja de registro condulet guat de 1" de diámetro: incluye: herramienta manual, mano de obra y limpieza del área de trabajo.</t>
  </si>
  <si>
    <t xml:space="preserve"> Suministro e instalación de tuerca unión para tubería conduit galvanizada de 2" de diámetro: incluye: herramienta manual, mano de obra y limpieza del área de trabajo.</t>
  </si>
  <si>
    <t xml:space="preserve"> Suministro e instalación de tuerca unión para tubería conduit galvanizada de 1" de diámetro: incluye: herramienta manual, mano de obra y limpieza del área de trabajo.</t>
  </si>
  <si>
    <t xml:space="preserve"> Suministro e instalación de tubo flexible (licuatite) de 1" de diámetro, incluye: andamios, cortes, herramienta manual, mano de obra y limpieza del área de trabajo.</t>
  </si>
  <si>
    <t xml:space="preserve"> Suministro y colocación de conector rosca exterior para licuatite de 1" de diámetro.</t>
  </si>
  <si>
    <t xml:space="preserve"> Suministro e instalación cable armado cat6 tipo utp para intemperie con gel doble chaqueta, ul, con garantía de 25 años, color negro, para climas extremos, para aplicaciones de cctv, video en hd, y redes de datos.</t>
  </si>
  <si>
    <t xml:space="preserve"> Suministro e instalación de abrazadera tipo omega de 2" de diámetro. Incluye: taquetes, tornillos, herramienta, andamios, mano de obra y limpieza del área de trabajo.</t>
  </si>
  <si>
    <t xml:space="preserve"> Suministro e instalación de videocámara, marca: hikvision ó similar; modelo: ds-2cd2683g1-izs; videocámara bala ip 8 megapixel (4k) / 50 mts ir exir /exterior ip67 / wdr 120 db / poe+ / audio y alarmas /lente mot. 2.8 a 12 mm / videoanaliticos integrados; marca: hikvision; modelo: ds-2cd2683g1-izs; características principales: resolución máxima: 8megapixel (3840 x 2160); lente motorizado 2.8 mm - 12 mm (ángulo de apertura 105° - 34.5°); 50 mts ir exir (visión nocturna); compresión: h.265+ / h.265 / h.264; wdr real 120 db / blc / 3d dnr / hlc; compatible con la plataforma hik-connect (p2p). Características destacadas: soporta memoria micro sd para grabación (128 gb máximo, no incluida); entrada de audio: 1; salida de audio: 1;  entrada de alarma: 1; salida de alarma: 1 características físicas y eléctricas: alimentación /consumo: 12 vcd / poe+ (802.3at) 18 watts. Protección: ip67 (interior / exterior); material: metal; dimensiones: 105.1 mm x 297.5 mm. Peso: 2 kg; garantía: 2 años. incluye lo siguiente: instalación en altura superior a 3 metros en sitio sobre el punto de monitoreo inteligente (pmi), soporte para cámara tipo pan tilt, flejes de acero, abrazaderas tipo u bolt, montaje de acero para protección de conectividad exterior con caja de conexión, abrazaderas y tornillerías para instalación de postes</t>
  </si>
  <si>
    <t xml:space="preserve"> Suministro e instalación de nvr marca: hikvision ó similar; modelo: ds-96256ni-i16; nvr 12 megapixel (4k)/256 canales ip /16 bahías de disco duro / 4 puertos de red / soporta raid con hot swap / nvr de alto desempeño; marca: hikvision; modelo: ds-96256ni-i16;  código sat: 46171621; características del nvr: compresión: h.265+ / h.265 / h.264+ / h.264; soporta mouse usb para operar el nvr (incluido); soporta ptz; soporta grabación redundante; soporta búsqueda de agenda en forma local o remota; soporta hot swap con raid: 0,1,5,6,10. (capacidad de disco duro mínima de 4tb para raid); soporta tecnología anr con cámara iphikvision cuando la red esta desconectada; soporta hot spare para que nunca se pierda la grabación en caso de que el nvr este fallando ( se requiere otro nvr que también soporte la función; cuenta con sistema das de 16 bahías internas de hasta 10 tb c/u (160 tb en total); soporta onvif (versión 2.5); capacidad de procesamiento y funciones de red: throughput entrada: 768 mbps (768 mbps en modo raid); throughput salida: 768 mbps (768 mbps en modo raid); soporta 4 tarjetas de red 10 /100/1000 mbps; soporta fail lover (tolerancia a fallos), multi address y balanceo de cargas; protocolos: ipv6, https, upnp, snmp, ntp, sadp, smtp, nfs, iscsi, pppoe; soporta ddns: dyndns, no-ip; resolución de grabación por canal( recomendado con h.265): 1 megapixel: 256 canales @ 30 ips; 2 megapixel: 256 canales @ 30 ips; 5 megapixel: 256 canales @ 15 ips; 8 megapixel (4k): 200 canales @ 10ips; interfaces entradas / salidas; hdmi 1 y hdmi 2 (salidas independientes) :4k (4096 × 2160), 4k (3840 × 2160) /30hz, 2k (2560 × 1440)/60hz, 1080p (1920 × 1080) /60hz, sxga (1280 × 1024)/60hz, 720p (1280 × 720) /60hz, xga (1024 × 768)/60hz; vga: 1080p (1920 ×1080)/60hz, 720p (1280 × 720)/60hz, xga (1024 × 768) /60hz;entradas de alarma: 16; salidas de alarma: 8; soporta entrada y salida de audio en rca ( audio bidireccional); funciones de grabación y visualización: detección de movimiento multi zona; zoom digital en visualización y grabación; soporta múltiples tipos de grabación, incluyendo tiempo real, grabación manual, vídeo sensor, alarma externa, vídeo sensor y alarma, vídeo sensor o alarma; reproducción de grabación hasta 16 canales simultáneos; soporta grabación de hasta 12 mp por canal; soporta e-sata (grabación externa) de hasta 64 tb; características físicas y eléctricas: soporta fuentes redundante y ventilador para enfriamiento (incluidos); dimensiones: 442 × 494 × 146 mm (3u rack); consumo: 140 w sin discos duros; alimentación: 100 ab240 vca, 550w; temperatura de operación: 0 a 50 °c; peso: 16 kg sin discos duros; garantía: 3 años; incluye lobsiguiente: instalación, configuración y capacitación de uso y operación de sistema para 5 personas x 2 días 4 horas; conectividad lan, wan con cable utp n6 blindado, con terminales, parchado y probado.</t>
  </si>
  <si>
    <t xml:space="preserve"> Suministro e instalación de disco duro, marca western digital, similar ó supeior ; enterprise 8tb wd ultrastar; marca: western digital (wd); modelo: hus728t8tale6l4, similar o superior; especificaciones técnicas (por disco): número de parte: hus728t8tale6l4; capacidad: 8 tb; factor de forma: 3.5 pulgadas; velocidad de transferencia de datos: búfer a host: 600 mb/s; host a/desde disco (sostenido): 255 mb/s; cache: 256mb; velocidad de rotación: 7220rmp; interfaz: sata iii, 6.0 gb/s; aplicación: optimizado para aplicaciones de video vigilancia; cantidad de bahías: sin límite; cantidad de cámaras: sin límite; características físicas y eléctricas: temperatura de operación: en funcionamiento: 5°c - 60 ºc; inactivo: -40 - 70 ºc; consumo eléctrico: lectura /escritura: 8.8w; inactivo: 7.4w; dimensiones: 26.1 x 147x101.6 mm; peso: 715 g; garantía: 5 años.; incluye lo siguiente: instalación configuración y calibración de arreglo en raid, formateo y activación de disco duro en nvr, activación de grabación en protocolo h-265+.</t>
  </si>
  <si>
    <t xml:space="preserve"> Suministro e instalación de pantalla profesional led de 55", marca: samsung electronics; modelo:pm55h; resolución 1920x1080p, entradas de video hdmi / dvi-i / display port. con bocinas integradas de 10w; especificaciones: dimensión diagonal: 55"; resolución: 1920 x 1080 brillo: 500 nit; entradas rgb: dvi-i, display port 1.2; video: hdmi1, hdmi2; audio: mini jack stereo; usb: usb 2.0 x 2; salidas; rgb: displayport 1.2 (loop out); audio: mini jack stereo; control externo: rs232c, rj45; bocina interconstruida (10w +10w); alimentación; fuente: 100 - 240v (+/- 10 %), 50/60 hz; consumo máximo: 187 w; general; compatible con montaje vesa: 400 x 400mm; bisel: 9 (arriba/lados), 11 (abajo) mm; horas de operación: 24/7:incluye lo siguiente: instalación en pared de adaptador videowall de aluminio para 2 pantallas de 2 hojas para mantenimiento y facil acceso.</t>
  </si>
  <si>
    <t xml:space="preserve"> Suministro e instalación kit de transceptores (baluns) turbohd hasta 4k / 5 mp / hd-tvi/hd-cvi/ahd/cvbs / conector 100% cobre / con cable rf blindad, conectores macho en bnc terminales tipo pin para cable utp diseño de filtro de onda anti-estático inmunidad al ruido de 60 db impedancia 75 ohms, color: negro. Temperatura de operación: -20°c a 70°c, dimensiones ( l x w x h ) : 35.1 x 16.7 x 18.7 mm, peso : 40 gramos.</t>
  </si>
  <si>
    <t>kit.</t>
  </si>
  <si>
    <t>N1</t>
  </si>
  <si>
    <t>N2</t>
  </si>
  <si>
    <t>N3</t>
  </si>
  <si>
    <t>N4</t>
  </si>
  <si>
    <t>EL CONTRATISTA DEBERÁ DE CONSIDERAR LOS TURNOS DE TRABAJO Y LA CANTIDAD DE OPERARIOS SUFICIENTES, DE TAL MANERA DE NO REBASAR EL TIEMPO ESTABLECIDO EN EL PROGRAMA DE OBRA. EL CONTRATISTA DEBERA CONSIDERAR EL EQUIPO DE SEGURIDAD,  NECESARIO PARA LA PROTECCIÓN DEL TRABAJADOR DURANTE LA EJECUCIÓN DE LOS TRABAJOS, YA QUE, EN EL CASO DE UN ACCIDENTE, EL CONTRATISTA ES EL UNICO  RESPONSABLE POR LA SEGURIDAD DE SUS TRABAJADORES EN LA OBRA Y EN LAS ZONAS ADYACENTES Y PARA LO CUAL DEBERÁ DE CONSIDERAR EL EQUIPO NECESARIO COMO SON BOTAS, CASCOS, GUANTES, GOGLES, SEÑALAMIENTOS DE SEGURIDAD, ETC. Y SEGURO DE RESPONSABILIDAD CIVIL CONTRA TERCEROS.</t>
  </si>
  <si>
    <t>LOTE</t>
  </si>
  <si>
    <t>LIMPIEZA TRAZO Y NIVELACIÓN EN TODAS LAS AREAS A INTERVENIR. INCLUYE TODO LO NECESARIO PARA SU CORRECTA EJECUCION.</t>
  </si>
  <si>
    <t>M2</t>
  </si>
  <si>
    <t>TOTAL MXN</t>
  </si>
  <si>
    <t>TODOS LO QUE SE INDICAN EN LAS PARTIDAS  DEBEN DE CONSIDERARSE COMO OBRA TOTALMENTE TERMINADA, INCLUYENDO: LA ADQUISICIÓN, EL SUMINISTRO, TRANSPORTE, MANIOBRAS, CARGA, ACARREOS, ELEVACION A CUALQUIER NIVEL, DESCARGA Y ALMACENAMIENTO EN LAS BODEGAS DE CONTRATISTA,Y HASTA EL SITIO DE LA UTILIZACION DE LOS MISMOS EN LA OBRA,  ASI COMO LA MANO DE OBRA CON PERSONAL ESPECIALIZADO; PARA LA EJECUCION DE CADA UNO DE LOS TRABAJOS ,TAMBIEN DEBERAN CONSIDERARSE: LA MANO DE OBRA EQUIPO Y/O HERRAMIENTAS PARA:LA CARGA, ACARREO, DESDE CUALQUIER NIVEL, Y LA CARGA A CAMION , DE LOS MATERIALES SOBRANTES Y PRODUCTO DE LA LIMPIEZA, EXCAVACIONES Y DEMOLICIONES,  ADEMÁS DEBERAN INCLUIRSE LOS COSTOS POR UTILIZACION DE MAQUINARIA ACTIVA E INACTIVA EN LA PARTE PROPORCIONAL QUE LE CORRESPONDA, (DEPRECIACION , MANTENIMIENTO, CONSUMOS, OPERACION)  HERRAMIENTA MENOR  Y LIMPIEZA, RETIRANDO LOS EQUIPOS FUERA DE LA ZONA DE, UNA VEZ TERMINADOS LOS TRABAJOS.</t>
  </si>
  <si>
    <t>TODOS LO QUE INTEGRAN Y QUE SE INDICAN EN EL PRESENTE LISTADO DE NECESIDADES  DE OBRA INCLUYEN : TRAZO, NIVELACION, LIMPIEZA DURANTE EL TRANSCURSO DE LOS TRABAJOS Y HASTA SU FINALIZACION, ELEVACIONES A CUALQUIER NIVEL, ACARREOS VERTICALES Y HORIZONTALES DE MATERIALES Y HERRAMIENTAS DESDE LA BODEGA DEL CONTRATISTA HASTA EL LUGAR DE UTILIZACION, RETIRO DE SOBRANTES A PIE DE CAMION,   Y DENTRO DE LA OBRA,  HERRAMIENTA, EQUIPO, ANDAMIOS, MANO DE OBRA, MATERIALES, DESPERDICIOS, AJUSTES, FLETES,  Y TODO LO NECESARIO PARA LA CORRECTA EJECUCION DE LOS TRABAJOS. EL PAGO SERA POR UNIDAD DE OBRA TOTALMENTE TERMINADA (P.U.O.T.)</t>
  </si>
  <si>
    <t>EL CONCURSANTE GANADOR SE HACE RESPONSABLE SOLIDARIO DEL CONTENIDO DE LOS PLANOS Y EL CATALOGO, DEBERÁ REALIZAR LOS PLANOS EJECUTIVOS Y SI NO ESTA DE ACUERDO CON ALGO DEBERÁ MANIFESTARLO POR ESCRITO ANTES DE ACEPTAR EL FALLO Y FIRMAR EL CONTRATO. ES RESPONSABILIDAD DE LOS PARTICIPANTES, CUALQUIER INTERPRETACIÓN ERRÓNEA QUE SE HAGA DE LA INFORMACIÓN PROPORCIONADA POR EL ACNUR, HECHO POR EL CUAL DEBERÁ ASUMIR EN TÉRMINOS DE LAS BASES DE LA LICITACIÓN CUALQUIER RESPONSABILIDAD QUE SE DERIVE.</t>
  </si>
  <si>
    <t>LISTADO DE NECESIDADES</t>
  </si>
  <si>
    <t>ML</t>
  </si>
  <si>
    <t>PZA</t>
  </si>
  <si>
    <t>1. GESTORIAS Y AVISOS</t>
  </si>
  <si>
    <t>TRAMITES, GESTORIAS Y AVISOS OFICIALES  PARA LAS MEJORAS EN CANCHAS DE PARQUES. INCLUYE GESTORÌA Y PAGOS PARA LA OBTENCION DE LOS MISMOS.</t>
  </si>
  <si>
    <t>RETIRO DE CAPAS DE PINTURA EN TODOS LOS MUROS PERIMETRALES DE CANCHA A UNA ALTURA MAXIMA DE 6 MTS, INCLUYE: LIMPIEZA DEL ÁREA, DESPRENDIMIENTO DE PARTES ADHERIDAS AL ENTORTADO, RASQUETEO, CEPILLADO DE LA SUPERFICIE, EMBOLSADO Y ACARREO DE DESPERDICIOS, HERRAMIENTA, MANO DE OBRA Y TODO LO NECESARIO PARA LA CORRECTA EJECUCIÓN DE LOS TRABAJOS.</t>
  </si>
  <si>
    <t>3. APLANADOS, PINTURA Y COLOCACIÓN DE MALLA.</t>
  </si>
  <si>
    <t>DESMONTAJE DE MALLA CICLONICA PERIMETRAL DE CANCHA EN PARQUE CON RECUPERACION A UNA ALTURA DE HASTA 3 MTS.  INCLUYE: RETIRO DE POSTES AHOGADOS, RETIRO DE ESPADAS, ALAMBRE DE PUAS Y MALLA, ACARREO AL AREA DE RESGUARDO, LIMPIEZA DEL AREA, MATERIAL, EQUIPO, MANO DE OBRA, HERRAMIENTA MENORY TODO LO NECESARIO PARA SU CORRECTA EJECUCION.</t>
  </si>
  <si>
    <t>SUMINISTRO Y COLOCACIÓN DE MALLA CICLONICA NUEVA EN ÁREA NECESARIAS, CON POSTES A CADA 2.00 MTS AHOGADOS EN CONCRETO, ESPADAS PARA FIJAR ALAMBRE DE PUAS, COLOCACIONES, AMARRES, FIJACION, INCLUYE: MANO DE OBRA, MATERIAL, HERRAMIENTA Y TODO LO NECESARIO PARA LA CORRECTA EJECUCION DE LOS TRABAJOS.</t>
  </si>
  <si>
    <t>SUMINISTRO Y COLOCACIÓN DE MALLA CICLONICA RECUPERADA, CON POSTES A CADA 2.00 MTS AHOGADOS EN CONCRETO, ESPADAS PARA FIJAR ALAMBRE DE PUAS, COLOCACIONES, AMARRES, FIJACION, INCLUYE:  MANTENIMIENTO DE MALLA EXISTENTE, CAMBIO DE TORNILLERIA, SUSTITUCIÓN DE POSTES DAÑADOS, ESPADAS, TRAMOS DE MALLA EN MAL ESTADO, PINTURA, MANO DE OBRA, MATERIAL, HERRAMIENTA Y TODO LO NECESARIO PARA LA CORRECTA EJECUCION DE LOS TRABAJOS.</t>
  </si>
  <si>
    <t>TRABAJOS DE PINTURA AL INTERIOR Y EXTERIOR DE CANCHAS DE FUTBOL (7) RAPIDO EN LA CIUDAD DE TENOSIQUE TABASCO.</t>
  </si>
  <si>
    <t>CANCHA FUTBOL 7. PARQUE GOMEZ "Z"</t>
  </si>
  <si>
    <t>2. PRELIMINARES, DEMOLICIONES, EXCAVACIONES Y RELLENOS.</t>
  </si>
  <si>
    <t>SUMINISTRO Y APLICACIÓN DE PINTURA ACRILICA (intemperie) EN MUROS INTERIORES Y EXTERIORES DE CANCHAS DE FUTBOL RAPIDO, 3 COLORES A DEFINIR, MARCA COMEX, A 2 O 3 MANOS, INCLUYE: LIMPIEZA, PREPARACION DE LA SUPERFICIE, SELLADO, MATERIALES, MANO DE OBRA, HERRAMIENTA, ANDAMIOS Y TODO LO NECESARIO PARA SU CORRECTA EJECUCIÓN.</t>
  </si>
  <si>
    <t>4. REHABILITACIÓN DE BAÑOS EN PARQUE GOMEZ Z</t>
  </si>
  <si>
    <t>SUMINISTRO Y COLOCACIÓN DE PUERTA DE MALLA CICLONICA NUEVA EN ACCESO CON PASADOR Y CON POSTES, ESPADAS PARA FIJAR ALAMBRE DE PUAS, COLOCACIONES, AMARRES, FIJACION, INCLUYE: MANO DE OBRA, MATERIAL, HERRAMIENTA Y TODO LO NECESARIO PARA LA CORRECTA EJECUCION DE LOS TRABAJOS.</t>
  </si>
  <si>
    <t>SUMINISTRO Y APLICACIÓN DE PINTURA ACRILICA EN MUROS INTERIORES Y EXTERIORES DE DE BAÑOS EN PARQUE GOMEZ Z, 3 COLORES A DEFINIR, MARCA COMEX, A 2 O 3 MANOS, INCLUYE: LIMPIEZA, PREPARACION DE LA SUPERFICIE, SELLADO, MATERIALES, MANO DE OBRA, HERRAMIENTA, ANDAMIOS Y TODO LO NECESARIO PARA SU CORRECTA EJECUCIÓN.</t>
  </si>
  <si>
    <t>SUMINISTRO Y PINTADO DE ROTULOS. PLASMADO DE ESCUDOS DE "COMITÉ OLIMPICO INTERNACIONAL", "AYUNTAMIENTO DE TENOSIQUE" Y "ACNUR", SEGÚN DISEÑO ENTREGADO EN LICITACIÓN, RESPETAR COLORES DE 1MTS DE ALTURA. INCLUYE: PINTURA, ROTULO, COLORES, MANO DE OBRA, HERRAMIENTA, EQUIPO Y TODO LO NECESARIO PARA LA CORRECTA EJECUCION DE LOS TRABAJOS.</t>
  </si>
  <si>
    <t>REHABILITACIÓN DE ELECTRICIDAD EN BAÑOS, COLOCACIÓN DE FOCOS Y DEJAR FUNCIONAL LA LUZ DE BAÑOS DE HOMBRES Y MUJERES. INCLUYE: CABLEADO, REVISIONES, FOCOS Y TODO LO NECESARIO PARA EL CORRECTO FUNCIONAMIENTO.</t>
  </si>
  <si>
    <t xml:space="preserve">SUMINISTRO Y APLICACIÓN DE IMPERMEABILIZANTE PREFABRICADO DE 6 MM DE ESPESOR EN COLOR ROJO INCLUYE TODO LO NECESARIO PARA SU CORRECTA INSTALACION </t>
  </si>
  <si>
    <t>CANCHA FUTBOL 7. UNIDAD DEPORTIVA COLONIA MUNICIPAL.</t>
  </si>
  <si>
    <t>TOTAL CANCHA GOMEZ Z</t>
  </si>
  <si>
    <t>TOTAL CANCHA UNIDAD DEPORTIVA</t>
  </si>
  <si>
    <t>Anexo "D": Forma financiera</t>
  </si>
  <si>
    <t>Nombre de la empresa ofertante:</t>
  </si>
  <si>
    <t>Razón Social de la empresa ofertante:</t>
  </si>
  <si>
    <t>Dirección de la empresa ofertante:</t>
  </si>
  <si>
    <t>Persona de contacto de la empresa ofertante (Teléfono):</t>
  </si>
  <si>
    <t>Persona de contacto de la empresa ofertante ( email):</t>
  </si>
  <si>
    <r>
      <rPr>
        <b/>
        <sz val="10"/>
        <rFont val="Arial"/>
        <family val="2"/>
      </rPr>
      <t xml:space="preserve">UBICACIÓN: </t>
    </r>
    <r>
      <rPr>
        <sz val="10"/>
        <rFont val="Arial"/>
        <family val="2"/>
      </rPr>
      <t xml:space="preserve"> Emiliano Zapata del Valle. Km 69 desde Palenque hacia Benemerito de las Américas, coordenadas: 17.196, -91.509</t>
    </r>
  </si>
  <si>
    <t>RFQ/ACNUR/MEX/2023/143 TRABAJOS DE PINTURA AL INTERIOR Y EXTERIOR DE CANCHAS DE FUTBOL (7) RAPIDO EN LA CIUDAD DE TENOSIQUE TABASCO.</t>
  </si>
  <si>
    <t>***Nota 1: Tenga en cuenta que las cifras han sido incluidas con el fin de que los postores sepan cuáles son los requisitos previstos. No constituyen ningún tipo de compromiso por parte del ACNUR de adquirir dicha cantidad. 
***Nota 2: Los costos de los artículos/bienes requeridos deberán incluir los impuestos aplicables y servicio en los costos que aplique todo incluido
Con el presente se confirma aceptación de términos de pago del ANUR</t>
  </si>
  <si>
    <t>Nombre, sello y firma del Representante Legal:
Empresa:
Fecha:</t>
  </si>
  <si>
    <t>REVISIÓN 1</t>
  </si>
  <si>
    <t>5. APLANADOS</t>
  </si>
  <si>
    <t>RESTITUCIÓN DE APLANDADO A BASE DE CAL APAGADA-ARENA LAVADA TAMIZADA, PROPORCIÓN 1;2 A UNA ALTURA PROMEDIO DE 5.10MTS A PARTIR DEL N.P.T. REVISAR PAÑOS PARA CERTIFICAR INEXISTENCIA DE FISURAS O GRIETAS PARA PROCEDER, INCLUYE: MANO DE OBRA, MATERIALES, EQUIPOS, ANDAMIOS, HERRAMIENTAS Y TODO LO NECESARIO PARA LA CORRECTA EJECUCION DE LOS TRABAJOS</t>
  </si>
  <si>
    <t>4. APLANADOS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</si>
</sst>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quot;$&quot;#,##0.00_);[Red]\(&quot;$&quot;#,##0.00\)"/>
    <numFmt numFmtId="165" formatCode="_(&quot;$&quot;* #,##0.00_);_(&quot;$&quot;* \(#,##0.00\);_(&quot;$&quot;* &quot;-&quot;??_);_(@_)"/>
    <numFmt numFmtId="166" formatCode="_-* #,##0.00\ &quot;€&quot;_-;\-* #,##0.00\ &quot;€&quot;_-;_-* &quot;-&quot;??\ &quot;€&quot;_-;_-@_-"/>
    <numFmt numFmtId="167" formatCode="_-* #,##0.00\ _€_-;\-* #,##0.00\ _€_-;_-* &quot;-&quot;??\ _€_-;_-@_-"/>
    <numFmt numFmtId="168" formatCode="_-[$€-2]* #,##0.00_-;\-[$€-2]* #,##0.00_-;_-[$€-2]* &quot;-&quot;??_-"/>
    <numFmt numFmtId="169" formatCode="[$$-80A]#,##0.00;[Red]\-[$$-80A]#,##0.00"/>
    <numFmt numFmtId="170" formatCode="00"/>
    <numFmt numFmtId="171" formatCode="&quot;$&quot;#,##0.00"/>
  </numFmts>
  <fonts count="5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b/>
      <sz val="12"/>
      <name val="Arial"/>
      <family val="2"/>
    </font>
    <font>
      <b/>
      <sz val="14"/>
      <name val="Arial"/>
      <family val="2"/>
    </font>
    <font>
      <b/>
      <sz val="11"/>
      <color theme="1"/>
      <name val="Calibri"/>
      <family val="2"/>
      <scheme val="minor"/>
    </font>
    <font>
      <sz val="12"/>
      <name val="Arial"/>
      <family val="2"/>
    </font>
    <font>
      <sz val="10"/>
      <name val="Arial Narrow"/>
      <family val="2"/>
    </font>
    <font>
      <b/>
      <sz val="11"/>
      <name val="Arial Narrow"/>
      <family val="2"/>
    </font>
    <font>
      <sz val="10"/>
      <name val="Arial"/>
      <family val="2"/>
    </font>
    <font>
      <b/>
      <sz val="10"/>
      <name val="Arial Narrow"/>
      <family val="2"/>
    </font>
    <font>
      <sz val="10"/>
      <name val="Arial"/>
      <family val="2"/>
    </font>
    <font>
      <sz val="10"/>
      <color theme="1"/>
      <name val="Arial"/>
      <family val="2"/>
    </font>
    <font>
      <b/>
      <sz val="10"/>
      <color theme="1"/>
      <name val="Arial"/>
      <family val="2"/>
    </font>
    <font>
      <b/>
      <i/>
      <sz val="10"/>
      <color theme="1"/>
      <name val="Arial"/>
      <family val="2"/>
    </font>
    <font>
      <b/>
      <sz val="12"/>
      <name val="Arial Narrow"/>
      <family val="2"/>
    </font>
    <font>
      <sz val="8"/>
      <name val="Arial"/>
      <family val="2"/>
    </font>
    <font>
      <b/>
      <sz val="8"/>
      <name val="Arial"/>
      <family val="2"/>
    </font>
    <font>
      <b/>
      <sz val="10"/>
      <name val="Arial"/>
      <family val="2"/>
    </font>
    <font>
      <sz val="11"/>
      <name val="Arial"/>
      <family val="2"/>
    </font>
    <font>
      <sz val="7"/>
      <name val="Arial"/>
      <family val="2"/>
    </font>
    <font>
      <sz val="8"/>
      <color theme="0"/>
      <name val="Arial"/>
      <family val="2"/>
    </font>
    <font>
      <sz val="8"/>
      <color theme="1"/>
      <name val="Calibri"/>
      <family val="2"/>
      <scheme val="minor"/>
    </font>
    <font>
      <sz val="8"/>
      <name val="Calibri"/>
      <family val="2"/>
      <scheme val="minor"/>
    </font>
    <font>
      <b/>
      <sz val="10"/>
      <color theme="1"/>
      <name val="Calibri"/>
      <family val="2"/>
      <scheme val="minor"/>
    </font>
    <font>
      <b/>
      <sz val="10"/>
      <color theme="0"/>
      <name val="Calibri"/>
      <family val="2"/>
      <scheme val="minor"/>
    </font>
    <font>
      <b/>
      <sz val="12"/>
      <color theme="1"/>
      <name val="Calibri"/>
      <family val="2"/>
      <scheme val="minor"/>
    </font>
    <font>
      <b/>
      <sz val="14"/>
      <color theme="1"/>
      <name val="Calibri"/>
      <family val="2"/>
      <scheme val="minor"/>
    </font>
    <font>
      <sz val="11"/>
      <color theme="0"/>
      <name val="Arial"/>
      <family val="2"/>
    </font>
    <font>
      <b/>
      <i/>
      <sz val="10"/>
      <color theme="0"/>
      <name val="Arial"/>
      <family val="2"/>
    </font>
    <font>
      <b/>
      <sz val="12"/>
      <color theme="0"/>
      <name val="Calibri"/>
      <family val="2"/>
      <scheme val="minor"/>
    </font>
    <font>
      <b/>
      <sz val="11"/>
      <color rgb="FFFF0000"/>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indexed="9"/>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0" tint="-0.249977111117893"/>
        <bgColor indexed="64"/>
      </patternFill>
    </fill>
    <fill>
      <patternFill patternType="solid">
        <fgColor theme="1"/>
        <bgColor indexed="64"/>
      </patternFill>
    </fill>
    <fill>
      <patternFill patternType="solid">
        <fgColor theme="4" tint="-0.499984740745262"/>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52">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4" borderId="0" applyNumberFormat="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0" fontId="17" fillId="0" borderId="0" applyNumberFormat="0" applyFill="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21" borderId="0" applyNumberFormat="0" applyBorder="0" applyAlignment="0" applyProtection="0"/>
    <xf numFmtId="0" fontId="18" fillId="7" borderId="1" applyNumberFormat="0" applyAlignment="0" applyProtection="0"/>
    <xf numFmtId="168" fontId="10" fillId="0" borderId="0" applyFont="0" applyFill="0" applyBorder="0" applyAlignment="0" applyProtection="0"/>
    <xf numFmtId="0" fontId="19" fillId="3" borderId="0" applyNumberFormat="0" applyBorder="0" applyAlignment="0" applyProtection="0"/>
    <xf numFmtId="0" fontId="20" fillId="22" borderId="0" applyNumberFormat="0" applyBorder="0" applyAlignment="0" applyProtection="0"/>
    <xf numFmtId="0" fontId="10" fillId="23" borderId="4" applyNumberFormat="0" applyFont="0" applyAlignment="0" applyProtection="0"/>
    <xf numFmtId="0" fontId="21" fillId="16" borderId="5"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17" fillId="0" borderId="8" applyNumberFormat="0" applyFill="0" applyAlignment="0" applyProtection="0"/>
    <xf numFmtId="0" fontId="27" fillId="0" borderId="9" applyNumberFormat="0" applyFill="0" applyAlignment="0" applyProtection="0"/>
    <xf numFmtId="0" fontId="9" fillId="0" borderId="0"/>
    <xf numFmtId="167" fontId="9" fillId="0" borderId="0" applyFont="0" applyFill="0" applyBorder="0" applyAlignment="0" applyProtection="0"/>
    <xf numFmtId="0" fontId="10" fillId="0" borderId="0"/>
    <xf numFmtId="166" fontId="9" fillId="0" borderId="0" applyFont="0" applyFill="0" applyBorder="0" applyAlignment="0" applyProtection="0"/>
    <xf numFmtId="0" fontId="10" fillId="0" borderId="0"/>
    <xf numFmtId="0" fontId="8" fillId="0" borderId="0"/>
    <xf numFmtId="0" fontId="7" fillId="0" borderId="0"/>
    <xf numFmtId="44" fontId="7" fillId="0" borderId="0" applyFont="0" applyFill="0" applyBorder="0" applyAlignment="0" applyProtection="0"/>
    <xf numFmtId="43" fontId="7" fillId="0" borderId="0" applyFont="0" applyFill="0" applyBorder="0" applyAlignment="0" applyProtection="0"/>
    <xf numFmtId="0" fontId="7" fillId="0" borderId="0"/>
    <xf numFmtId="0" fontId="6" fillId="0" borderId="0"/>
    <xf numFmtId="0" fontId="6" fillId="0" borderId="0"/>
    <xf numFmtId="44" fontId="10"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5" fillId="0" borderId="0"/>
    <xf numFmtId="44" fontId="34" fillId="0" borderId="0" applyFont="0" applyFill="0" applyBorder="0" applyAlignment="0" applyProtection="0"/>
    <xf numFmtId="0" fontId="4" fillId="0" borderId="0"/>
    <xf numFmtId="0" fontId="34" fillId="0" borderId="0"/>
    <xf numFmtId="43" fontId="4" fillId="0" borderId="0" applyFont="0" applyFill="0" applyBorder="0" applyAlignment="0" applyProtection="0"/>
    <xf numFmtId="0" fontId="4" fillId="0" borderId="0"/>
    <xf numFmtId="9" fontId="10" fillId="0" borderId="0" applyFont="0" applyFill="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4" borderId="0" applyNumberFormat="0" applyBorder="0" applyAlignment="0" applyProtection="0"/>
    <xf numFmtId="0" fontId="14" fillId="16" borderId="10" applyNumberFormat="0" applyAlignment="0" applyProtection="0"/>
    <xf numFmtId="0" fontId="15" fillId="17" borderId="2" applyNumberFormat="0" applyAlignment="0" applyProtection="0"/>
    <xf numFmtId="0" fontId="16" fillId="0" borderId="3" applyNumberFormat="0" applyFill="0" applyAlignment="0" applyProtection="0"/>
    <xf numFmtId="0" fontId="17" fillId="0" borderId="0" applyNumberFormat="0" applyFill="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21" borderId="0" applyNumberFormat="0" applyBorder="0" applyAlignment="0" applyProtection="0"/>
    <xf numFmtId="0" fontId="18" fillId="7" borderId="10" applyNumberFormat="0" applyAlignment="0" applyProtection="0"/>
    <xf numFmtId="0" fontId="19" fillId="3" borderId="0" applyNumberFormat="0" applyBorder="0" applyAlignment="0" applyProtection="0"/>
    <xf numFmtId="0" fontId="20" fillId="22" borderId="0" applyNumberFormat="0" applyBorder="0" applyAlignment="0" applyProtection="0"/>
    <xf numFmtId="0" fontId="10" fillId="0" borderId="0"/>
    <xf numFmtId="0" fontId="10" fillId="23" borderId="11" applyNumberFormat="0" applyFont="0" applyAlignment="0" applyProtection="0"/>
    <xf numFmtId="0" fontId="21" fillId="16" borderId="12"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17" fillId="0" borderId="8" applyNumberFormat="0" applyFill="0" applyAlignment="0" applyProtection="0"/>
    <xf numFmtId="0" fontId="24" fillId="0" borderId="0" applyNumberFormat="0" applyFill="0" applyBorder="0" applyAlignment="0" applyProtection="0"/>
    <xf numFmtId="0" fontId="27" fillId="0" borderId="13" applyNumberFormat="0" applyFill="0" applyAlignment="0" applyProtection="0"/>
    <xf numFmtId="0" fontId="4" fillId="0" borderId="0"/>
    <xf numFmtId="44" fontId="4" fillId="0" borderId="0" applyFont="0" applyFill="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16" borderId="10" applyNumberFormat="0" applyAlignment="0" applyProtection="0"/>
    <xf numFmtId="0" fontId="14" fillId="16" borderId="10" applyNumberFormat="0" applyAlignment="0" applyProtection="0"/>
    <xf numFmtId="0" fontId="14" fillId="16" borderId="10" applyNumberFormat="0" applyAlignment="0" applyProtection="0"/>
    <xf numFmtId="0" fontId="15" fillId="17" borderId="2" applyNumberFormat="0" applyAlignment="0" applyProtection="0"/>
    <xf numFmtId="0" fontId="15" fillId="17" borderId="2" applyNumberFormat="0" applyAlignment="0" applyProtection="0"/>
    <xf numFmtId="0" fontId="15" fillId="17" borderId="2" applyNumberFormat="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44" fontId="10" fillId="0" borderId="0" applyFont="0" applyFill="0" applyBorder="0" applyAlignment="0" applyProtection="0"/>
    <xf numFmtId="44"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10" fillId="0" borderId="0"/>
    <xf numFmtId="0" fontId="10" fillId="0" borderId="0"/>
    <xf numFmtId="0" fontId="10" fillId="0" borderId="0"/>
    <xf numFmtId="0" fontId="4" fillId="0" borderId="0"/>
    <xf numFmtId="0" fontId="4" fillId="0" borderId="0"/>
    <xf numFmtId="0" fontId="10" fillId="0" borderId="0"/>
    <xf numFmtId="0" fontId="10" fillId="23" borderId="11" applyNumberFormat="0" applyFont="0" applyAlignment="0" applyProtection="0"/>
    <xf numFmtId="0" fontId="10" fillId="23" borderId="11" applyNumberFormat="0" applyFont="0" applyAlignment="0" applyProtection="0"/>
    <xf numFmtId="0" fontId="10" fillId="23" borderId="11" applyNumberFormat="0" applyFont="0" applyAlignment="0" applyProtection="0"/>
    <xf numFmtId="0" fontId="21" fillId="16" borderId="12" applyNumberFormat="0" applyAlignment="0" applyProtection="0"/>
    <xf numFmtId="0" fontId="21" fillId="16" borderId="12" applyNumberFormat="0" applyAlignment="0" applyProtection="0"/>
    <xf numFmtId="0" fontId="21" fillId="16" borderId="12"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17" fillId="0" borderId="8" applyNumberFormat="0" applyFill="0" applyAlignment="0" applyProtection="0"/>
    <xf numFmtId="0" fontId="17" fillId="0" borderId="8" applyNumberFormat="0" applyFill="0" applyAlignment="0" applyProtection="0"/>
    <xf numFmtId="0" fontId="17" fillId="0" borderId="8"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7" fillId="0" borderId="13" applyNumberFormat="0" applyFill="0" applyAlignment="0" applyProtection="0"/>
    <xf numFmtId="0" fontId="27" fillId="0" borderId="13" applyNumberFormat="0" applyFill="0" applyAlignment="0" applyProtection="0"/>
    <xf numFmtId="0" fontId="27" fillId="0" borderId="13" applyNumberFormat="0" applyFill="0" applyAlignment="0" applyProtection="0"/>
    <xf numFmtId="167" fontId="34" fillId="0" borderId="0" applyFont="0" applyFill="0" applyBorder="0" applyAlignment="0" applyProtection="0"/>
    <xf numFmtId="0" fontId="3" fillId="0" borderId="0"/>
    <xf numFmtId="0" fontId="3" fillId="0" borderId="0"/>
    <xf numFmtId="0" fontId="10" fillId="0" borderId="0"/>
    <xf numFmtId="0" fontId="10" fillId="0" borderId="0"/>
    <xf numFmtId="44" fontId="10" fillId="0" borderId="0" applyFont="0" applyFill="0" applyBorder="0" applyAlignment="0" applyProtection="0"/>
    <xf numFmtId="0" fontId="2" fillId="0" borderId="0"/>
    <xf numFmtId="43" fontId="36" fillId="0" borderId="0" applyFont="0" applyFill="0" applyBorder="0" applyAlignment="0" applyProtection="0"/>
    <xf numFmtId="165" fontId="10" fillId="0" borderId="0" applyFont="0" applyFill="0" applyBorder="0" applyAlignment="0" applyProtection="0"/>
  </cellStyleXfs>
  <cellXfs count="155">
    <xf numFmtId="0" fontId="0" fillId="0" borderId="0" xfId="0"/>
    <xf numFmtId="166" fontId="32" fillId="0" borderId="0" xfId="108" applyNumberFormat="1" applyFont="1" applyFill="1" applyBorder="1" applyAlignment="1">
      <alignment vertical="top"/>
    </xf>
    <xf numFmtId="0" fontId="32" fillId="0" borderId="0" xfId="107" applyFont="1" applyAlignment="1">
      <alignment vertical="top" wrapText="1"/>
    </xf>
    <xf numFmtId="44" fontId="32" fillId="0" borderId="0" xfId="59" applyFont="1" applyFill="1" applyBorder="1" applyAlignment="1">
      <alignment horizontal="left" vertical="top"/>
    </xf>
    <xf numFmtId="0" fontId="35" fillId="0" borderId="0" xfId="107" applyFont="1" applyAlignment="1">
      <alignment horizontal="center" vertical="top"/>
    </xf>
    <xf numFmtId="0" fontId="35" fillId="0" borderId="0" xfId="107" applyFont="1" applyAlignment="1">
      <alignment horizontal="center" vertical="top" wrapText="1"/>
    </xf>
    <xf numFmtId="0" fontId="4" fillId="0" borderId="0" xfId="60" applyAlignment="1">
      <alignment vertical="top" wrapText="1"/>
    </xf>
    <xf numFmtId="0" fontId="4" fillId="0" borderId="0" xfId="60" applyAlignment="1">
      <alignment vertical="top"/>
    </xf>
    <xf numFmtId="0" fontId="32" fillId="0" borderId="0" xfId="107" applyFont="1" applyAlignment="1">
      <alignment horizontal="left" vertical="top"/>
    </xf>
    <xf numFmtId="0" fontId="32" fillId="0" borderId="0" xfId="107" applyFont="1" applyAlignment="1">
      <alignment horizontal="right" vertical="top"/>
    </xf>
    <xf numFmtId="0" fontId="4" fillId="0" borderId="0" xfId="60" applyAlignment="1">
      <alignment horizontal="center" vertical="top"/>
    </xf>
    <xf numFmtId="44" fontId="4" fillId="0" borderId="0" xfId="59" applyFont="1" applyFill="1" applyAlignment="1">
      <alignment horizontal="left" vertical="top"/>
    </xf>
    <xf numFmtId="0" fontId="30" fillId="0" borderId="0" xfId="60" applyFont="1" applyAlignment="1">
      <alignment vertical="top"/>
    </xf>
    <xf numFmtId="0" fontId="31" fillId="0" borderId="0" xfId="0" applyFont="1" applyAlignment="1">
      <alignment vertical="top" wrapText="1"/>
    </xf>
    <xf numFmtId="43" fontId="10" fillId="0" borderId="0" xfId="250" applyFont="1" applyFill="1" applyAlignment="1">
      <alignment vertical="top" wrapText="1"/>
    </xf>
    <xf numFmtId="0" fontId="31" fillId="0" borderId="0" xfId="0" applyFont="1" applyAlignment="1">
      <alignment vertical="top"/>
    </xf>
    <xf numFmtId="0" fontId="10" fillId="0" borderId="0" xfId="47" applyAlignment="1">
      <alignment horizontal="center" vertical="top" wrapText="1"/>
    </xf>
    <xf numFmtId="0" fontId="10" fillId="0" borderId="0" xfId="47" applyAlignment="1">
      <alignment vertical="top" wrapText="1"/>
    </xf>
    <xf numFmtId="44" fontId="10" fillId="0" borderId="0" xfId="59" applyFont="1" applyFill="1" applyAlignment="1">
      <alignment horizontal="left" vertical="top" wrapText="1"/>
    </xf>
    <xf numFmtId="44" fontId="28" fillId="0" borderId="0" xfId="0" applyNumberFormat="1" applyFont="1" applyAlignment="1">
      <alignment vertical="top"/>
    </xf>
    <xf numFmtId="0" fontId="28" fillId="0" borderId="0" xfId="107" applyFont="1" applyAlignment="1">
      <alignment horizontal="center" vertical="top"/>
    </xf>
    <xf numFmtId="169" fontId="38" fillId="24" borderId="0" xfId="0" applyNumberFormat="1" applyFont="1" applyFill="1" applyAlignment="1">
      <alignment vertical="top" wrapText="1"/>
    </xf>
    <xf numFmtId="169" fontId="39" fillId="25" borderId="0" xfId="0" applyNumberFormat="1" applyFont="1" applyFill="1" applyAlignment="1">
      <alignment vertical="top" wrapText="1"/>
    </xf>
    <xf numFmtId="0" fontId="37" fillId="0" borderId="0" xfId="0" applyFont="1" applyAlignment="1">
      <alignment horizontal="center" vertical="top" wrapText="1"/>
    </xf>
    <xf numFmtId="0" fontId="37" fillId="0" borderId="0" xfId="0" applyFont="1" applyAlignment="1">
      <alignment vertical="top" wrapText="1"/>
    </xf>
    <xf numFmtId="169" fontId="37" fillId="0" borderId="0" xfId="0" applyNumberFormat="1" applyFont="1" applyAlignment="1">
      <alignment vertical="top" wrapText="1"/>
    </xf>
    <xf numFmtId="0" fontId="37" fillId="0" borderId="0" xfId="0" applyFont="1" applyAlignment="1">
      <alignment horizontal="justify" vertical="top" wrapText="1"/>
    </xf>
    <xf numFmtId="0" fontId="33" fillId="26" borderId="19" xfId="107" applyFont="1" applyFill="1" applyBorder="1" applyAlignment="1">
      <alignment horizontal="center" vertical="top"/>
    </xf>
    <xf numFmtId="0" fontId="33" fillId="26" borderId="14" xfId="107" applyFont="1" applyFill="1" applyBorder="1" applyAlignment="1">
      <alignment horizontal="center" vertical="top"/>
    </xf>
    <xf numFmtId="0" fontId="33" fillId="26" borderId="15" xfId="107" applyFont="1" applyFill="1" applyBorder="1" applyAlignment="1">
      <alignment horizontal="center" vertical="top"/>
    </xf>
    <xf numFmtId="44" fontId="33" fillId="26" borderId="15" xfId="59" applyFont="1" applyFill="1" applyBorder="1" applyAlignment="1">
      <alignment horizontal="center" vertical="top" wrapText="1"/>
    </xf>
    <xf numFmtId="0" fontId="33" fillId="26" borderId="16" xfId="107" applyFont="1" applyFill="1" applyBorder="1" applyAlignment="1">
      <alignment horizontal="center" vertical="top"/>
    </xf>
    <xf numFmtId="0" fontId="35" fillId="0" borderId="0" xfId="107" applyFont="1" applyAlignment="1">
      <alignment horizontal="center"/>
    </xf>
    <xf numFmtId="0" fontId="31" fillId="0" borderId="0" xfId="0" applyFont="1"/>
    <xf numFmtId="0" fontId="4" fillId="0" borderId="0" xfId="60"/>
    <xf numFmtId="2" fontId="28" fillId="0" borderId="0" xfId="107" applyNumberFormat="1" applyFont="1" applyAlignment="1">
      <alignment horizontal="center" vertical="top"/>
    </xf>
    <xf numFmtId="2" fontId="35" fillId="0" borderId="0" xfId="107" applyNumberFormat="1" applyFont="1" applyAlignment="1">
      <alignment horizontal="right" vertical="top"/>
    </xf>
    <xf numFmtId="2" fontId="33" fillId="26" borderId="15" xfId="107" applyNumberFormat="1" applyFont="1" applyFill="1" applyBorder="1" applyAlignment="1">
      <alignment horizontal="center" vertical="top"/>
    </xf>
    <xf numFmtId="2" fontId="10" fillId="0" borderId="0" xfId="44" applyNumberFormat="1" applyFont="1" applyFill="1" applyAlignment="1">
      <alignment vertical="top" wrapText="1"/>
    </xf>
    <xf numFmtId="2" fontId="37" fillId="0" borderId="0" xfId="0" applyNumberFormat="1" applyFont="1" applyAlignment="1">
      <alignment vertical="top" wrapText="1"/>
    </xf>
    <xf numFmtId="2" fontId="4" fillId="0" borderId="0" xfId="60" applyNumberFormat="1" applyAlignment="1">
      <alignment vertical="top"/>
    </xf>
    <xf numFmtId="44" fontId="31" fillId="0" borderId="0" xfId="59" applyFont="1" applyFill="1" applyAlignment="1">
      <alignment vertical="top"/>
    </xf>
    <xf numFmtId="0" fontId="28" fillId="27" borderId="0" xfId="0" applyFont="1" applyFill="1" applyAlignment="1">
      <alignment vertical="top"/>
    </xf>
    <xf numFmtId="169" fontId="28" fillId="27" borderId="0" xfId="0" applyNumberFormat="1" applyFont="1" applyFill="1" applyAlignment="1">
      <alignment vertical="top"/>
    </xf>
    <xf numFmtId="169" fontId="4" fillId="0" borderId="0" xfId="60" applyNumberFormat="1" applyAlignment="1">
      <alignment vertical="top"/>
    </xf>
    <xf numFmtId="169" fontId="38" fillId="24" borderId="23" xfId="0" applyNumberFormat="1" applyFont="1" applyFill="1" applyBorder="1" applyAlignment="1">
      <alignment vertical="top" wrapText="1"/>
    </xf>
    <xf numFmtId="0" fontId="37" fillId="0" borderId="24" xfId="0" applyFont="1" applyBorder="1" applyAlignment="1">
      <alignment horizontal="center" vertical="top" wrapText="1"/>
    </xf>
    <xf numFmtId="169" fontId="37" fillId="0" borderId="25" xfId="0" applyNumberFormat="1" applyFont="1" applyBorder="1" applyAlignment="1">
      <alignment vertical="top" wrapText="1"/>
    </xf>
    <xf numFmtId="0" fontId="37" fillId="0" borderId="26" xfId="0" applyFont="1" applyBorder="1" applyAlignment="1">
      <alignment horizontal="center" vertical="top" wrapText="1"/>
    </xf>
    <xf numFmtId="0" fontId="37" fillId="0" borderId="27" xfId="0" applyFont="1" applyBorder="1" applyAlignment="1">
      <alignment vertical="top" wrapText="1"/>
    </xf>
    <xf numFmtId="0" fontId="37" fillId="0" borderId="27" xfId="0" applyFont="1" applyBorder="1" applyAlignment="1">
      <alignment horizontal="center" vertical="top" wrapText="1"/>
    </xf>
    <xf numFmtId="2" fontId="37" fillId="0" borderId="27" xfId="0" applyNumberFormat="1" applyFont="1" applyBorder="1" applyAlignment="1">
      <alignment vertical="top" wrapText="1"/>
    </xf>
    <xf numFmtId="169" fontId="37" fillId="0" borderId="27" xfId="0" applyNumberFormat="1" applyFont="1" applyBorder="1" applyAlignment="1">
      <alignment vertical="top" wrapText="1"/>
    </xf>
    <xf numFmtId="169" fontId="37" fillId="0" borderId="28" xfId="0" applyNumberFormat="1" applyFont="1" applyBorder="1" applyAlignment="1">
      <alignment vertical="top" wrapText="1"/>
    </xf>
    <xf numFmtId="169" fontId="39" fillId="25" borderId="25" xfId="0" applyNumberFormat="1" applyFont="1" applyFill="1" applyBorder="1" applyAlignment="1">
      <alignment vertical="top" wrapText="1"/>
    </xf>
    <xf numFmtId="0" fontId="37" fillId="0" borderId="24" xfId="0" applyFont="1" applyBorder="1" applyAlignment="1">
      <alignment vertical="top" wrapText="1"/>
    </xf>
    <xf numFmtId="0" fontId="10" fillId="28" borderId="0" xfId="45" applyFill="1"/>
    <xf numFmtId="0" fontId="10" fillId="0" borderId="0" xfId="45"/>
    <xf numFmtId="0" fontId="43" fillId="0" borderId="0" xfId="45" applyFont="1"/>
    <xf numFmtId="0" fontId="41" fillId="0" borderId="0" xfId="45" applyFont="1"/>
    <xf numFmtId="0" fontId="42" fillId="0" borderId="0" xfId="45" applyFont="1"/>
    <xf numFmtId="164" fontId="42" fillId="0" borderId="0" xfId="45" applyNumberFormat="1" applyFont="1" applyAlignment="1">
      <alignment horizontal="right"/>
    </xf>
    <xf numFmtId="171" fontId="46" fillId="0" borderId="0" xfId="251" applyNumberFormat="1" applyFont="1" applyFill="1" applyBorder="1" applyAlignment="1">
      <alignment horizontal="center"/>
    </xf>
    <xf numFmtId="169" fontId="38" fillId="24" borderId="20" xfId="0" applyNumberFormat="1" applyFont="1" applyFill="1" applyBorder="1" applyAlignment="1">
      <alignment vertical="top" wrapText="1"/>
    </xf>
    <xf numFmtId="171" fontId="4" fillId="0" borderId="0" xfId="60" applyNumberFormat="1" applyAlignment="1">
      <alignment vertical="top"/>
    </xf>
    <xf numFmtId="0" fontId="47" fillId="0" borderId="20" xfId="0" applyFont="1" applyBorder="1" applyAlignment="1">
      <alignment horizontal="justify" vertical="center"/>
    </xf>
    <xf numFmtId="0" fontId="47" fillId="0" borderId="20" xfId="0" applyFont="1" applyBorder="1" applyAlignment="1">
      <alignment vertical="top" wrapText="1"/>
    </xf>
    <xf numFmtId="0" fontId="47" fillId="0" borderId="20" xfId="0" applyFont="1" applyBorder="1" applyAlignment="1">
      <alignment horizontal="justify" vertical="center" wrapText="1"/>
    </xf>
    <xf numFmtId="170" fontId="41" fillId="0" borderId="20" xfId="45" applyNumberFormat="1" applyFont="1" applyBorder="1" applyAlignment="1">
      <alignment horizontal="center" vertical="center"/>
    </xf>
    <xf numFmtId="0" fontId="47" fillId="0" borderId="20" xfId="0" applyFont="1" applyBorder="1" applyAlignment="1">
      <alignment horizontal="justify" vertical="top" wrapText="1"/>
    </xf>
    <xf numFmtId="0" fontId="48" fillId="0" borderId="20" xfId="0" applyFont="1" applyBorder="1" applyAlignment="1">
      <alignment vertical="top" wrapText="1"/>
    </xf>
    <xf numFmtId="0" fontId="47" fillId="0" borderId="20" xfId="0" applyFont="1" applyBorder="1" applyAlignment="1">
      <alignment horizontal="center" vertical="top" wrapText="1"/>
    </xf>
    <xf numFmtId="2" fontId="47" fillId="0" borderId="20" xfId="0" applyNumberFormat="1" applyFont="1" applyBorder="1" applyAlignment="1">
      <alignment vertical="top" wrapText="1"/>
    </xf>
    <xf numFmtId="169" fontId="47" fillId="0" borderId="20" xfId="0" applyNumberFormat="1" applyFont="1" applyBorder="1" applyAlignment="1">
      <alignment vertical="top" wrapText="1"/>
    </xf>
    <xf numFmtId="169" fontId="30" fillId="24" borderId="20" xfId="0" applyNumberFormat="1" applyFont="1" applyFill="1" applyBorder="1" applyAlignment="1">
      <alignment vertical="top" wrapText="1"/>
    </xf>
    <xf numFmtId="169" fontId="51" fillId="33" borderId="31" xfId="0" applyNumberFormat="1" applyFont="1" applyFill="1" applyBorder="1" applyAlignment="1">
      <alignment horizontal="center" vertical="center" wrapText="1"/>
    </xf>
    <xf numFmtId="0" fontId="45" fillId="0" borderId="0" xfId="0" applyFont="1" applyBorder="1" applyAlignment="1">
      <alignment horizontal="left" vertical="top" wrapText="1"/>
    </xf>
    <xf numFmtId="0" fontId="10" fillId="0" borderId="0" xfId="45" applyBorder="1"/>
    <xf numFmtId="0" fontId="10" fillId="28" borderId="0" xfId="45" applyFill="1" applyBorder="1"/>
    <xf numFmtId="0" fontId="31" fillId="0" borderId="0" xfId="0" applyFont="1" applyBorder="1" applyAlignment="1">
      <alignment vertical="top"/>
    </xf>
    <xf numFmtId="0" fontId="4" fillId="0" borderId="0" xfId="60" applyBorder="1" applyAlignment="1">
      <alignment vertical="top"/>
    </xf>
    <xf numFmtId="44" fontId="28" fillId="0" borderId="0" xfId="0" applyNumberFormat="1" applyFont="1" applyBorder="1" applyAlignment="1">
      <alignment vertical="top"/>
    </xf>
    <xf numFmtId="0" fontId="30" fillId="0" borderId="0" xfId="60" applyFont="1" applyBorder="1" applyAlignment="1">
      <alignment vertical="top"/>
    </xf>
    <xf numFmtId="0" fontId="31" fillId="0" borderId="0" xfId="0" applyFont="1" applyBorder="1" applyAlignment="1">
      <alignment vertical="top" wrapText="1"/>
    </xf>
    <xf numFmtId="0" fontId="4" fillId="0" borderId="0" xfId="60" applyBorder="1" applyAlignment="1">
      <alignment vertical="top" wrapText="1"/>
    </xf>
    <xf numFmtId="0" fontId="1" fillId="0" borderId="0" xfId="60" applyFont="1" applyBorder="1" applyAlignment="1">
      <alignment vertical="top" wrapText="1"/>
    </xf>
    <xf numFmtId="0" fontId="41" fillId="0" borderId="0" xfId="45" applyFont="1" applyBorder="1" applyAlignment="1">
      <alignment horizontal="center" vertical="center"/>
    </xf>
    <xf numFmtId="2" fontId="41" fillId="0" borderId="0" xfId="251" applyNumberFormat="1" applyFont="1" applyBorder="1" applyAlignment="1">
      <alignment horizontal="center" vertical="center"/>
    </xf>
    <xf numFmtId="171" fontId="41" fillId="0" borderId="0" xfId="251" applyNumberFormat="1" applyFont="1" applyBorder="1" applyAlignment="1">
      <alignment horizontal="center" vertical="center"/>
    </xf>
    <xf numFmtId="0" fontId="4" fillId="0" borderId="0" xfId="60" applyFill="1" applyBorder="1" applyAlignment="1">
      <alignment vertical="top"/>
    </xf>
    <xf numFmtId="0" fontId="10" fillId="28" borderId="34" xfId="45" applyFill="1" applyBorder="1" applyAlignment="1"/>
    <xf numFmtId="0" fontId="10" fillId="28" borderId="0" xfId="45" applyFill="1" applyBorder="1" applyAlignment="1">
      <alignment horizontal="center"/>
    </xf>
    <xf numFmtId="0" fontId="41" fillId="0" borderId="0" xfId="45" applyFont="1" applyBorder="1" applyAlignment="1">
      <alignment vertical="center" wrapText="1"/>
    </xf>
    <xf numFmtId="0" fontId="44" fillId="28" borderId="0" xfId="45" applyFont="1" applyFill="1" applyBorder="1" applyAlignment="1">
      <alignment horizontal="center"/>
    </xf>
    <xf numFmtId="0" fontId="55" fillId="35" borderId="20" xfId="107" applyFont="1" applyFill="1" applyBorder="1" applyAlignment="1">
      <alignment horizontal="center" vertical="top"/>
    </xf>
    <xf numFmtId="2" fontId="55" fillId="35" borderId="20" xfId="107" applyNumberFormat="1" applyFont="1" applyFill="1" applyBorder="1" applyAlignment="1">
      <alignment horizontal="center" vertical="top"/>
    </xf>
    <xf numFmtId="44" fontId="55" fillId="35" borderId="20" xfId="59" applyFont="1" applyFill="1" applyBorder="1" applyAlignment="1">
      <alignment horizontal="center" vertical="top" wrapText="1"/>
    </xf>
    <xf numFmtId="0" fontId="55" fillId="35" borderId="29" xfId="107" applyFont="1" applyFill="1" applyBorder="1" applyAlignment="1">
      <alignment horizontal="center" vertical="top"/>
    </xf>
    <xf numFmtId="169" fontId="51" fillId="33" borderId="36" xfId="0" applyNumberFormat="1" applyFont="1" applyFill="1" applyBorder="1" applyAlignment="1">
      <alignment horizontal="center" vertical="center" wrapText="1"/>
    </xf>
    <xf numFmtId="0" fontId="30" fillId="0" borderId="0" xfId="60" applyFont="1" applyFill="1" applyBorder="1" applyAlignment="1">
      <alignment horizontal="right" vertical="top"/>
    </xf>
    <xf numFmtId="169" fontId="30" fillId="0" borderId="0" xfId="60" applyNumberFormat="1" applyFont="1" applyFill="1" applyBorder="1" applyAlignment="1">
      <alignment vertical="top"/>
    </xf>
    <xf numFmtId="0" fontId="30" fillId="0" borderId="0" xfId="60" applyFont="1" applyFill="1" applyBorder="1" applyAlignment="1">
      <alignment vertical="top"/>
    </xf>
    <xf numFmtId="44" fontId="30" fillId="0" borderId="0" xfId="60" applyNumberFormat="1" applyFont="1" applyFill="1" applyBorder="1" applyAlignment="1">
      <alignment vertical="top"/>
    </xf>
    <xf numFmtId="44" fontId="30" fillId="0" borderId="32" xfId="60" applyNumberFormat="1" applyFont="1" applyFill="1" applyBorder="1" applyAlignment="1">
      <alignment vertical="top"/>
    </xf>
    <xf numFmtId="0" fontId="41" fillId="0" borderId="0" xfId="0" applyFont="1" applyBorder="1" applyAlignment="1">
      <alignment vertical="top" wrapText="1"/>
    </xf>
    <xf numFmtId="0" fontId="29" fillId="0" borderId="0" xfId="107" applyFont="1" applyAlignment="1">
      <alignment horizontal="center" vertical="top"/>
    </xf>
    <xf numFmtId="0" fontId="28" fillId="0" borderId="0" xfId="107" applyFont="1" applyAlignment="1">
      <alignment horizontal="center" vertical="top"/>
    </xf>
    <xf numFmtId="0" fontId="32" fillId="0" borderId="0" xfId="107" applyFont="1" applyAlignment="1">
      <alignment horizontal="left" wrapText="1"/>
    </xf>
    <xf numFmtId="0" fontId="40" fillId="26" borderId="17" xfId="107" applyFont="1" applyFill="1" applyBorder="1" applyAlignment="1">
      <alignment horizontal="center" vertical="top"/>
    </xf>
    <xf numFmtId="0" fontId="40" fillId="26" borderId="18" xfId="107" applyFont="1" applyFill="1" applyBorder="1" applyAlignment="1">
      <alignment horizontal="center" vertical="top"/>
    </xf>
    <xf numFmtId="0" fontId="38" fillId="24" borderId="0" xfId="0" applyFont="1" applyFill="1" applyAlignment="1">
      <alignment horizontal="left" vertical="top" wrapText="1"/>
    </xf>
    <xf numFmtId="0" fontId="39" fillId="25" borderId="0" xfId="0" applyFont="1" applyFill="1" applyAlignment="1">
      <alignment horizontal="left" vertical="top" wrapText="1"/>
    </xf>
    <xf numFmtId="0" fontId="39" fillId="25" borderId="0" xfId="0" applyFont="1" applyFill="1" applyAlignment="1">
      <alignment horizontal="center" vertical="top" wrapText="1"/>
    </xf>
    <xf numFmtId="169" fontId="30" fillId="26" borderId="20" xfId="60" applyNumberFormat="1" applyFont="1" applyFill="1" applyBorder="1" applyAlignment="1">
      <alignment horizontal="right" vertical="top"/>
    </xf>
    <xf numFmtId="0" fontId="30" fillId="26" borderId="20" xfId="60" applyFont="1" applyFill="1" applyBorder="1" applyAlignment="1">
      <alignment horizontal="right" vertical="top"/>
    </xf>
    <xf numFmtId="0" fontId="39" fillId="25" borderId="24" xfId="0" applyFont="1" applyFill="1" applyBorder="1" applyAlignment="1">
      <alignment horizontal="left" vertical="top" wrapText="1"/>
    </xf>
    <xf numFmtId="0" fontId="38" fillId="24" borderId="21" xfId="0" applyFont="1" applyFill="1" applyBorder="1" applyAlignment="1">
      <alignment horizontal="left" vertical="top" wrapText="1"/>
    </xf>
    <xf numFmtId="0" fontId="38" fillId="24" borderId="22" xfId="0" applyFont="1" applyFill="1" applyBorder="1" applyAlignment="1">
      <alignment horizontal="left" vertical="top" wrapText="1"/>
    </xf>
    <xf numFmtId="0" fontId="53" fillId="29" borderId="20" xfId="45" applyFont="1" applyFill="1" applyBorder="1" applyAlignment="1">
      <alignment horizontal="center" vertical="center" wrapText="1"/>
    </xf>
    <xf numFmtId="0" fontId="29" fillId="31" borderId="20" xfId="45" applyFont="1" applyFill="1" applyBorder="1" applyAlignment="1">
      <alignment horizontal="center" vertical="center" wrapText="1"/>
    </xf>
    <xf numFmtId="0" fontId="45" fillId="0" borderId="20" xfId="0" applyFont="1" applyBorder="1" applyAlignment="1">
      <alignment horizontal="left" vertical="center" wrapText="1"/>
    </xf>
    <xf numFmtId="0" fontId="10" fillId="30" borderId="20" xfId="45" applyFill="1" applyBorder="1" applyAlignment="1">
      <alignment horizontal="left" vertical="center"/>
    </xf>
    <xf numFmtId="0" fontId="30" fillId="0" borderId="0" xfId="60" applyFont="1" applyFill="1" applyBorder="1" applyAlignment="1">
      <alignment horizontal="right" vertical="top"/>
    </xf>
    <xf numFmtId="0" fontId="54" fillId="34" borderId="0" xfId="0" applyFont="1" applyFill="1" applyAlignment="1">
      <alignment horizontal="left" vertical="center" wrapText="1"/>
    </xf>
    <xf numFmtId="0" fontId="38" fillId="0" borderId="34" xfId="0" applyFont="1" applyBorder="1" applyAlignment="1">
      <alignment horizontal="left" vertical="top" wrapText="1"/>
    </xf>
    <xf numFmtId="0" fontId="38" fillId="0" borderId="33" xfId="0" applyFont="1" applyBorder="1" applyAlignment="1">
      <alignment horizontal="left" vertical="top" wrapText="1"/>
    </xf>
    <xf numFmtId="0" fontId="38" fillId="0" borderId="36" xfId="0" applyFont="1" applyBorder="1" applyAlignment="1">
      <alignment horizontal="left" vertical="top" wrapText="1"/>
    </xf>
    <xf numFmtId="0" fontId="38" fillId="0" borderId="35" xfId="0" applyFont="1" applyBorder="1" applyAlignment="1">
      <alignment horizontal="left" vertical="top" wrapText="1"/>
    </xf>
    <xf numFmtId="0" fontId="38" fillId="0" borderId="0" xfId="0" applyFont="1" applyAlignment="1">
      <alignment horizontal="left" vertical="top" wrapText="1"/>
    </xf>
    <xf numFmtId="0" fontId="38" fillId="0" borderId="37" xfId="0" applyFont="1" applyBorder="1" applyAlignment="1">
      <alignment horizontal="left" vertical="top" wrapText="1"/>
    </xf>
    <xf numFmtId="0" fontId="38" fillId="0" borderId="38" xfId="0" applyFont="1" applyBorder="1" applyAlignment="1">
      <alignment horizontal="left" vertical="top" wrapText="1"/>
    </xf>
    <xf numFmtId="0" fontId="38" fillId="0" borderId="32" xfId="0" applyFont="1" applyBorder="1" applyAlignment="1">
      <alignment horizontal="left" vertical="top" wrapText="1"/>
    </xf>
    <xf numFmtId="0" fontId="38" fillId="0" borderId="39" xfId="0" applyFont="1" applyBorder="1" applyAlignment="1">
      <alignment horizontal="left" vertical="top" wrapText="1"/>
    </xf>
    <xf numFmtId="0" fontId="49" fillId="24" borderId="20" xfId="0" applyFont="1" applyFill="1" applyBorder="1" applyAlignment="1">
      <alignment horizontal="left" vertical="top" wrapText="1"/>
    </xf>
    <xf numFmtId="0" fontId="52" fillId="33" borderId="34" xfId="0" applyFont="1" applyFill="1" applyBorder="1" applyAlignment="1">
      <alignment horizontal="right" vertical="center" wrapText="1"/>
    </xf>
    <xf numFmtId="0" fontId="52" fillId="33" borderId="33" xfId="0" applyFont="1" applyFill="1" applyBorder="1" applyAlignment="1">
      <alignment horizontal="right" vertical="center" wrapText="1"/>
    </xf>
    <xf numFmtId="0" fontId="52" fillId="33" borderId="29" xfId="0" applyFont="1" applyFill="1" applyBorder="1" applyAlignment="1">
      <alignment horizontal="right" vertical="center" wrapText="1"/>
    </xf>
    <xf numFmtId="0" fontId="52" fillId="33" borderId="30" xfId="0" applyFont="1" applyFill="1" applyBorder="1" applyAlignment="1">
      <alignment horizontal="right" vertical="center" wrapText="1"/>
    </xf>
    <xf numFmtId="0" fontId="50" fillId="32" borderId="29" xfId="107" applyFont="1" applyFill="1" applyBorder="1" applyAlignment="1">
      <alignment horizontal="center" vertical="top"/>
    </xf>
    <xf numFmtId="0" fontId="50" fillId="32" borderId="30" xfId="107" applyFont="1" applyFill="1" applyBorder="1" applyAlignment="1">
      <alignment horizontal="center" vertical="top"/>
    </xf>
    <xf numFmtId="0" fontId="50" fillId="32" borderId="31" xfId="107" applyFont="1" applyFill="1" applyBorder="1" applyAlignment="1">
      <alignment horizontal="center" vertical="top"/>
    </xf>
    <xf numFmtId="0" fontId="29" fillId="31" borderId="38" xfId="45" applyFont="1" applyFill="1" applyBorder="1" applyAlignment="1">
      <alignment horizontal="center" vertical="center" wrapText="1"/>
    </xf>
    <xf numFmtId="0" fontId="29" fillId="31" borderId="32" xfId="45" applyFont="1" applyFill="1" applyBorder="1" applyAlignment="1">
      <alignment horizontal="center" vertical="center" wrapText="1"/>
    </xf>
    <xf numFmtId="0" fontId="29" fillId="31" borderId="38" xfId="45" applyFont="1" applyFill="1" applyBorder="1" applyAlignment="1">
      <alignment horizontal="left"/>
    </xf>
    <xf numFmtId="0" fontId="29" fillId="31" borderId="32" xfId="45" applyFont="1" applyFill="1" applyBorder="1" applyAlignment="1">
      <alignment horizontal="left"/>
    </xf>
    <xf numFmtId="0" fontId="56" fillId="27" borderId="0" xfId="45" applyFont="1" applyFill="1" applyBorder="1" applyAlignment="1">
      <alignment horizontal="center" vertical="center" wrapText="1"/>
    </xf>
    <xf numFmtId="0" fontId="49" fillId="27" borderId="29" xfId="0" applyFont="1" applyFill="1" applyBorder="1" applyAlignment="1">
      <alignment horizontal="left" vertical="top" wrapText="1"/>
    </xf>
    <xf numFmtId="0" fontId="49" fillId="27" borderId="30" xfId="0" applyFont="1" applyFill="1" applyBorder="1" applyAlignment="1">
      <alignment horizontal="left" vertical="top" wrapText="1"/>
    </xf>
    <xf numFmtId="0" fontId="49" fillId="27" borderId="30" xfId="0" applyFont="1" applyFill="1" applyBorder="1" applyAlignment="1">
      <alignment vertical="top" wrapText="1"/>
    </xf>
    <xf numFmtId="169" fontId="30" fillId="27" borderId="20" xfId="0" applyNumberFormat="1" applyFont="1" applyFill="1" applyBorder="1" applyAlignment="1">
      <alignment vertical="top" wrapText="1"/>
    </xf>
    <xf numFmtId="0" fontId="47" fillId="27" borderId="20" xfId="0" applyFont="1" applyFill="1" applyBorder="1" applyAlignment="1">
      <alignment horizontal="center" vertical="top" wrapText="1"/>
    </xf>
    <xf numFmtId="0" fontId="47" fillId="27" borderId="20" xfId="0" applyFont="1" applyFill="1" applyBorder="1" applyAlignment="1">
      <alignment vertical="top" wrapText="1"/>
    </xf>
    <xf numFmtId="2" fontId="47" fillId="27" borderId="20" xfId="0" applyNumberFormat="1" applyFont="1" applyFill="1" applyBorder="1" applyAlignment="1">
      <alignment vertical="top" wrapText="1"/>
    </xf>
    <xf numFmtId="169" fontId="47" fillId="27" borderId="20" xfId="0" applyNumberFormat="1" applyFont="1" applyFill="1" applyBorder="1" applyAlignment="1">
      <alignment vertical="top" wrapText="1"/>
    </xf>
    <xf numFmtId="169" fontId="38" fillId="27" borderId="20" xfId="0" applyNumberFormat="1" applyFont="1" applyFill="1" applyBorder="1" applyAlignment="1">
      <alignment vertical="top" wrapText="1"/>
    </xf>
  </cellXfs>
  <cellStyles count="25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20% - Énfasis1 2" xfId="65" xr:uid="{00000000-0005-0000-0000-000001000000}"/>
    <cellStyle name="20% - Énfasis1 3" xfId="109" xr:uid="{00000000-0005-0000-0000-000002000000}"/>
    <cellStyle name="20% - Énfasis1 4" xfId="110" xr:uid="{00000000-0005-0000-0000-000003000000}"/>
    <cellStyle name="20% - Énfasis1 5" xfId="111" xr:uid="{00000000-0005-0000-0000-000004000000}"/>
    <cellStyle name="20% - Énfasis2 2" xfId="66" xr:uid="{00000000-0005-0000-0000-000006000000}"/>
    <cellStyle name="20% - Énfasis2 3" xfId="112" xr:uid="{00000000-0005-0000-0000-000007000000}"/>
    <cellStyle name="20% - Énfasis2 4" xfId="113" xr:uid="{00000000-0005-0000-0000-000008000000}"/>
    <cellStyle name="20% - Énfasis2 5" xfId="114" xr:uid="{00000000-0005-0000-0000-000009000000}"/>
    <cellStyle name="20% - Énfasis3 2" xfId="67" xr:uid="{00000000-0005-0000-0000-00000B000000}"/>
    <cellStyle name="20% - Énfasis3 3" xfId="115" xr:uid="{00000000-0005-0000-0000-00000C000000}"/>
    <cellStyle name="20% - Énfasis3 4" xfId="116" xr:uid="{00000000-0005-0000-0000-00000D000000}"/>
    <cellStyle name="20% - Énfasis3 5" xfId="117" xr:uid="{00000000-0005-0000-0000-00000E000000}"/>
    <cellStyle name="20% - Énfasis4 2" xfId="68" xr:uid="{00000000-0005-0000-0000-000010000000}"/>
    <cellStyle name="20% - Énfasis4 3" xfId="118" xr:uid="{00000000-0005-0000-0000-000011000000}"/>
    <cellStyle name="20% - Énfasis4 4" xfId="119" xr:uid="{00000000-0005-0000-0000-000012000000}"/>
    <cellStyle name="20% - Énfasis4 5" xfId="120" xr:uid="{00000000-0005-0000-0000-000013000000}"/>
    <cellStyle name="20% - Énfasis5 2" xfId="69" xr:uid="{00000000-0005-0000-0000-000015000000}"/>
    <cellStyle name="20% - Énfasis5 3" xfId="121" xr:uid="{00000000-0005-0000-0000-000016000000}"/>
    <cellStyle name="20% - Énfasis5 4" xfId="122" xr:uid="{00000000-0005-0000-0000-000017000000}"/>
    <cellStyle name="20% - Énfasis5 5" xfId="123" xr:uid="{00000000-0005-0000-0000-000018000000}"/>
    <cellStyle name="20% - Énfasis6 2" xfId="70" xr:uid="{00000000-0005-0000-0000-00001A000000}"/>
    <cellStyle name="20% - Énfasis6 3" xfId="124" xr:uid="{00000000-0005-0000-0000-00001B000000}"/>
    <cellStyle name="20% - Énfasis6 4" xfId="125" xr:uid="{00000000-0005-0000-0000-00001C000000}"/>
    <cellStyle name="20% - Énfasis6 5" xfId="126" xr:uid="{00000000-0005-0000-0000-00001D000000}"/>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40% - Énfasis1 2" xfId="71" xr:uid="{00000000-0005-0000-0000-00001F000000}"/>
    <cellStyle name="40% - Énfasis1 3" xfId="127" xr:uid="{00000000-0005-0000-0000-000020000000}"/>
    <cellStyle name="40% - Énfasis1 4" xfId="128" xr:uid="{00000000-0005-0000-0000-000021000000}"/>
    <cellStyle name="40% - Énfasis1 5" xfId="129" xr:uid="{00000000-0005-0000-0000-000022000000}"/>
    <cellStyle name="40% - Énfasis2 2" xfId="72" xr:uid="{00000000-0005-0000-0000-000024000000}"/>
    <cellStyle name="40% - Énfasis2 3" xfId="130" xr:uid="{00000000-0005-0000-0000-000025000000}"/>
    <cellStyle name="40% - Énfasis2 4" xfId="131" xr:uid="{00000000-0005-0000-0000-000026000000}"/>
    <cellStyle name="40% - Énfasis2 5" xfId="132" xr:uid="{00000000-0005-0000-0000-000027000000}"/>
    <cellStyle name="40% - Énfasis3 2" xfId="73" xr:uid="{00000000-0005-0000-0000-000029000000}"/>
    <cellStyle name="40% - Énfasis3 3" xfId="133" xr:uid="{00000000-0005-0000-0000-00002A000000}"/>
    <cellStyle name="40% - Énfasis3 4" xfId="134" xr:uid="{00000000-0005-0000-0000-00002B000000}"/>
    <cellStyle name="40% - Énfasis3 5" xfId="135" xr:uid="{00000000-0005-0000-0000-00002C000000}"/>
    <cellStyle name="40% - Énfasis4 2" xfId="74" xr:uid="{00000000-0005-0000-0000-00002E000000}"/>
    <cellStyle name="40% - Énfasis4 3" xfId="136" xr:uid="{00000000-0005-0000-0000-00002F000000}"/>
    <cellStyle name="40% - Énfasis4 4" xfId="137" xr:uid="{00000000-0005-0000-0000-000030000000}"/>
    <cellStyle name="40% - Énfasis4 5" xfId="138" xr:uid="{00000000-0005-0000-0000-000031000000}"/>
    <cellStyle name="40% - Énfasis5 2" xfId="75" xr:uid="{00000000-0005-0000-0000-000033000000}"/>
    <cellStyle name="40% - Énfasis5 3" xfId="139" xr:uid="{00000000-0005-0000-0000-000034000000}"/>
    <cellStyle name="40% - Énfasis5 4" xfId="140" xr:uid="{00000000-0005-0000-0000-000035000000}"/>
    <cellStyle name="40% - Énfasis5 5" xfId="141" xr:uid="{00000000-0005-0000-0000-000036000000}"/>
    <cellStyle name="40% - Énfasis6 2" xfId="76" xr:uid="{00000000-0005-0000-0000-000038000000}"/>
    <cellStyle name="40% - Énfasis6 3" xfId="142" xr:uid="{00000000-0005-0000-0000-000039000000}"/>
    <cellStyle name="40% - Énfasis6 4" xfId="143" xr:uid="{00000000-0005-0000-0000-00003A000000}"/>
    <cellStyle name="40% - Énfasis6 5" xfId="144" xr:uid="{00000000-0005-0000-0000-00003B000000}"/>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60% - Énfasis1 2" xfId="77" xr:uid="{00000000-0005-0000-0000-00003D000000}"/>
    <cellStyle name="60% - Énfasis1 3" xfId="145" xr:uid="{00000000-0005-0000-0000-00003E000000}"/>
    <cellStyle name="60% - Énfasis1 4" xfId="146" xr:uid="{00000000-0005-0000-0000-00003F000000}"/>
    <cellStyle name="60% - Énfasis1 5" xfId="147" xr:uid="{00000000-0005-0000-0000-000040000000}"/>
    <cellStyle name="60% - Énfasis2 2" xfId="78" xr:uid="{00000000-0005-0000-0000-000042000000}"/>
    <cellStyle name="60% - Énfasis2 3" xfId="148" xr:uid="{00000000-0005-0000-0000-000043000000}"/>
    <cellStyle name="60% - Énfasis2 4" xfId="149" xr:uid="{00000000-0005-0000-0000-000044000000}"/>
    <cellStyle name="60% - Énfasis2 5" xfId="150" xr:uid="{00000000-0005-0000-0000-000045000000}"/>
    <cellStyle name="60% - Énfasis3 2" xfId="79" xr:uid="{00000000-0005-0000-0000-000047000000}"/>
    <cellStyle name="60% - Énfasis3 3" xfId="151" xr:uid="{00000000-0005-0000-0000-000048000000}"/>
    <cellStyle name="60% - Énfasis3 4" xfId="152" xr:uid="{00000000-0005-0000-0000-000049000000}"/>
    <cellStyle name="60% - Énfasis3 5" xfId="153" xr:uid="{00000000-0005-0000-0000-00004A000000}"/>
    <cellStyle name="60% - Énfasis4 2" xfId="80" xr:uid="{00000000-0005-0000-0000-00004C000000}"/>
    <cellStyle name="60% - Énfasis4 3" xfId="154" xr:uid="{00000000-0005-0000-0000-00004D000000}"/>
    <cellStyle name="60% - Énfasis4 4" xfId="155" xr:uid="{00000000-0005-0000-0000-00004E000000}"/>
    <cellStyle name="60% - Énfasis4 5" xfId="156" xr:uid="{00000000-0005-0000-0000-00004F000000}"/>
    <cellStyle name="60% - Énfasis5 2" xfId="81" xr:uid="{00000000-0005-0000-0000-000051000000}"/>
    <cellStyle name="60% - Énfasis5 3" xfId="157" xr:uid="{00000000-0005-0000-0000-000052000000}"/>
    <cellStyle name="60% - Énfasis5 4" xfId="158" xr:uid="{00000000-0005-0000-0000-000053000000}"/>
    <cellStyle name="60% - Énfasis5 5" xfId="159" xr:uid="{00000000-0005-0000-0000-000054000000}"/>
    <cellStyle name="60% - Énfasis6 2" xfId="82" xr:uid="{00000000-0005-0000-0000-000056000000}"/>
    <cellStyle name="60% - Énfasis6 3" xfId="160" xr:uid="{00000000-0005-0000-0000-000057000000}"/>
    <cellStyle name="60% - Énfasis6 4" xfId="161" xr:uid="{00000000-0005-0000-0000-000058000000}"/>
    <cellStyle name="60% - Énfasis6 5" xfId="162" xr:uid="{00000000-0005-0000-0000-000059000000}"/>
    <cellStyle name="Accent1" xfId="24" builtinId="29" customBuiltin="1"/>
    <cellStyle name="Accent2" xfId="25" builtinId="33" customBuiltin="1"/>
    <cellStyle name="Accent3" xfId="26" builtinId="37" customBuiltin="1"/>
    <cellStyle name="Accent4" xfId="27" builtinId="41" customBuiltin="1"/>
    <cellStyle name="Accent5" xfId="28" builtinId="45" customBuiltin="1"/>
    <cellStyle name="Accent6" xfId="29" builtinId="49" customBuiltin="1"/>
    <cellStyle name="Bad" xfId="32" builtinId="27" customBuiltin="1"/>
    <cellStyle name="Buena 2" xfId="83" xr:uid="{00000000-0005-0000-0000-00005A000000}"/>
    <cellStyle name="Buena 3" xfId="163" xr:uid="{00000000-0005-0000-0000-00005B000000}"/>
    <cellStyle name="Buena 4" xfId="164" xr:uid="{00000000-0005-0000-0000-00005C000000}"/>
    <cellStyle name="Buena 5" xfId="165" xr:uid="{00000000-0005-0000-0000-00005D000000}"/>
    <cellStyle name="Calculation" xfId="20" builtinId="22" customBuiltin="1"/>
    <cellStyle name="Cálculo 2" xfId="84" xr:uid="{00000000-0005-0000-0000-000060000000}"/>
    <cellStyle name="Cálculo 3" xfId="166" xr:uid="{00000000-0005-0000-0000-000061000000}"/>
    <cellStyle name="Cálculo 4" xfId="167" xr:uid="{00000000-0005-0000-0000-000062000000}"/>
    <cellStyle name="Cálculo 5" xfId="168" xr:uid="{00000000-0005-0000-0000-000063000000}"/>
    <cellStyle name="Celda de comprobación 2" xfId="85" xr:uid="{00000000-0005-0000-0000-000065000000}"/>
    <cellStyle name="Celda de comprobación 3" xfId="169" xr:uid="{00000000-0005-0000-0000-000066000000}"/>
    <cellStyle name="Celda de comprobación 4" xfId="170" xr:uid="{00000000-0005-0000-0000-000067000000}"/>
    <cellStyle name="Celda de comprobación 5" xfId="171" xr:uid="{00000000-0005-0000-0000-000068000000}"/>
    <cellStyle name="Celda vinculada 2" xfId="86" xr:uid="{00000000-0005-0000-0000-00006A000000}"/>
    <cellStyle name="Celda vinculada 3" xfId="172" xr:uid="{00000000-0005-0000-0000-00006B000000}"/>
    <cellStyle name="Celda vinculada 4" xfId="173" xr:uid="{00000000-0005-0000-0000-00006C000000}"/>
    <cellStyle name="Celda vinculada 5" xfId="174" xr:uid="{00000000-0005-0000-0000-00006D000000}"/>
    <cellStyle name="Check Cell" xfId="21" builtinId="23" customBuiltin="1"/>
    <cellStyle name="Comma" xfId="250" builtinId="3"/>
    <cellStyle name="Currency" xfId="59" builtinId="4"/>
    <cellStyle name="Encabezado 4 2" xfId="87" xr:uid="{00000000-0005-0000-0000-000070000000}"/>
    <cellStyle name="Encabezado 4 3" xfId="175" xr:uid="{00000000-0005-0000-0000-000071000000}"/>
    <cellStyle name="Encabezado 4 4" xfId="176" xr:uid="{00000000-0005-0000-0000-000072000000}"/>
    <cellStyle name="Encabezado 4 5" xfId="177" xr:uid="{00000000-0005-0000-0000-000073000000}"/>
    <cellStyle name="Énfasis1 2" xfId="88" xr:uid="{00000000-0005-0000-0000-000075000000}"/>
    <cellStyle name="Énfasis1 3" xfId="178" xr:uid="{00000000-0005-0000-0000-000076000000}"/>
    <cellStyle name="Énfasis1 4" xfId="179" xr:uid="{00000000-0005-0000-0000-000077000000}"/>
    <cellStyle name="Énfasis1 5" xfId="180" xr:uid="{00000000-0005-0000-0000-000078000000}"/>
    <cellStyle name="Énfasis2 2" xfId="89" xr:uid="{00000000-0005-0000-0000-00007A000000}"/>
    <cellStyle name="Énfasis2 3" xfId="181" xr:uid="{00000000-0005-0000-0000-00007B000000}"/>
    <cellStyle name="Énfasis2 4" xfId="182" xr:uid="{00000000-0005-0000-0000-00007C000000}"/>
    <cellStyle name="Énfasis2 5" xfId="183" xr:uid="{00000000-0005-0000-0000-00007D000000}"/>
    <cellStyle name="Énfasis3 2" xfId="90" xr:uid="{00000000-0005-0000-0000-00007F000000}"/>
    <cellStyle name="Énfasis3 3" xfId="184" xr:uid="{00000000-0005-0000-0000-000080000000}"/>
    <cellStyle name="Énfasis3 4" xfId="185" xr:uid="{00000000-0005-0000-0000-000081000000}"/>
    <cellStyle name="Énfasis3 5" xfId="186" xr:uid="{00000000-0005-0000-0000-000082000000}"/>
    <cellStyle name="Énfasis4 2" xfId="91" xr:uid="{00000000-0005-0000-0000-000084000000}"/>
    <cellStyle name="Énfasis4 3" xfId="187" xr:uid="{00000000-0005-0000-0000-000085000000}"/>
    <cellStyle name="Énfasis4 4" xfId="188" xr:uid="{00000000-0005-0000-0000-000086000000}"/>
    <cellStyle name="Énfasis4 5" xfId="189" xr:uid="{00000000-0005-0000-0000-000087000000}"/>
    <cellStyle name="Énfasis5 2" xfId="92" xr:uid="{00000000-0005-0000-0000-000089000000}"/>
    <cellStyle name="Énfasis5 3" xfId="190" xr:uid="{00000000-0005-0000-0000-00008A000000}"/>
    <cellStyle name="Énfasis5 4" xfId="191" xr:uid="{00000000-0005-0000-0000-00008B000000}"/>
    <cellStyle name="Énfasis5 5" xfId="192" xr:uid="{00000000-0005-0000-0000-00008C000000}"/>
    <cellStyle name="Énfasis6 2" xfId="93" xr:uid="{00000000-0005-0000-0000-00008E000000}"/>
    <cellStyle name="Énfasis6 3" xfId="193" xr:uid="{00000000-0005-0000-0000-00008F000000}"/>
    <cellStyle name="Énfasis6 4" xfId="194" xr:uid="{00000000-0005-0000-0000-000090000000}"/>
    <cellStyle name="Énfasis6 5" xfId="195" xr:uid="{00000000-0005-0000-0000-000091000000}"/>
    <cellStyle name="Entrada 2" xfId="94" xr:uid="{00000000-0005-0000-0000-000093000000}"/>
    <cellStyle name="Entrada 3" xfId="196" xr:uid="{00000000-0005-0000-0000-000094000000}"/>
    <cellStyle name="Entrada 4" xfId="197" xr:uid="{00000000-0005-0000-0000-000095000000}"/>
    <cellStyle name="Entrada 5" xfId="198" xr:uid="{00000000-0005-0000-0000-000096000000}"/>
    <cellStyle name="Euro" xfId="31" xr:uid="{00000000-0005-0000-0000-000097000000}"/>
    <cellStyle name="Explanatory Text" xfId="37" builtinId="53" customBuiltin="1"/>
    <cellStyle name="Good" xfId="19" builtinId="26" customBuiltin="1"/>
    <cellStyle name="Heading 1" xfId="39" builtinId="16" customBuiltin="1"/>
    <cellStyle name="Heading 2" xfId="40" builtinId="17" customBuiltin="1"/>
    <cellStyle name="Heading 3" xfId="41" builtinId="18" customBuiltin="1"/>
    <cellStyle name="Heading 4" xfId="23" builtinId="19" customBuiltin="1"/>
    <cellStyle name="Incorrecto 2" xfId="95" xr:uid="{00000000-0005-0000-0000-000099000000}"/>
    <cellStyle name="Incorrecto 3" xfId="199" xr:uid="{00000000-0005-0000-0000-00009A000000}"/>
    <cellStyle name="Incorrecto 4" xfId="200" xr:uid="{00000000-0005-0000-0000-00009B000000}"/>
    <cellStyle name="Incorrecto 5" xfId="201" xr:uid="{00000000-0005-0000-0000-00009C000000}"/>
    <cellStyle name="Input" xfId="30" builtinId="20" customBuiltin="1"/>
    <cellStyle name="Linked Cell" xfId="22" builtinId="24" customBuiltin="1"/>
    <cellStyle name="Millares 2" xfId="44" xr:uid="{00000000-0005-0000-0000-00009E000000}"/>
    <cellStyle name="Millares 2 2" xfId="243" xr:uid="{00000000-0005-0000-0000-00009F000000}"/>
    <cellStyle name="Millares 3" xfId="51" xr:uid="{00000000-0005-0000-0000-0000A0000000}"/>
    <cellStyle name="Millares 4" xfId="56" xr:uid="{00000000-0005-0000-0000-0000A1000000}"/>
    <cellStyle name="Millares 4 2" xfId="62" xr:uid="{00000000-0005-0000-0000-0000A2000000}"/>
    <cellStyle name="Moneda 2" xfId="46" xr:uid="{00000000-0005-0000-0000-0000A4000000}"/>
    <cellStyle name="Moneda 2 2" xfId="248" xr:uid="{00000000-0005-0000-0000-0000A5000000}"/>
    <cellStyle name="Moneda 3" xfId="50" xr:uid="{00000000-0005-0000-0000-0000A6000000}"/>
    <cellStyle name="Moneda 3 2" xfId="108" xr:uid="{00000000-0005-0000-0000-0000A7000000}"/>
    <cellStyle name="Moneda 3 3" xfId="202" xr:uid="{00000000-0005-0000-0000-0000A8000000}"/>
    <cellStyle name="Moneda 3 4" xfId="203" xr:uid="{00000000-0005-0000-0000-0000A9000000}"/>
    <cellStyle name="Moneda 4" xfId="55" xr:uid="{00000000-0005-0000-0000-0000AA000000}"/>
    <cellStyle name="Moneda 4 2" xfId="204" xr:uid="{00000000-0005-0000-0000-0000AB000000}"/>
    <cellStyle name="Moneda 4 3" xfId="205" xr:uid="{00000000-0005-0000-0000-0000AC000000}"/>
    <cellStyle name="Moneda 4 4" xfId="206" xr:uid="{00000000-0005-0000-0000-0000AD000000}"/>
    <cellStyle name="Moneda_PRESUPUESTO DE CARPINTERIA" xfId="251" xr:uid="{A2233FFB-0FA8-41DC-90B8-282CC942D2E4}"/>
    <cellStyle name="Neutral" xfId="33" builtinId="28" customBuiltin="1"/>
    <cellStyle name="Neutral 2" xfId="96" xr:uid="{00000000-0005-0000-0000-0000AF000000}"/>
    <cellStyle name="Neutral 3" xfId="207" xr:uid="{00000000-0005-0000-0000-0000B0000000}"/>
    <cellStyle name="Neutral 4" xfId="208" xr:uid="{00000000-0005-0000-0000-0000B1000000}"/>
    <cellStyle name="Neutral 5" xfId="209" xr:uid="{00000000-0005-0000-0000-0000B2000000}"/>
    <cellStyle name="Normal" xfId="0" builtinId="0"/>
    <cellStyle name="Normal 11" xfId="247" xr:uid="{00000000-0005-0000-0000-0000B4000000}"/>
    <cellStyle name="Normal 13" xfId="244" xr:uid="{00000000-0005-0000-0000-0000B5000000}"/>
    <cellStyle name="Normal 14" xfId="245" xr:uid="{00000000-0005-0000-0000-0000B6000000}"/>
    <cellStyle name="Normal 2" xfId="43" xr:uid="{00000000-0005-0000-0000-0000B7000000}"/>
    <cellStyle name="Normal 2 2" xfId="45" xr:uid="{00000000-0005-0000-0000-0000B8000000}"/>
    <cellStyle name="Normal 2 2 2" xfId="97" xr:uid="{00000000-0005-0000-0000-0000B9000000}"/>
    <cellStyle name="Normal 2 2 3" xfId="210" xr:uid="{00000000-0005-0000-0000-0000BA000000}"/>
    <cellStyle name="Normal 2 2 4" xfId="211" xr:uid="{00000000-0005-0000-0000-0000BB000000}"/>
    <cellStyle name="Normal 2 2 5" xfId="212" xr:uid="{00000000-0005-0000-0000-0000BC000000}"/>
    <cellStyle name="Normal 2 2_Obra extrerior 2" xfId="246" xr:uid="{00000000-0005-0000-0000-0000BD000000}"/>
    <cellStyle name="Normal 2 3" xfId="54" xr:uid="{00000000-0005-0000-0000-0000BE000000}"/>
    <cellStyle name="Normal 2 3 2" xfId="60" xr:uid="{00000000-0005-0000-0000-0000BF000000}"/>
    <cellStyle name="Normal 2 4" xfId="61" xr:uid="{00000000-0005-0000-0000-0000C0000000}"/>
    <cellStyle name="Normal 2 5" xfId="213" xr:uid="{00000000-0005-0000-0000-0000C1000000}"/>
    <cellStyle name="Normal 2 6" xfId="214" xr:uid="{00000000-0005-0000-0000-0000C2000000}"/>
    <cellStyle name="Normal 3" xfId="47" xr:uid="{00000000-0005-0000-0000-0000C3000000}"/>
    <cellStyle name="Normal 4" xfId="48" xr:uid="{00000000-0005-0000-0000-0000C4000000}"/>
    <cellStyle name="Normal 4 2" xfId="52" xr:uid="{00000000-0005-0000-0000-0000C5000000}"/>
    <cellStyle name="Normal 4 3" xfId="58" xr:uid="{00000000-0005-0000-0000-0000C6000000}"/>
    <cellStyle name="Normal 4 3 2" xfId="63" xr:uid="{00000000-0005-0000-0000-0000C7000000}"/>
    <cellStyle name="Normal 5" xfId="49" xr:uid="{00000000-0005-0000-0000-0000C8000000}"/>
    <cellStyle name="Normal 5 2" xfId="107" xr:uid="{00000000-0005-0000-0000-0000C9000000}"/>
    <cellStyle name="Normal 6" xfId="53" xr:uid="{00000000-0005-0000-0000-0000CA000000}"/>
    <cellStyle name="Normal 7" xfId="215" xr:uid="{00000000-0005-0000-0000-0000CB000000}"/>
    <cellStyle name="Normal 8" xfId="249" xr:uid="{00000000-0005-0000-0000-0000CC000000}"/>
    <cellStyle name="Notas 2" xfId="98" xr:uid="{00000000-0005-0000-0000-0000CE000000}"/>
    <cellStyle name="Notas 3" xfId="216" xr:uid="{00000000-0005-0000-0000-0000CF000000}"/>
    <cellStyle name="Notas 4" xfId="217" xr:uid="{00000000-0005-0000-0000-0000D0000000}"/>
    <cellStyle name="Notas 5" xfId="218" xr:uid="{00000000-0005-0000-0000-0000D1000000}"/>
    <cellStyle name="Note" xfId="34" builtinId="10" customBuiltin="1"/>
    <cellStyle name="Output" xfId="35" builtinId="21" customBuiltin="1"/>
    <cellStyle name="Porcentual 2" xfId="57" xr:uid="{00000000-0005-0000-0000-0000D2000000}"/>
    <cellStyle name="Porcentual 2 2" xfId="64" xr:uid="{00000000-0005-0000-0000-0000D3000000}"/>
    <cellStyle name="Salida 2" xfId="99" xr:uid="{00000000-0005-0000-0000-0000D5000000}"/>
    <cellStyle name="Salida 3" xfId="219" xr:uid="{00000000-0005-0000-0000-0000D6000000}"/>
    <cellStyle name="Salida 4" xfId="220" xr:uid="{00000000-0005-0000-0000-0000D7000000}"/>
    <cellStyle name="Salida 5" xfId="221" xr:uid="{00000000-0005-0000-0000-0000D8000000}"/>
    <cellStyle name="Texto de advertencia 2" xfId="100" xr:uid="{00000000-0005-0000-0000-0000DA000000}"/>
    <cellStyle name="Texto de advertencia 3" xfId="222" xr:uid="{00000000-0005-0000-0000-0000DB000000}"/>
    <cellStyle name="Texto de advertencia 4" xfId="223" xr:uid="{00000000-0005-0000-0000-0000DC000000}"/>
    <cellStyle name="Texto de advertencia 5" xfId="224" xr:uid="{00000000-0005-0000-0000-0000DD000000}"/>
    <cellStyle name="Texto explicativo 2" xfId="101" xr:uid="{00000000-0005-0000-0000-0000DF000000}"/>
    <cellStyle name="Texto explicativo 3" xfId="225" xr:uid="{00000000-0005-0000-0000-0000E0000000}"/>
    <cellStyle name="Texto explicativo 4" xfId="226" xr:uid="{00000000-0005-0000-0000-0000E1000000}"/>
    <cellStyle name="Texto explicativo 5" xfId="227" xr:uid="{00000000-0005-0000-0000-0000E2000000}"/>
    <cellStyle name="Title" xfId="38" builtinId="15" customBuiltin="1"/>
    <cellStyle name="Título 1 2" xfId="102" xr:uid="{00000000-0005-0000-0000-0000E4000000}"/>
    <cellStyle name="Título 1 3" xfId="228" xr:uid="{00000000-0005-0000-0000-0000E5000000}"/>
    <cellStyle name="Título 1 4" xfId="229" xr:uid="{00000000-0005-0000-0000-0000E6000000}"/>
    <cellStyle name="Título 1 5" xfId="230" xr:uid="{00000000-0005-0000-0000-0000E7000000}"/>
    <cellStyle name="Título 2 2" xfId="103" xr:uid="{00000000-0005-0000-0000-0000E9000000}"/>
    <cellStyle name="Título 2 3" xfId="231" xr:uid="{00000000-0005-0000-0000-0000EA000000}"/>
    <cellStyle name="Título 2 4" xfId="232" xr:uid="{00000000-0005-0000-0000-0000EB000000}"/>
    <cellStyle name="Título 2 5" xfId="233" xr:uid="{00000000-0005-0000-0000-0000EC000000}"/>
    <cellStyle name="Título 3 2" xfId="104" xr:uid="{00000000-0005-0000-0000-0000EE000000}"/>
    <cellStyle name="Título 3 3" xfId="234" xr:uid="{00000000-0005-0000-0000-0000EF000000}"/>
    <cellStyle name="Título 3 4" xfId="235" xr:uid="{00000000-0005-0000-0000-0000F0000000}"/>
    <cellStyle name="Título 3 5" xfId="236" xr:uid="{00000000-0005-0000-0000-0000F1000000}"/>
    <cellStyle name="Título 4" xfId="105" xr:uid="{00000000-0005-0000-0000-0000F2000000}"/>
    <cellStyle name="Título 5" xfId="237" xr:uid="{00000000-0005-0000-0000-0000F3000000}"/>
    <cellStyle name="Título 6" xfId="238" xr:uid="{00000000-0005-0000-0000-0000F4000000}"/>
    <cellStyle name="Título 7" xfId="239" xr:uid="{00000000-0005-0000-0000-0000F5000000}"/>
    <cellStyle name="Total" xfId="42" builtinId="25" customBuiltin="1"/>
    <cellStyle name="Total 2" xfId="106" xr:uid="{00000000-0005-0000-0000-0000F7000000}"/>
    <cellStyle name="Total 3" xfId="240" xr:uid="{00000000-0005-0000-0000-0000F8000000}"/>
    <cellStyle name="Total 4" xfId="241" xr:uid="{00000000-0005-0000-0000-0000F9000000}"/>
    <cellStyle name="Total 5" xfId="242" xr:uid="{00000000-0005-0000-0000-0000FA000000}"/>
    <cellStyle name="Warning Text" xfId="36"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625659</xdr:colOff>
      <xdr:row>0</xdr:row>
      <xdr:rowOff>21167</xdr:rowOff>
    </xdr:from>
    <xdr:to>
      <xdr:col>5</xdr:col>
      <xdr:colOff>1031711</xdr:colOff>
      <xdr:row>4</xdr:row>
      <xdr:rowOff>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srcRect l="9613"/>
        <a:stretch/>
      </xdr:blipFill>
      <xdr:spPr>
        <a:xfrm>
          <a:off x="6545498" y="21167"/>
          <a:ext cx="1399519" cy="1043994"/>
        </a:xfrm>
        <a:prstGeom prst="rect">
          <a:avLst/>
        </a:prstGeom>
      </xdr:spPr>
    </xdr:pic>
    <xdr:clientData/>
  </xdr:twoCellAnchor>
  <xdr:twoCellAnchor editAs="oneCell">
    <xdr:from>
      <xdr:col>0</xdr:col>
      <xdr:colOff>21167</xdr:colOff>
      <xdr:row>0</xdr:row>
      <xdr:rowOff>0</xdr:rowOff>
    </xdr:from>
    <xdr:to>
      <xdr:col>1</xdr:col>
      <xdr:colOff>349250</xdr:colOff>
      <xdr:row>3</xdr:row>
      <xdr:rowOff>372585</xdr:rowOff>
    </xdr:to>
    <xdr:pic>
      <xdr:nvPicPr>
        <xdr:cNvPr id="4" name="2 Imagen" descr="AGUILA 2010.pn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16727" t="27815" r="55460" b="21439"/>
        <a:stretch>
          <a:fillRect/>
        </a:stretch>
      </xdr:blipFill>
      <xdr:spPr bwMode="auto">
        <a:xfrm>
          <a:off x="21167" y="0"/>
          <a:ext cx="1068916" cy="10075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359834</xdr:colOff>
      <xdr:row>0</xdr:row>
      <xdr:rowOff>0</xdr:rowOff>
    </xdr:from>
    <xdr:to>
      <xdr:col>4</xdr:col>
      <xdr:colOff>613834</xdr:colOff>
      <xdr:row>3</xdr:row>
      <xdr:rowOff>381000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bwMode="auto">
        <a:xfrm>
          <a:off x="1100667" y="0"/>
          <a:ext cx="5429250" cy="1016000"/>
        </a:xfrm>
        <a:prstGeom prst="rect">
          <a:avLst/>
        </a:prstGeom>
        <a:solidFill>
          <a:srgbClr val="FFFFFF"/>
        </a:solidFill>
        <a:ln w="9525">
          <a:noFill/>
          <a:miter lim="800000"/>
          <a:headEnd/>
          <a:tailEnd/>
        </a:ln>
      </xdr:spPr>
      <xdr:txBody>
        <a:bodyPr vertOverflow="clip" horzOverflow="clip" wrap="square" lIns="27432" tIns="22860" rIns="27432" bIns="0" rtlCol="0" anchor="ctr" upright="1"/>
        <a:lstStyle/>
        <a:p>
          <a:pPr algn="ctr" rtl="1"/>
          <a:r>
            <a:rPr lang="es-MX" sz="1050" b="1" i="0" strike="noStrike">
              <a:solidFill>
                <a:srgbClr val="000000"/>
              </a:solidFill>
              <a:latin typeface="Arial"/>
              <a:cs typeface="Arial"/>
            </a:rPr>
            <a:t>AYUNTAMIENTO DE TENOSIQUE</a:t>
          </a:r>
        </a:p>
        <a:p>
          <a:pPr algn="ctr" rtl="1"/>
          <a:r>
            <a:rPr lang="es-MX" sz="1000" b="1" i="0" strike="noStrike">
              <a:solidFill>
                <a:srgbClr val="000000"/>
              </a:solidFill>
              <a:latin typeface="Arial"/>
              <a:cs typeface="Arial"/>
            </a:rPr>
            <a:t>DIRECCION</a:t>
          </a:r>
          <a:r>
            <a:rPr lang="es-MX" sz="1000" b="1" i="0" strike="noStrike" baseline="0">
              <a:solidFill>
                <a:srgbClr val="000000"/>
              </a:solidFill>
              <a:latin typeface="Arial"/>
              <a:cs typeface="Arial"/>
            </a:rPr>
            <a:t> DE OBRAS , ORDENAMIENTO TERRITORIAL</a:t>
          </a:r>
        </a:p>
        <a:p>
          <a:pPr algn="ctr" rtl="1"/>
          <a:r>
            <a:rPr lang="es-MX" sz="1000" b="1" i="0" strike="noStrike" baseline="0">
              <a:solidFill>
                <a:srgbClr val="000000"/>
              </a:solidFill>
              <a:latin typeface="Arial"/>
              <a:cs typeface="Arial"/>
            </a:rPr>
            <a:t>Y SERVICIOS MUNICIPALES</a:t>
          </a:r>
        </a:p>
        <a:p>
          <a:pPr algn="ctr" rtl="1"/>
          <a:endParaRPr lang="es-MX" sz="1000" b="1" i="0" strike="noStrike" baseline="0">
            <a:solidFill>
              <a:srgbClr val="000000"/>
            </a:solidFill>
            <a:latin typeface="Arial"/>
            <a:cs typeface="Arial"/>
          </a:endParaRPr>
        </a:p>
        <a:p>
          <a:pPr algn="ctr" rtl="1"/>
          <a:r>
            <a:rPr lang="es-MX" sz="1000" b="1" i="0" strike="noStrike" baseline="0">
              <a:solidFill>
                <a:srgbClr val="000000"/>
              </a:solidFill>
              <a:latin typeface="Arial"/>
              <a:cs typeface="Arial"/>
            </a:rPr>
            <a:t>"2021, AÑO DE LA INDEPENDENCIA"</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624417</xdr:colOff>
      <xdr:row>0</xdr:row>
      <xdr:rowOff>21167</xdr:rowOff>
    </xdr:from>
    <xdr:to>
      <xdr:col>5</xdr:col>
      <xdr:colOff>975551</xdr:colOff>
      <xdr:row>3</xdr:row>
      <xdr:rowOff>389194</xdr:rowOff>
    </xdr:to>
    <xdr:pic>
      <xdr:nvPicPr>
        <xdr:cNvPr id="2" name="Imagen 1">
          <a:extLst>
            <a:ext uri="{FF2B5EF4-FFF2-40B4-BE49-F238E27FC236}">
              <a16:creationId xmlns:a16="http://schemas.microsoft.com/office/drawing/2014/main" id="{10AEB67B-0378-4718-A8B8-B41D60A1C080}"/>
            </a:ext>
          </a:extLst>
        </xdr:cNvPr>
        <xdr:cNvPicPr>
          <a:picLocks noChangeAspect="1"/>
        </xdr:cNvPicPr>
      </xdr:nvPicPr>
      <xdr:blipFill rotWithShape="1">
        <a:blip xmlns:r="http://schemas.openxmlformats.org/officeDocument/2006/relationships" r:embed="rId1"/>
        <a:srcRect l="9613"/>
        <a:stretch/>
      </xdr:blipFill>
      <xdr:spPr>
        <a:xfrm>
          <a:off x="6544256" y="21167"/>
          <a:ext cx="1344601" cy="1003027"/>
        </a:xfrm>
        <a:prstGeom prst="rect">
          <a:avLst/>
        </a:prstGeom>
      </xdr:spPr>
    </xdr:pic>
    <xdr:clientData/>
  </xdr:twoCellAnchor>
  <xdr:twoCellAnchor editAs="oneCell">
    <xdr:from>
      <xdr:col>0</xdr:col>
      <xdr:colOff>21167</xdr:colOff>
      <xdr:row>0</xdr:row>
      <xdr:rowOff>0</xdr:rowOff>
    </xdr:from>
    <xdr:to>
      <xdr:col>1</xdr:col>
      <xdr:colOff>349250</xdr:colOff>
      <xdr:row>3</xdr:row>
      <xdr:rowOff>372585</xdr:rowOff>
    </xdr:to>
    <xdr:pic>
      <xdr:nvPicPr>
        <xdr:cNvPr id="3" name="2 Imagen" descr="AGUILA 2010.png">
          <a:extLst>
            <a:ext uri="{FF2B5EF4-FFF2-40B4-BE49-F238E27FC236}">
              <a16:creationId xmlns:a16="http://schemas.microsoft.com/office/drawing/2014/main" id="{7EFD3340-237C-4659-80C7-24431C622E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16727" t="27815" r="55460" b="21439"/>
        <a:stretch>
          <a:fillRect/>
        </a:stretch>
      </xdr:blipFill>
      <xdr:spPr bwMode="auto">
        <a:xfrm>
          <a:off x="21167" y="0"/>
          <a:ext cx="1071033" cy="1001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359834</xdr:colOff>
      <xdr:row>0</xdr:row>
      <xdr:rowOff>0</xdr:rowOff>
    </xdr:from>
    <xdr:to>
      <xdr:col>4</xdr:col>
      <xdr:colOff>613834</xdr:colOff>
      <xdr:row>3</xdr:row>
      <xdr:rowOff>381000</xdr:rowOff>
    </xdr:to>
    <xdr:sp macro="" textlink="">
      <xdr:nvSpPr>
        <xdr:cNvPr id="4" name="CuadroTexto 3">
          <a:extLst>
            <a:ext uri="{FF2B5EF4-FFF2-40B4-BE49-F238E27FC236}">
              <a16:creationId xmlns:a16="http://schemas.microsoft.com/office/drawing/2014/main" id="{436A8ECC-F6DF-457F-BA59-52E8505C1BDB}"/>
            </a:ext>
          </a:extLst>
        </xdr:cNvPr>
        <xdr:cNvSpPr txBox="1"/>
      </xdr:nvSpPr>
      <xdr:spPr bwMode="auto">
        <a:xfrm>
          <a:off x="1102784" y="0"/>
          <a:ext cx="5426075" cy="1009650"/>
        </a:xfrm>
        <a:prstGeom prst="rect">
          <a:avLst/>
        </a:prstGeom>
        <a:solidFill>
          <a:srgbClr val="FFFFFF"/>
        </a:solidFill>
        <a:ln w="9525">
          <a:noFill/>
          <a:miter lim="800000"/>
          <a:headEnd/>
          <a:tailEnd/>
        </a:ln>
      </xdr:spPr>
      <xdr:txBody>
        <a:bodyPr vertOverflow="clip" horzOverflow="clip" wrap="square" lIns="27432" tIns="22860" rIns="27432" bIns="0" rtlCol="0" anchor="ctr" upright="1"/>
        <a:lstStyle/>
        <a:p>
          <a:pPr algn="ctr" rtl="1"/>
          <a:r>
            <a:rPr lang="es-MX" sz="1050" b="1" i="0" strike="noStrike">
              <a:solidFill>
                <a:srgbClr val="000000"/>
              </a:solidFill>
              <a:latin typeface="Arial"/>
              <a:cs typeface="Arial"/>
            </a:rPr>
            <a:t>AYUNTAMIENTO DE TENOSIQUE</a:t>
          </a:r>
        </a:p>
        <a:p>
          <a:pPr algn="ctr" rtl="1"/>
          <a:r>
            <a:rPr lang="es-MX" sz="1000" b="1" i="0" strike="noStrike">
              <a:solidFill>
                <a:srgbClr val="000000"/>
              </a:solidFill>
              <a:latin typeface="Arial"/>
              <a:cs typeface="Arial"/>
            </a:rPr>
            <a:t>DIRECCION</a:t>
          </a:r>
          <a:r>
            <a:rPr lang="es-MX" sz="1000" b="1" i="0" strike="noStrike" baseline="0">
              <a:solidFill>
                <a:srgbClr val="000000"/>
              </a:solidFill>
              <a:latin typeface="Arial"/>
              <a:cs typeface="Arial"/>
            </a:rPr>
            <a:t> DE OBRAS , ORDENAMIENTO TERRITORIAL</a:t>
          </a:r>
        </a:p>
        <a:p>
          <a:pPr algn="ctr" rtl="1"/>
          <a:r>
            <a:rPr lang="es-MX" sz="1000" b="1" i="0" strike="noStrike" baseline="0">
              <a:solidFill>
                <a:srgbClr val="000000"/>
              </a:solidFill>
              <a:latin typeface="Arial"/>
              <a:cs typeface="Arial"/>
            </a:rPr>
            <a:t>Y SERVICIOS MUNICIPALES</a:t>
          </a:r>
        </a:p>
        <a:p>
          <a:pPr algn="ctr" rtl="1"/>
          <a:endParaRPr lang="es-MX" sz="1000" b="1" i="0" strike="noStrike" baseline="0">
            <a:solidFill>
              <a:srgbClr val="000000"/>
            </a:solidFill>
            <a:latin typeface="Arial"/>
            <a:cs typeface="Arial"/>
          </a:endParaRPr>
        </a:p>
        <a:p>
          <a:pPr algn="ctr" rtl="1"/>
          <a:r>
            <a:rPr lang="es-MX" sz="1000" b="1" i="0" strike="noStrike" baseline="0">
              <a:solidFill>
                <a:srgbClr val="000000"/>
              </a:solidFill>
              <a:latin typeface="Arial"/>
              <a:cs typeface="Arial"/>
            </a:rPr>
            <a:t>"2021, AÑO DE LA INDEPENDENCIA"</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22412</xdr:rowOff>
    </xdr:from>
    <xdr:to>
      <xdr:col>1</xdr:col>
      <xdr:colOff>624915</xdr:colOff>
      <xdr:row>0</xdr:row>
      <xdr:rowOff>721045</xdr:rowOff>
    </xdr:to>
    <xdr:pic>
      <xdr:nvPicPr>
        <xdr:cNvPr id="4" name="Imagen 1">
          <a:extLst>
            <a:ext uri="{FF2B5EF4-FFF2-40B4-BE49-F238E27FC236}">
              <a16:creationId xmlns:a16="http://schemas.microsoft.com/office/drawing/2014/main" id="{ABDBBEAB-D83E-4A51-AC91-0359441499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2412"/>
          <a:ext cx="1402790" cy="6986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ESOL\PROGMAS\DOBR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tos General"/>
      <sheetName val="SaldObra"/>
      <sheetName val="DOBRAS"/>
    </sheetNames>
    <definedNames>
      <definedName name="actsaldo"/>
    </definedNames>
    <sheetDataSet>
      <sheetData sheetId="0" refreshError="1"/>
      <sheetData sheetId="1" refreshError="1"/>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rgbClr val="FFFFFF"/>
        </a:solidFill>
        <a:ln w="9525">
          <a:noFill/>
          <a:miter lim="800000"/>
          <a:headEnd/>
          <a:tailEnd/>
        </a:ln>
      </a:spPr>
      <a:bodyPr vertOverflow="clip" wrap="square" lIns="27432" tIns="22860" rIns="27432" bIns="0" anchor="t" upright="1"/>
      <a:lstStyle>
        <a:defPPr algn="ctr" rtl="1">
          <a:defRPr sz="1000" b="1" i="0" strike="noStrike">
            <a:solidFill>
              <a:srgbClr val="000000"/>
            </a:solidFill>
            <a:latin typeface="Arial"/>
            <a:cs typeface="Arial"/>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1"/>
  <sheetViews>
    <sheetView view="pageBreakPreview" zoomScale="93" zoomScaleNormal="90" zoomScaleSheetLayoutView="93" zoomScalePageLayoutView="70" workbookViewId="0">
      <selection activeCell="A111" sqref="A111:F111"/>
    </sheetView>
  </sheetViews>
  <sheetFormatPr defaultColWidth="11.453125" defaultRowHeight="15.5" x14ac:dyDescent="0.25"/>
  <cols>
    <col min="1" max="1" width="11.1796875" style="10" customWidth="1"/>
    <col min="2" max="2" width="57.1796875" style="7" customWidth="1"/>
    <col min="3" max="3" width="7.81640625" style="7" customWidth="1"/>
    <col min="4" max="4" width="12.54296875" style="40" customWidth="1"/>
    <col min="5" max="5" width="14.81640625" style="11" customWidth="1"/>
    <col min="6" max="6" width="15.81640625" style="7" customWidth="1"/>
    <col min="7" max="7" width="19.7265625" style="15" customWidth="1"/>
    <col min="8" max="8" width="12" style="7" bestFit="1" customWidth="1"/>
    <col min="9" max="16384" width="11.453125" style="7"/>
  </cols>
  <sheetData>
    <row r="1" spans="1:7" ht="18" x14ac:dyDescent="0.25">
      <c r="A1" s="105"/>
      <c r="B1" s="105"/>
      <c r="C1" s="105"/>
      <c r="D1" s="105"/>
      <c r="E1" s="105"/>
      <c r="F1" s="105"/>
    </row>
    <row r="2" spans="1:7" x14ac:dyDescent="0.25">
      <c r="A2" s="106"/>
      <c r="B2" s="106"/>
      <c r="C2" s="106"/>
      <c r="D2" s="106"/>
      <c r="E2" s="106"/>
      <c r="F2" s="106"/>
    </row>
    <row r="3" spans="1:7" x14ac:dyDescent="0.25">
      <c r="A3" s="106"/>
      <c r="B3" s="106"/>
      <c r="C3" s="106"/>
      <c r="D3" s="106"/>
      <c r="E3" s="106"/>
      <c r="F3" s="106"/>
    </row>
    <row r="4" spans="1:7" ht="33.75" customHeight="1" x14ac:dyDescent="0.25">
      <c r="A4" s="20"/>
      <c r="B4" s="20"/>
      <c r="C4" s="20"/>
      <c r="D4" s="35"/>
      <c r="E4" s="20"/>
      <c r="F4" s="20"/>
    </row>
    <row r="5" spans="1:7" s="34" customFormat="1" x14ac:dyDescent="0.35">
      <c r="A5" s="32" t="s">
        <v>0</v>
      </c>
      <c r="B5" s="107" t="s">
        <v>1</v>
      </c>
      <c r="C5" s="107"/>
      <c r="D5" s="107"/>
      <c r="E5" s="107"/>
      <c r="F5" s="107"/>
      <c r="G5" s="33"/>
    </row>
    <row r="6" spans="1:7" x14ac:dyDescent="0.25">
      <c r="A6" s="4" t="s">
        <v>2</v>
      </c>
      <c r="B6" s="8" t="s">
        <v>3</v>
      </c>
      <c r="C6" s="9"/>
      <c r="D6" s="36"/>
      <c r="E6" s="3"/>
      <c r="F6" s="1"/>
    </row>
    <row r="7" spans="1:7" x14ac:dyDescent="0.25">
      <c r="A7" s="4" t="s">
        <v>4</v>
      </c>
      <c r="B7" s="8" t="s">
        <v>5</v>
      </c>
      <c r="C7" s="9"/>
      <c r="D7" s="36"/>
      <c r="E7" s="3"/>
      <c r="F7" s="1"/>
    </row>
    <row r="8" spans="1:7" ht="16" thickBot="1" x14ac:dyDescent="0.3">
      <c r="A8" s="5"/>
      <c r="B8" s="2"/>
      <c r="C8" s="2"/>
      <c r="D8" s="36"/>
      <c r="E8" s="3"/>
      <c r="F8" s="1"/>
    </row>
    <row r="9" spans="1:7" x14ac:dyDescent="0.25">
      <c r="A9" s="108" t="s">
        <v>6</v>
      </c>
      <c r="B9" s="109"/>
      <c r="C9" s="109"/>
      <c r="D9" s="109"/>
      <c r="E9" s="109"/>
      <c r="F9" s="27"/>
    </row>
    <row r="10" spans="1:7" ht="16" thickBot="1" x14ac:dyDescent="0.3">
      <c r="A10" s="28" t="s">
        <v>7</v>
      </c>
      <c r="B10" s="29" t="s">
        <v>8</v>
      </c>
      <c r="C10" s="29" t="s">
        <v>9</v>
      </c>
      <c r="D10" s="37" t="s">
        <v>10</v>
      </c>
      <c r="E10" s="30" t="s">
        <v>11</v>
      </c>
      <c r="F10" s="31" t="s">
        <v>12</v>
      </c>
    </row>
    <row r="11" spans="1:7" s="6" customFormat="1" x14ac:dyDescent="0.25">
      <c r="A11" s="16"/>
      <c r="B11" s="17"/>
      <c r="C11" s="16"/>
      <c r="D11" s="38"/>
      <c r="E11" s="18"/>
      <c r="F11" s="14"/>
      <c r="G11" s="13"/>
    </row>
    <row r="12" spans="1:7" s="12" customFormat="1" ht="15.75" customHeight="1" x14ac:dyDescent="0.25">
      <c r="A12" s="110" t="s">
        <v>13</v>
      </c>
      <c r="B12" s="110"/>
      <c r="C12" s="110"/>
      <c r="D12" s="110"/>
      <c r="E12" s="110"/>
      <c r="F12" s="21">
        <f>SUM(F13,F19,F22,F36,F47,F58)</f>
        <v>940700.2</v>
      </c>
      <c r="G12" s="19"/>
    </row>
    <row r="13" spans="1:7" s="12" customFormat="1" ht="15.75" customHeight="1" x14ac:dyDescent="0.25">
      <c r="A13" s="111" t="s">
        <v>14</v>
      </c>
      <c r="B13" s="111"/>
      <c r="C13" s="111"/>
      <c r="D13" s="111"/>
      <c r="E13" s="111"/>
      <c r="F13" s="22">
        <f>SUM(F14:F18)</f>
        <v>15936.66</v>
      </c>
      <c r="G13" s="19"/>
    </row>
    <row r="14" spans="1:7" s="6" customFormat="1" ht="37.5" x14ac:dyDescent="0.25">
      <c r="A14" s="23">
        <v>1.01</v>
      </c>
      <c r="B14" s="24" t="s">
        <v>15</v>
      </c>
      <c r="C14" s="23" t="s">
        <v>16</v>
      </c>
      <c r="D14" s="39">
        <v>12.77</v>
      </c>
      <c r="E14" s="25">
        <v>123.5</v>
      </c>
      <c r="F14" s="25">
        <f t="shared" ref="F14:F18" si="0">ROUND((E14*D14),2)</f>
        <v>1577.1</v>
      </c>
      <c r="G14" s="13"/>
    </row>
    <row r="15" spans="1:7" s="6" customFormat="1" ht="37.5" x14ac:dyDescent="0.25">
      <c r="A15" s="23">
        <v>1.02</v>
      </c>
      <c r="B15" s="24" t="s">
        <v>17</v>
      </c>
      <c r="C15" s="23" t="s">
        <v>16</v>
      </c>
      <c r="D15" s="39">
        <v>7.06</v>
      </c>
      <c r="E15" s="25">
        <v>45.8</v>
      </c>
      <c r="F15" s="25">
        <f t="shared" si="0"/>
        <v>323.35000000000002</v>
      </c>
      <c r="G15" s="13"/>
    </row>
    <row r="16" spans="1:7" s="6" customFormat="1" ht="50" x14ac:dyDescent="0.25">
      <c r="A16" s="23">
        <v>1.03</v>
      </c>
      <c r="B16" s="24" t="s">
        <v>18</v>
      </c>
      <c r="C16" s="23" t="s">
        <v>16</v>
      </c>
      <c r="D16" s="39">
        <v>7.03</v>
      </c>
      <c r="E16" s="25">
        <v>68.09</v>
      </c>
      <c r="F16" s="25">
        <f t="shared" si="0"/>
        <v>478.67</v>
      </c>
      <c r="G16" s="13"/>
    </row>
    <row r="17" spans="1:7" s="6" customFormat="1" ht="37.5" x14ac:dyDescent="0.25">
      <c r="A17" s="23">
        <v>1.04</v>
      </c>
      <c r="B17" s="24" t="s">
        <v>19</v>
      </c>
      <c r="C17" s="23" t="s">
        <v>20</v>
      </c>
      <c r="D17" s="39">
        <v>12.27</v>
      </c>
      <c r="E17" s="25">
        <v>270.95</v>
      </c>
      <c r="F17" s="25">
        <f t="shared" si="0"/>
        <v>3324.56</v>
      </c>
      <c r="G17" s="13"/>
    </row>
    <row r="18" spans="1:7" s="6" customFormat="1" ht="37.5" x14ac:dyDescent="0.25">
      <c r="A18" s="23">
        <v>1.05</v>
      </c>
      <c r="B18" s="24" t="s">
        <v>21</v>
      </c>
      <c r="C18" s="23" t="s">
        <v>20</v>
      </c>
      <c r="D18" s="39">
        <v>103.02</v>
      </c>
      <c r="E18" s="25">
        <v>99.33</v>
      </c>
      <c r="F18" s="25">
        <f t="shared" si="0"/>
        <v>10232.98</v>
      </c>
      <c r="G18" s="13"/>
    </row>
    <row r="19" spans="1:7" s="6" customFormat="1" ht="15" customHeight="1" x14ac:dyDescent="0.25">
      <c r="A19" s="111" t="s">
        <v>22</v>
      </c>
      <c r="B19" s="111"/>
      <c r="C19" s="111"/>
      <c r="D19" s="111"/>
      <c r="E19" s="111"/>
      <c r="F19" s="22">
        <f>SUM(F20:F21)</f>
        <v>7693.81</v>
      </c>
      <c r="G19" s="13"/>
    </row>
    <row r="20" spans="1:7" s="6" customFormat="1" ht="62.5" x14ac:dyDescent="0.25">
      <c r="A20" s="23">
        <v>1.06</v>
      </c>
      <c r="B20" s="24" t="s">
        <v>23</v>
      </c>
      <c r="C20" s="23" t="s">
        <v>20</v>
      </c>
      <c r="D20" s="39">
        <v>12.16</v>
      </c>
      <c r="E20" s="25">
        <v>159.59</v>
      </c>
      <c r="F20" s="25">
        <f t="shared" ref="F20:F21" si="1">ROUND((E20*D20),2)</f>
        <v>1940.61</v>
      </c>
      <c r="G20" s="13"/>
    </row>
    <row r="21" spans="1:7" s="6" customFormat="1" ht="100" x14ac:dyDescent="0.25">
      <c r="A21" s="23">
        <v>1.07</v>
      </c>
      <c r="B21" s="24" t="s">
        <v>24</v>
      </c>
      <c r="C21" s="23" t="s">
        <v>25</v>
      </c>
      <c r="D21" s="39">
        <v>8</v>
      </c>
      <c r="E21" s="25">
        <f>0.7*0.7*0.2*3300+0.7*4*0.2*287+10*0.7*0.996*33.71</f>
        <v>719.15</v>
      </c>
      <c r="F21" s="25">
        <f t="shared" si="1"/>
        <v>5753.2</v>
      </c>
      <c r="G21" s="13"/>
    </row>
    <row r="22" spans="1:7" s="6" customFormat="1" x14ac:dyDescent="0.25">
      <c r="A22" s="111" t="s">
        <v>26</v>
      </c>
      <c r="B22" s="111"/>
      <c r="C22" s="111"/>
      <c r="D22" s="111"/>
      <c r="E22" s="111"/>
      <c r="F22" s="22">
        <f>SUM(F23:F35)</f>
        <v>259197.68</v>
      </c>
      <c r="G22" s="13"/>
    </row>
    <row r="23" spans="1:7" s="6" customFormat="1" ht="100" x14ac:dyDescent="0.25">
      <c r="A23" s="23">
        <v>1.08</v>
      </c>
      <c r="B23" s="26" t="s">
        <v>27</v>
      </c>
      <c r="C23" s="23" t="s">
        <v>28</v>
      </c>
      <c r="D23" s="39">
        <v>5.33</v>
      </c>
      <c r="E23" s="25">
        <v>986.21</v>
      </c>
      <c r="F23" s="25">
        <f t="shared" ref="F23:F35" si="2">ROUND((E23*D23),2)</f>
        <v>5256.5</v>
      </c>
      <c r="G23" s="13"/>
    </row>
    <row r="24" spans="1:7" s="6" customFormat="1" ht="100" x14ac:dyDescent="0.25">
      <c r="A24" s="23">
        <v>1.0900000000000001</v>
      </c>
      <c r="B24" s="26" t="s">
        <v>29</v>
      </c>
      <c r="C24" s="23" t="s">
        <v>28</v>
      </c>
      <c r="D24" s="39">
        <f>4*5.33</f>
        <v>21.32</v>
      </c>
      <c r="E24" s="25">
        <v>695.27</v>
      </c>
      <c r="F24" s="25">
        <f t="shared" si="2"/>
        <v>14823.16</v>
      </c>
      <c r="G24" s="13"/>
    </row>
    <row r="25" spans="1:7" s="6" customFormat="1" ht="100" x14ac:dyDescent="0.25">
      <c r="A25" s="23">
        <v>1.1000000000000001</v>
      </c>
      <c r="B25" s="26" t="s">
        <v>30</v>
      </c>
      <c r="C25" s="23" t="s">
        <v>28</v>
      </c>
      <c r="D25" s="39">
        <v>5.33</v>
      </c>
      <c r="E25" s="25">
        <f>0.0533*3300+1.14*287+(10*0.557+1.14*8*0.557)*33.71</f>
        <v>862.08</v>
      </c>
      <c r="F25" s="25">
        <f t="shared" si="2"/>
        <v>4594.8900000000003</v>
      </c>
      <c r="G25" s="13"/>
    </row>
    <row r="26" spans="1:7" s="6" customFormat="1" ht="100" x14ac:dyDescent="0.25">
      <c r="A26" s="23">
        <v>1.1100000000000001</v>
      </c>
      <c r="B26" s="26" t="s">
        <v>31</v>
      </c>
      <c r="C26" s="23" t="s">
        <v>28</v>
      </c>
      <c r="D26" s="39">
        <v>52.05</v>
      </c>
      <c r="E26" s="25">
        <v>724.59</v>
      </c>
      <c r="F26" s="25">
        <f t="shared" si="2"/>
        <v>37714.910000000003</v>
      </c>
      <c r="G26" s="13"/>
    </row>
    <row r="27" spans="1:7" s="6" customFormat="1" ht="100" x14ac:dyDescent="0.25">
      <c r="A27" s="23" t="s">
        <v>32</v>
      </c>
      <c r="B27" s="26" t="s">
        <v>33</v>
      </c>
      <c r="C27" s="23" t="s">
        <v>28</v>
      </c>
      <c r="D27" s="39">
        <v>36.78</v>
      </c>
      <c r="E27" s="25">
        <f>0.09*3300+4*0.3*287+(8*1.56+1.2*8*0.557)*33.71</f>
        <v>1242.3499999999999</v>
      </c>
      <c r="F27" s="25">
        <f t="shared" si="2"/>
        <v>45693.63</v>
      </c>
      <c r="G27" s="13"/>
    </row>
    <row r="28" spans="1:7" s="6" customFormat="1" ht="112.5" x14ac:dyDescent="0.25">
      <c r="A28" s="23">
        <v>1.1200000000000001</v>
      </c>
      <c r="B28" s="26" t="s">
        <v>34</v>
      </c>
      <c r="C28" s="23" t="s">
        <v>28</v>
      </c>
      <c r="D28" s="39">
        <v>110.38</v>
      </c>
      <c r="E28" s="25">
        <f>0.2*0.4*3300+0.8*287+(4*0.996+2*0.567+6*1.2*0.251)*33.71</f>
        <v>727.05</v>
      </c>
      <c r="F28" s="25">
        <f t="shared" si="2"/>
        <v>80251.78</v>
      </c>
      <c r="G28" s="13"/>
    </row>
    <row r="29" spans="1:7" s="12" customFormat="1" ht="75" x14ac:dyDescent="0.25">
      <c r="A29" s="23">
        <v>1.1299999999999999</v>
      </c>
      <c r="B29" s="26" t="s">
        <v>35</v>
      </c>
      <c r="C29" s="23" t="s">
        <v>20</v>
      </c>
      <c r="D29" s="39">
        <v>24.56</v>
      </c>
      <c r="E29" s="25">
        <f>0.1*3300+16*0.557*33.71</f>
        <v>630.41999999999996</v>
      </c>
      <c r="F29" s="25">
        <f t="shared" si="2"/>
        <v>15483.12</v>
      </c>
      <c r="G29" s="19"/>
    </row>
    <row r="30" spans="1:7" s="6" customFormat="1" ht="50" x14ac:dyDescent="0.25">
      <c r="A30" s="23">
        <v>1.1399999999999999</v>
      </c>
      <c r="B30" s="26" t="s">
        <v>36</v>
      </c>
      <c r="C30" s="23" t="s">
        <v>20</v>
      </c>
      <c r="D30" s="39">
        <v>12.28</v>
      </c>
      <c r="E30" s="25">
        <v>320.95999999999998</v>
      </c>
      <c r="F30" s="25">
        <f t="shared" si="2"/>
        <v>3941.39</v>
      </c>
      <c r="G30" s="13"/>
    </row>
    <row r="31" spans="1:7" s="6" customFormat="1" ht="62.5" x14ac:dyDescent="0.25">
      <c r="A31" s="23">
        <v>1.1499999999999999</v>
      </c>
      <c r="B31" s="26" t="s">
        <v>37</v>
      </c>
      <c r="C31" s="23" t="s">
        <v>20</v>
      </c>
      <c r="D31" s="39">
        <v>75.56</v>
      </c>
      <c r="E31" s="25">
        <v>429.18</v>
      </c>
      <c r="F31" s="25">
        <f t="shared" si="2"/>
        <v>32428.84</v>
      </c>
      <c r="G31" s="13"/>
    </row>
    <row r="32" spans="1:7" s="6" customFormat="1" ht="37.5" x14ac:dyDescent="0.25">
      <c r="A32" s="23">
        <v>1.1599999999999999</v>
      </c>
      <c r="B32" s="26" t="s">
        <v>38</v>
      </c>
      <c r="C32" s="23" t="s">
        <v>20</v>
      </c>
      <c r="D32" s="39">
        <v>75.56</v>
      </c>
      <c r="E32" s="25">
        <v>153.55000000000001</v>
      </c>
      <c r="F32" s="25">
        <f t="shared" si="2"/>
        <v>11602.24</v>
      </c>
      <c r="G32" s="13"/>
    </row>
    <row r="33" spans="1:7" s="6" customFormat="1" ht="37.5" x14ac:dyDescent="0.25">
      <c r="A33" s="23">
        <v>1.17</v>
      </c>
      <c r="B33" s="26" t="s">
        <v>39</v>
      </c>
      <c r="C33" s="23" t="s">
        <v>28</v>
      </c>
      <c r="D33" s="39">
        <v>55.08</v>
      </c>
      <c r="E33" s="25">
        <v>65.97</v>
      </c>
      <c r="F33" s="25">
        <f t="shared" si="2"/>
        <v>3633.63</v>
      </c>
      <c r="G33" s="13"/>
    </row>
    <row r="34" spans="1:7" ht="37.5" x14ac:dyDescent="0.25">
      <c r="A34" s="23">
        <v>1.18</v>
      </c>
      <c r="B34" s="26" t="s">
        <v>40</v>
      </c>
      <c r="C34" s="23" t="s">
        <v>20</v>
      </c>
      <c r="D34" s="39">
        <v>24.56</v>
      </c>
      <c r="E34" s="25">
        <v>130.63999999999999</v>
      </c>
      <c r="F34" s="25">
        <f t="shared" si="2"/>
        <v>3208.52</v>
      </c>
    </row>
    <row r="35" spans="1:7" ht="37.5" x14ac:dyDescent="0.25">
      <c r="A35" s="23">
        <v>1.19</v>
      </c>
      <c r="B35" s="26" t="s">
        <v>41</v>
      </c>
      <c r="C35" s="23" t="s">
        <v>42</v>
      </c>
      <c r="D35" s="39">
        <v>13.05</v>
      </c>
      <c r="E35" s="25">
        <v>43.3</v>
      </c>
      <c r="F35" s="25">
        <f t="shared" si="2"/>
        <v>565.07000000000005</v>
      </c>
    </row>
    <row r="36" spans="1:7" x14ac:dyDescent="0.25">
      <c r="A36" s="112" t="s">
        <v>43</v>
      </c>
      <c r="B36" s="112"/>
      <c r="C36" s="112"/>
      <c r="D36" s="112"/>
      <c r="E36" s="112"/>
      <c r="F36" s="22">
        <f>SUM(F37:F46)</f>
        <v>320148.17</v>
      </c>
    </row>
    <row r="37" spans="1:7" ht="50" x14ac:dyDescent="0.25">
      <c r="A37" s="23">
        <v>1.2</v>
      </c>
      <c r="B37" s="26" t="s">
        <v>44</v>
      </c>
      <c r="C37" s="23" t="s">
        <v>25</v>
      </c>
      <c r="D37" s="39">
        <v>2</v>
      </c>
      <c r="E37" s="25">
        <v>5437.99</v>
      </c>
      <c r="F37" s="25">
        <f t="shared" ref="F37:F46" si="3">ROUND((E37*D37),2)</f>
        <v>10875.98</v>
      </c>
    </row>
    <row r="38" spans="1:7" ht="62.5" x14ac:dyDescent="0.25">
      <c r="A38" s="23">
        <v>1.21</v>
      </c>
      <c r="B38" s="26" t="s">
        <v>45</v>
      </c>
      <c r="C38" s="23" t="s">
        <v>25</v>
      </c>
      <c r="D38" s="39">
        <v>11</v>
      </c>
      <c r="E38" s="25">
        <v>4309.49</v>
      </c>
      <c r="F38" s="25">
        <f t="shared" si="3"/>
        <v>47404.39</v>
      </c>
    </row>
    <row r="39" spans="1:7" ht="62.5" x14ac:dyDescent="0.25">
      <c r="A39" s="23">
        <v>1.22</v>
      </c>
      <c r="B39" s="26" t="s">
        <v>46</v>
      </c>
      <c r="C39" s="23" t="s">
        <v>25</v>
      </c>
      <c r="D39" s="39">
        <v>6</v>
      </c>
      <c r="E39" s="25">
        <v>4224.95</v>
      </c>
      <c r="F39" s="25">
        <f t="shared" si="3"/>
        <v>25349.7</v>
      </c>
    </row>
    <row r="40" spans="1:7" ht="75" x14ac:dyDescent="0.25">
      <c r="A40" s="23">
        <v>1.23</v>
      </c>
      <c r="B40" s="26" t="s">
        <v>47</v>
      </c>
      <c r="C40" s="23" t="s">
        <v>25</v>
      </c>
      <c r="D40" s="39">
        <v>4</v>
      </c>
      <c r="E40" s="25">
        <v>6148.86</v>
      </c>
      <c r="F40" s="25">
        <f t="shared" si="3"/>
        <v>24595.439999999999</v>
      </c>
    </row>
    <row r="41" spans="1:7" ht="37.5" x14ac:dyDescent="0.25">
      <c r="A41" s="23">
        <v>1.24</v>
      </c>
      <c r="B41" s="26" t="s">
        <v>48</v>
      </c>
      <c r="C41" s="23" t="s">
        <v>25</v>
      </c>
      <c r="D41" s="39">
        <v>10</v>
      </c>
      <c r="E41" s="25">
        <v>1398.43</v>
      </c>
      <c r="F41" s="25">
        <f t="shared" si="3"/>
        <v>13984.3</v>
      </c>
    </row>
    <row r="42" spans="1:7" ht="37.5" x14ac:dyDescent="0.25">
      <c r="A42" s="23">
        <v>1.25</v>
      </c>
      <c r="B42" s="26" t="s">
        <v>49</v>
      </c>
      <c r="C42" s="23" t="s">
        <v>25</v>
      </c>
      <c r="D42" s="39">
        <v>20</v>
      </c>
      <c r="E42" s="25">
        <v>5110.2299999999996</v>
      </c>
      <c r="F42" s="25">
        <f t="shared" si="3"/>
        <v>102204.6</v>
      </c>
    </row>
    <row r="43" spans="1:7" ht="37.5" x14ac:dyDescent="0.25">
      <c r="A43" s="23">
        <v>1.26</v>
      </c>
      <c r="B43" s="26" t="s">
        <v>50</v>
      </c>
      <c r="C43" s="23" t="s">
        <v>25</v>
      </c>
      <c r="D43" s="39">
        <v>1</v>
      </c>
      <c r="E43" s="25">
        <v>7870.34</v>
      </c>
      <c r="F43" s="25">
        <f t="shared" si="3"/>
        <v>7870.34</v>
      </c>
    </row>
    <row r="44" spans="1:7" ht="37.5" x14ac:dyDescent="0.25">
      <c r="A44" s="23">
        <v>1.27</v>
      </c>
      <c r="B44" s="26" t="s">
        <v>51</v>
      </c>
      <c r="C44" s="23" t="s">
        <v>25</v>
      </c>
      <c r="D44" s="39">
        <v>1</v>
      </c>
      <c r="E44" s="25">
        <v>8000.44</v>
      </c>
      <c r="F44" s="25">
        <f t="shared" si="3"/>
        <v>8000.44</v>
      </c>
    </row>
    <row r="45" spans="1:7" ht="37.5" x14ac:dyDescent="0.25">
      <c r="A45" s="23">
        <v>1.28</v>
      </c>
      <c r="B45" s="26" t="s">
        <v>52</v>
      </c>
      <c r="C45" s="23" t="s">
        <v>25</v>
      </c>
      <c r="D45" s="39">
        <v>1</v>
      </c>
      <c r="E45" s="25">
        <v>13072.09</v>
      </c>
      <c r="F45" s="25">
        <f t="shared" si="3"/>
        <v>13072.09</v>
      </c>
    </row>
    <row r="46" spans="1:7" ht="75" x14ac:dyDescent="0.25">
      <c r="A46" s="23">
        <v>1.1319999999999999</v>
      </c>
      <c r="B46" s="26" t="s">
        <v>53</v>
      </c>
      <c r="C46" s="23" t="s">
        <v>20</v>
      </c>
      <c r="D46" s="39">
        <v>961.02</v>
      </c>
      <c r="E46" s="25">
        <v>69.5</v>
      </c>
      <c r="F46" s="25">
        <f t="shared" si="3"/>
        <v>66790.89</v>
      </c>
    </row>
    <row r="47" spans="1:7" x14ac:dyDescent="0.25">
      <c r="A47" s="112" t="s">
        <v>54</v>
      </c>
      <c r="B47" s="112"/>
      <c r="C47" s="112"/>
      <c r="D47" s="112"/>
      <c r="E47" s="112"/>
      <c r="F47" s="22">
        <f>SUM(F48:F57)</f>
        <v>233203.82</v>
      </c>
    </row>
    <row r="48" spans="1:7" ht="37.5" x14ac:dyDescent="0.25">
      <c r="A48" s="23">
        <v>1.73</v>
      </c>
      <c r="B48" s="24" t="s">
        <v>55</v>
      </c>
      <c r="C48" s="23" t="s">
        <v>25</v>
      </c>
      <c r="D48" s="39">
        <v>12</v>
      </c>
      <c r="E48" s="25">
        <v>2048.5</v>
      </c>
      <c r="F48" s="25">
        <f t="shared" ref="F48:F57" si="4">ROUND((E48*D48),2)</f>
        <v>24582</v>
      </c>
    </row>
    <row r="49" spans="1:6" ht="25" x14ac:dyDescent="0.25">
      <c r="A49" s="23">
        <v>1.75</v>
      </c>
      <c r="B49" s="24" t="s">
        <v>56</v>
      </c>
      <c r="C49" s="23" t="s">
        <v>25</v>
      </c>
      <c r="D49" s="39">
        <v>12</v>
      </c>
      <c r="E49" s="25">
        <v>1041.46</v>
      </c>
      <c r="F49" s="25">
        <f t="shared" si="4"/>
        <v>12497.52</v>
      </c>
    </row>
    <row r="50" spans="1:6" ht="50" x14ac:dyDescent="0.25">
      <c r="A50" s="23">
        <v>1.32</v>
      </c>
      <c r="B50" s="24" t="s">
        <v>57</v>
      </c>
      <c r="C50" s="23" t="s">
        <v>25</v>
      </c>
      <c r="D50" s="39">
        <v>12</v>
      </c>
      <c r="E50" s="25">
        <v>614.74</v>
      </c>
      <c r="F50" s="25">
        <f t="shared" si="4"/>
        <v>7376.88</v>
      </c>
    </row>
    <row r="51" spans="1:6" ht="37.5" x14ac:dyDescent="0.25">
      <c r="A51" s="23">
        <v>1.33</v>
      </c>
      <c r="B51" s="24" t="s">
        <v>58</v>
      </c>
      <c r="C51" s="23" t="s">
        <v>25</v>
      </c>
      <c r="D51" s="39">
        <v>10</v>
      </c>
      <c r="E51" s="25">
        <v>4096</v>
      </c>
      <c r="F51" s="25">
        <f t="shared" si="4"/>
        <v>40960</v>
      </c>
    </row>
    <row r="52" spans="1:6" ht="37.5" x14ac:dyDescent="0.25">
      <c r="A52" s="23">
        <v>1.34</v>
      </c>
      <c r="B52" s="24" t="s">
        <v>59</v>
      </c>
      <c r="C52" s="23" t="s">
        <v>60</v>
      </c>
      <c r="D52" s="39">
        <v>12</v>
      </c>
      <c r="E52" s="25">
        <v>1998.9</v>
      </c>
      <c r="F52" s="25">
        <f t="shared" si="4"/>
        <v>23986.799999999999</v>
      </c>
    </row>
    <row r="53" spans="1:6" ht="62.5" x14ac:dyDescent="0.25">
      <c r="A53" s="23">
        <v>1.35</v>
      </c>
      <c r="B53" s="24" t="s">
        <v>61</v>
      </c>
      <c r="C53" s="23" t="s">
        <v>25</v>
      </c>
      <c r="D53" s="39">
        <v>12</v>
      </c>
      <c r="E53" s="25">
        <v>4811.8</v>
      </c>
      <c r="F53" s="25">
        <f t="shared" si="4"/>
        <v>57741.599999999999</v>
      </c>
    </row>
    <row r="54" spans="1:6" ht="62.5" x14ac:dyDescent="0.25">
      <c r="A54" s="23">
        <v>1.36</v>
      </c>
      <c r="B54" s="24" t="s">
        <v>62</v>
      </c>
      <c r="C54" s="23" t="s">
        <v>25</v>
      </c>
      <c r="D54" s="39">
        <v>1</v>
      </c>
      <c r="E54" s="25">
        <v>3376.8</v>
      </c>
      <c r="F54" s="25">
        <f t="shared" si="4"/>
        <v>3376.8</v>
      </c>
    </row>
    <row r="55" spans="1:6" ht="62.5" x14ac:dyDescent="0.25">
      <c r="A55" s="23">
        <v>1.37</v>
      </c>
      <c r="B55" s="24" t="s">
        <v>63</v>
      </c>
      <c r="C55" s="23" t="s">
        <v>25</v>
      </c>
      <c r="D55" s="39">
        <v>10</v>
      </c>
      <c r="E55" s="25">
        <v>4001.8</v>
      </c>
      <c r="F55" s="25">
        <f t="shared" si="4"/>
        <v>40018</v>
      </c>
    </row>
    <row r="56" spans="1:6" ht="100" x14ac:dyDescent="0.25">
      <c r="A56" s="23">
        <v>1.1719999999999999</v>
      </c>
      <c r="B56" s="24" t="s">
        <v>64</v>
      </c>
      <c r="C56" s="23" t="s">
        <v>65</v>
      </c>
      <c r="D56" s="39">
        <v>2</v>
      </c>
      <c r="E56" s="25">
        <v>7631.74</v>
      </c>
      <c r="F56" s="25">
        <f t="shared" si="4"/>
        <v>15263.48</v>
      </c>
    </row>
    <row r="57" spans="1:6" ht="87.5" x14ac:dyDescent="0.25">
      <c r="A57" s="23">
        <v>1.173</v>
      </c>
      <c r="B57" s="24" t="s">
        <v>66</v>
      </c>
      <c r="C57" s="23" t="s">
        <v>67</v>
      </c>
      <c r="D57" s="39">
        <v>1</v>
      </c>
      <c r="E57" s="25">
        <v>7400.74</v>
      </c>
      <c r="F57" s="25">
        <f t="shared" si="4"/>
        <v>7400.74</v>
      </c>
    </row>
    <row r="58" spans="1:6" x14ac:dyDescent="0.25">
      <c r="A58" s="112" t="s">
        <v>68</v>
      </c>
      <c r="B58" s="112"/>
      <c r="C58" s="112"/>
      <c r="D58" s="112"/>
      <c r="E58" s="112"/>
      <c r="F58" s="22">
        <f>SUM(F59:F74)</f>
        <v>104520.06</v>
      </c>
    </row>
    <row r="59" spans="1:6" ht="25" x14ac:dyDescent="0.25">
      <c r="A59" s="23">
        <v>1.38</v>
      </c>
      <c r="B59" s="24" t="s">
        <v>69</v>
      </c>
      <c r="C59" s="23" t="s">
        <v>25</v>
      </c>
      <c r="D59" s="39">
        <v>12</v>
      </c>
      <c r="E59" s="25">
        <v>115.21</v>
      </c>
      <c r="F59" s="25">
        <f t="shared" ref="F59:F74" si="5">ROUND((E59*D59),2)</f>
        <v>1382.52</v>
      </c>
    </row>
    <row r="60" spans="1:6" ht="25" x14ac:dyDescent="0.25">
      <c r="A60" s="23">
        <v>1.39</v>
      </c>
      <c r="B60" s="24" t="s">
        <v>70</v>
      </c>
      <c r="C60" s="23" t="s">
        <v>25</v>
      </c>
      <c r="D60" s="39">
        <v>12</v>
      </c>
      <c r="E60" s="25">
        <v>115.21</v>
      </c>
      <c r="F60" s="25">
        <f t="shared" si="5"/>
        <v>1382.52</v>
      </c>
    </row>
    <row r="61" spans="1:6" ht="25" x14ac:dyDescent="0.25">
      <c r="A61" s="23">
        <v>1.4</v>
      </c>
      <c r="B61" s="24" t="s">
        <v>71</v>
      </c>
      <c r="C61" s="23" t="s">
        <v>25</v>
      </c>
      <c r="D61" s="39">
        <v>12</v>
      </c>
      <c r="E61" s="25">
        <v>104.89</v>
      </c>
      <c r="F61" s="25">
        <f t="shared" si="5"/>
        <v>1258.68</v>
      </c>
    </row>
    <row r="62" spans="1:6" ht="25" x14ac:dyDescent="0.25">
      <c r="A62" s="23">
        <v>1.41</v>
      </c>
      <c r="B62" s="24" t="s">
        <v>72</v>
      </c>
      <c r="C62" s="23" t="s">
        <v>25</v>
      </c>
      <c r="D62" s="39">
        <v>12</v>
      </c>
      <c r="E62" s="25">
        <v>104.89</v>
      </c>
      <c r="F62" s="25">
        <f t="shared" si="5"/>
        <v>1258.68</v>
      </c>
    </row>
    <row r="63" spans="1:6" ht="25" x14ac:dyDescent="0.25">
      <c r="A63" s="23">
        <v>1.42</v>
      </c>
      <c r="B63" s="24" t="s">
        <v>73</v>
      </c>
      <c r="C63" s="23" t="s">
        <v>25</v>
      </c>
      <c r="D63" s="39">
        <v>12</v>
      </c>
      <c r="E63" s="25">
        <v>248.34</v>
      </c>
      <c r="F63" s="25">
        <f t="shared" si="5"/>
        <v>2980.08</v>
      </c>
    </row>
    <row r="64" spans="1:6" ht="50" x14ac:dyDescent="0.25">
      <c r="A64" s="23">
        <v>1.78</v>
      </c>
      <c r="B64" s="24" t="s">
        <v>74</v>
      </c>
      <c r="C64" s="23" t="s">
        <v>25</v>
      </c>
      <c r="D64" s="39">
        <v>12</v>
      </c>
      <c r="E64" s="25">
        <v>650</v>
      </c>
      <c r="F64" s="25">
        <f t="shared" si="5"/>
        <v>7800</v>
      </c>
    </row>
    <row r="65" spans="1:6" ht="25" x14ac:dyDescent="0.25">
      <c r="A65" s="23">
        <v>1.44</v>
      </c>
      <c r="B65" s="24" t="s">
        <v>75</v>
      </c>
      <c r="C65" s="23" t="s">
        <v>25</v>
      </c>
      <c r="D65" s="39">
        <v>12</v>
      </c>
      <c r="E65" s="25">
        <v>104.89</v>
      </c>
      <c r="F65" s="25">
        <f t="shared" si="5"/>
        <v>1258.68</v>
      </c>
    </row>
    <row r="66" spans="1:6" ht="25" x14ac:dyDescent="0.25">
      <c r="A66" s="23">
        <v>1.45</v>
      </c>
      <c r="B66" s="24" t="s">
        <v>76</v>
      </c>
      <c r="C66" s="23" t="s">
        <v>25</v>
      </c>
      <c r="D66" s="39">
        <v>10</v>
      </c>
      <c r="E66" s="25">
        <v>115.21</v>
      </c>
      <c r="F66" s="25">
        <f t="shared" si="5"/>
        <v>1152.0999999999999</v>
      </c>
    </row>
    <row r="67" spans="1:6" ht="50" x14ac:dyDescent="0.25">
      <c r="A67" s="23">
        <v>1.78</v>
      </c>
      <c r="B67" s="24" t="s">
        <v>74</v>
      </c>
      <c r="C67" s="23" t="s">
        <v>25</v>
      </c>
      <c r="D67" s="39">
        <v>10</v>
      </c>
      <c r="E67" s="25">
        <v>650</v>
      </c>
      <c r="F67" s="25">
        <f t="shared" si="5"/>
        <v>6500</v>
      </c>
    </row>
    <row r="68" spans="1:6" ht="37.5" x14ac:dyDescent="0.25">
      <c r="A68" s="23">
        <v>1.46</v>
      </c>
      <c r="B68" s="24" t="s">
        <v>77</v>
      </c>
      <c r="C68" s="23" t="s">
        <v>42</v>
      </c>
      <c r="D68" s="39">
        <v>120</v>
      </c>
      <c r="E68" s="25">
        <v>76.05</v>
      </c>
      <c r="F68" s="25">
        <f t="shared" si="5"/>
        <v>9126</v>
      </c>
    </row>
    <row r="69" spans="1:6" ht="37.5" x14ac:dyDescent="0.25">
      <c r="A69" s="23">
        <v>1.47</v>
      </c>
      <c r="B69" s="24" t="s">
        <v>78</v>
      </c>
      <c r="C69" s="23" t="s">
        <v>42</v>
      </c>
      <c r="D69" s="39">
        <v>120</v>
      </c>
      <c r="E69" s="25">
        <v>65.03</v>
      </c>
      <c r="F69" s="25">
        <f t="shared" si="5"/>
        <v>7803.6</v>
      </c>
    </row>
    <row r="70" spans="1:6" ht="37.5" x14ac:dyDescent="0.25">
      <c r="A70" s="23">
        <v>1.48</v>
      </c>
      <c r="B70" s="24" t="s">
        <v>79</v>
      </c>
      <c r="C70" s="23" t="s">
        <v>42</v>
      </c>
      <c r="D70" s="39">
        <v>120</v>
      </c>
      <c r="E70" s="25">
        <v>58.9</v>
      </c>
      <c r="F70" s="25">
        <f t="shared" si="5"/>
        <v>7068</v>
      </c>
    </row>
    <row r="71" spans="1:6" ht="25" x14ac:dyDescent="0.25">
      <c r="A71" s="23">
        <v>1.49</v>
      </c>
      <c r="B71" s="24" t="s">
        <v>80</v>
      </c>
      <c r="C71" s="23" t="s">
        <v>25</v>
      </c>
      <c r="D71" s="39">
        <v>12</v>
      </c>
      <c r="E71" s="25">
        <v>125</v>
      </c>
      <c r="F71" s="25">
        <f t="shared" si="5"/>
        <v>1500</v>
      </c>
    </row>
    <row r="72" spans="1:6" ht="50" x14ac:dyDescent="0.25">
      <c r="A72" s="23">
        <v>1.5</v>
      </c>
      <c r="B72" s="24" t="s">
        <v>81</v>
      </c>
      <c r="C72" s="23" t="s">
        <v>42</v>
      </c>
      <c r="D72" s="39">
        <v>80</v>
      </c>
      <c r="E72" s="25">
        <v>86.34</v>
      </c>
      <c r="F72" s="25">
        <f t="shared" si="5"/>
        <v>6907.2</v>
      </c>
    </row>
    <row r="73" spans="1:6" ht="50" x14ac:dyDescent="0.25">
      <c r="A73" s="23">
        <v>1.51</v>
      </c>
      <c r="B73" s="24" t="s">
        <v>82</v>
      </c>
      <c r="C73" s="23" t="s">
        <v>42</v>
      </c>
      <c r="D73" s="39">
        <v>120</v>
      </c>
      <c r="E73" s="25">
        <v>142.85</v>
      </c>
      <c r="F73" s="25">
        <f t="shared" si="5"/>
        <v>17142</v>
      </c>
    </row>
    <row r="74" spans="1:6" ht="50" x14ac:dyDescent="0.25">
      <c r="A74" s="23">
        <v>1.52</v>
      </c>
      <c r="B74" s="24" t="s">
        <v>83</v>
      </c>
      <c r="C74" s="23" t="s">
        <v>42</v>
      </c>
      <c r="D74" s="39">
        <v>120</v>
      </c>
      <c r="E74" s="25">
        <v>250</v>
      </c>
      <c r="F74" s="25">
        <f t="shared" si="5"/>
        <v>30000</v>
      </c>
    </row>
    <row r="75" spans="1:6" x14ac:dyDescent="0.25">
      <c r="A75" s="24"/>
      <c r="B75" s="24"/>
      <c r="C75" s="23"/>
      <c r="D75" s="39"/>
      <c r="E75" s="25"/>
      <c r="F75" s="25"/>
    </row>
    <row r="76" spans="1:6" x14ac:dyDescent="0.25">
      <c r="A76" s="110" t="s">
        <v>84</v>
      </c>
      <c r="B76" s="110"/>
      <c r="C76" s="110"/>
      <c r="D76" s="110"/>
      <c r="E76" s="110"/>
      <c r="F76" s="21">
        <f>SUM(F77,F79,F83,F95,F111,F121)</f>
        <v>1916604.87</v>
      </c>
    </row>
    <row r="77" spans="1:6" x14ac:dyDescent="0.25">
      <c r="A77" s="111" t="s">
        <v>85</v>
      </c>
      <c r="B77" s="111"/>
      <c r="C77" s="111"/>
      <c r="D77" s="111"/>
      <c r="E77" s="111"/>
      <c r="F77" s="22">
        <f>F78</f>
        <v>998.4</v>
      </c>
    </row>
    <row r="78" spans="1:6" x14ac:dyDescent="0.25">
      <c r="A78" s="24"/>
      <c r="B78" s="24" t="s">
        <v>86</v>
      </c>
      <c r="C78" s="23" t="s">
        <v>20</v>
      </c>
      <c r="D78" s="39">
        <v>128</v>
      </c>
      <c r="E78" s="25">
        <v>7.8</v>
      </c>
      <c r="F78" s="25">
        <f t="shared" ref="F78:F82" si="6">ROUND((E78*D78),2)</f>
        <v>998.4</v>
      </c>
    </row>
    <row r="79" spans="1:6" x14ac:dyDescent="0.25">
      <c r="A79" s="111" t="s">
        <v>87</v>
      </c>
      <c r="B79" s="111"/>
      <c r="C79" s="111"/>
      <c r="D79" s="111"/>
      <c r="E79" s="111"/>
      <c r="F79" s="22">
        <f>SUM(F80:F82)</f>
        <v>237036.89</v>
      </c>
    </row>
    <row r="80" spans="1:6" ht="87.5" x14ac:dyDescent="0.25">
      <c r="A80" s="23">
        <v>1.54</v>
      </c>
      <c r="B80" s="26" t="s">
        <v>88</v>
      </c>
      <c r="C80" s="23" t="s">
        <v>42</v>
      </c>
      <c r="D80" s="39">
        <v>142.81</v>
      </c>
      <c r="E80" s="25">
        <f>0.25*0.4*3300+(7*1.56+1.1*6*0.251)*33.71+0.8*287</f>
        <v>983.56</v>
      </c>
      <c r="F80" s="25">
        <f t="shared" si="6"/>
        <v>140462.20000000001</v>
      </c>
    </row>
    <row r="81" spans="1:6" ht="100" x14ac:dyDescent="0.25">
      <c r="A81" s="23">
        <v>1.55</v>
      </c>
      <c r="B81" s="26" t="s">
        <v>89</v>
      </c>
      <c r="C81" s="23" t="s">
        <v>42</v>
      </c>
      <c r="D81" s="39">
        <v>22.5</v>
      </c>
      <c r="E81" s="25">
        <f>0.2*0.2*3300+0.4*287+(4*0.557+6*0.8*0.251)*33.71</f>
        <v>362.52</v>
      </c>
      <c r="F81" s="25">
        <f t="shared" si="6"/>
        <v>8156.7</v>
      </c>
    </row>
    <row r="82" spans="1:6" ht="75" x14ac:dyDescent="0.25">
      <c r="A82" s="23">
        <v>1.56</v>
      </c>
      <c r="B82" s="26" t="s">
        <v>90</v>
      </c>
      <c r="C82" s="23" t="s">
        <v>20</v>
      </c>
      <c r="D82" s="39">
        <v>183.17</v>
      </c>
      <c r="E82" s="25">
        <f>0.1*3300+1.02*139.78+0.0353*287</f>
        <v>482.71</v>
      </c>
      <c r="F82" s="25">
        <f t="shared" si="6"/>
        <v>88417.99</v>
      </c>
    </row>
    <row r="83" spans="1:6" x14ac:dyDescent="0.25">
      <c r="A83" s="111" t="s">
        <v>91</v>
      </c>
      <c r="B83" s="111"/>
      <c r="C83" s="111"/>
      <c r="D83" s="111"/>
      <c r="E83" s="111"/>
      <c r="F83" s="22">
        <f>SUM(F84:F94)</f>
        <v>870401.47</v>
      </c>
    </row>
    <row r="84" spans="1:6" ht="100" x14ac:dyDescent="0.25">
      <c r="A84" s="23">
        <v>1.57</v>
      </c>
      <c r="B84" s="26" t="s">
        <v>92</v>
      </c>
      <c r="C84" s="23" t="s">
        <v>42</v>
      </c>
      <c r="D84" s="39">
        <v>142.81</v>
      </c>
      <c r="E84" s="25">
        <v>424.76</v>
      </c>
      <c r="F84" s="25">
        <f t="shared" ref="F84:F94" si="7">ROUND((E84*D84),2)</f>
        <v>60659.98</v>
      </c>
    </row>
    <row r="85" spans="1:6" ht="87.5" x14ac:dyDescent="0.25">
      <c r="A85" s="23">
        <v>1.58</v>
      </c>
      <c r="B85" s="26" t="s">
        <v>93</v>
      </c>
      <c r="C85" s="23" t="s">
        <v>42</v>
      </c>
      <c r="D85" s="39">
        <v>142.81</v>
      </c>
      <c r="E85" s="25">
        <f>0.3*0.5*3300+1.25*287+(8*0.996+8*1.6*0.557)*33.71</f>
        <v>1362.69</v>
      </c>
      <c r="F85" s="25">
        <f t="shared" si="7"/>
        <v>194605.76</v>
      </c>
    </row>
    <row r="86" spans="1:6" ht="62.5" x14ac:dyDescent="0.25">
      <c r="A86" s="23">
        <v>1.59</v>
      </c>
      <c r="B86" s="26" t="s">
        <v>94</v>
      </c>
      <c r="C86" s="23" t="s">
        <v>95</v>
      </c>
      <c r="D86" s="39">
        <v>428.43</v>
      </c>
      <c r="E86" s="25">
        <v>380.73</v>
      </c>
      <c r="F86" s="25">
        <f t="shared" si="7"/>
        <v>163116.15</v>
      </c>
    </row>
    <row r="87" spans="1:6" ht="37.5" x14ac:dyDescent="0.25">
      <c r="A87" s="23">
        <v>1.1599999999999999</v>
      </c>
      <c r="B87" s="26" t="s">
        <v>96</v>
      </c>
      <c r="C87" s="23" t="s">
        <v>20</v>
      </c>
      <c r="D87" s="39">
        <v>428.43</v>
      </c>
      <c r="E87" s="25">
        <v>153.55000000000001</v>
      </c>
      <c r="F87" s="25">
        <f t="shared" si="7"/>
        <v>65785.429999999993</v>
      </c>
    </row>
    <row r="88" spans="1:6" ht="37.5" x14ac:dyDescent="0.25">
      <c r="A88" s="23">
        <v>1.17</v>
      </c>
      <c r="B88" s="26" t="s">
        <v>97</v>
      </c>
      <c r="C88" s="23" t="s">
        <v>28</v>
      </c>
      <c r="D88" s="39">
        <v>85.6</v>
      </c>
      <c r="E88" s="25">
        <v>65.97</v>
      </c>
      <c r="F88" s="25">
        <f t="shared" si="7"/>
        <v>5647.03</v>
      </c>
    </row>
    <row r="89" spans="1:6" ht="100" x14ac:dyDescent="0.25">
      <c r="A89" s="23">
        <v>1.6</v>
      </c>
      <c r="B89" s="26" t="s">
        <v>98</v>
      </c>
      <c r="C89" s="23" t="s">
        <v>42</v>
      </c>
      <c r="D89" s="39">
        <v>128</v>
      </c>
      <c r="E89" s="25">
        <v>1534.04</v>
      </c>
      <c r="F89" s="25">
        <f t="shared" si="7"/>
        <v>196357.12</v>
      </c>
    </row>
    <row r="90" spans="1:6" ht="62.5" x14ac:dyDescent="0.25">
      <c r="A90" s="23">
        <v>1.61</v>
      </c>
      <c r="B90" s="26" t="s">
        <v>99</v>
      </c>
      <c r="C90" s="23" t="s">
        <v>95</v>
      </c>
      <c r="D90" s="39">
        <v>20.55</v>
      </c>
      <c r="E90" s="25">
        <v>287</v>
      </c>
      <c r="F90" s="25">
        <f t="shared" si="7"/>
        <v>5897.85</v>
      </c>
    </row>
    <row r="91" spans="1:6" ht="75" x14ac:dyDescent="0.25">
      <c r="A91" s="23">
        <v>1.62</v>
      </c>
      <c r="B91" s="26" t="s">
        <v>100</v>
      </c>
      <c r="C91" s="23" t="s">
        <v>95</v>
      </c>
      <c r="D91" s="39">
        <v>233.89</v>
      </c>
      <c r="E91" s="25">
        <v>654</v>
      </c>
      <c r="F91" s="25">
        <f t="shared" si="7"/>
        <v>152964.06</v>
      </c>
    </row>
    <row r="92" spans="1:6" ht="62.5" x14ac:dyDescent="0.25">
      <c r="A92" s="23">
        <v>1.63</v>
      </c>
      <c r="B92" s="26" t="s">
        <v>101</v>
      </c>
      <c r="C92" s="23" t="s">
        <v>102</v>
      </c>
      <c r="D92" s="39">
        <v>20.55</v>
      </c>
      <c r="E92" s="25">
        <f>0.12*3300+16*0.557*33.71</f>
        <v>696.42</v>
      </c>
      <c r="F92" s="25">
        <f t="shared" si="7"/>
        <v>14311.43</v>
      </c>
    </row>
    <row r="93" spans="1:6" ht="37.5" x14ac:dyDescent="0.25">
      <c r="A93" s="23">
        <v>1.19</v>
      </c>
      <c r="B93" s="26" t="s">
        <v>103</v>
      </c>
      <c r="C93" s="23" t="s">
        <v>42</v>
      </c>
      <c r="D93" s="39">
        <v>128.55000000000001</v>
      </c>
      <c r="E93" s="25">
        <v>43.3</v>
      </c>
      <c r="F93" s="25">
        <f t="shared" si="7"/>
        <v>5566.22</v>
      </c>
    </row>
    <row r="94" spans="1:6" ht="62.5" x14ac:dyDescent="0.25">
      <c r="A94" s="23">
        <v>1.64</v>
      </c>
      <c r="B94" s="26" t="s">
        <v>104</v>
      </c>
      <c r="C94" s="23" t="s">
        <v>25</v>
      </c>
      <c r="D94" s="39">
        <v>4</v>
      </c>
      <c r="E94" s="25">
        <v>1372.61</v>
      </c>
      <c r="F94" s="25">
        <f t="shared" si="7"/>
        <v>5490.44</v>
      </c>
    </row>
    <row r="95" spans="1:6" x14ac:dyDescent="0.25">
      <c r="A95" s="111" t="s">
        <v>105</v>
      </c>
      <c r="B95" s="111"/>
      <c r="C95" s="111"/>
      <c r="D95" s="111"/>
      <c r="E95" s="111"/>
      <c r="F95" s="22">
        <f>SUM(F96:F110)</f>
        <v>309527.89</v>
      </c>
    </row>
    <row r="96" spans="1:6" ht="37.5" x14ac:dyDescent="0.25">
      <c r="A96" s="23">
        <v>1.65</v>
      </c>
      <c r="B96" s="26" t="s">
        <v>106</v>
      </c>
      <c r="C96" s="23" t="s">
        <v>25</v>
      </c>
      <c r="D96" s="39">
        <v>2</v>
      </c>
      <c r="E96" s="25">
        <v>1368.86</v>
      </c>
      <c r="F96" s="25">
        <f t="shared" ref="F96:F110" si="8">ROUND((E96*D96),2)</f>
        <v>2737.72</v>
      </c>
    </row>
    <row r="97" spans="1:6" ht="37.5" x14ac:dyDescent="0.25">
      <c r="A97" s="23">
        <v>1.66</v>
      </c>
      <c r="B97" s="26" t="s">
        <v>107</v>
      </c>
      <c r="C97" s="23" t="s">
        <v>25</v>
      </c>
      <c r="D97" s="39">
        <v>2</v>
      </c>
      <c r="E97" s="25">
        <v>1550</v>
      </c>
      <c r="F97" s="25">
        <f t="shared" si="8"/>
        <v>3100</v>
      </c>
    </row>
    <row r="98" spans="1:6" ht="50" x14ac:dyDescent="0.25">
      <c r="A98" s="23">
        <v>1.32</v>
      </c>
      <c r="B98" s="26" t="s">
        <v>108</v>
      </c>
      <c r="C98" s="23" t="s">
        <v>25</v>
      </c>
      <c r="D98" s="39">
        <v>1</v>
      </c>
      <c r="E98" s="25">
        <v>614.74</v>
      </c>
      <c r="F98" s="25">
        <f t="shared" si="8"/>
        <v>614.74</v>
      </c>
    </row>
    <row r="99" spans="1:6" ht="37.5" x14ac:dyDescent="0.25">
      <c r="A99" s="23">
        <v>1.33</v>
      </c>
      <c r="B99" s="26" t="s">
        <v>109</v>
      </c>
      <c r="C99" s="23" t="s">
        <v>25</v>
      </c>
      <c r="D99" s="39">
        <v>1</v>
      </c>
      <c r="E99" s="25">
        <v>4096</v>
      </c>
      <c r="F99" s="25">
        <f t="shared" si="8"/>
        <v>4096</v>
      </c>
    </row>
    <row r="100" spans="1:6" ht="37.5" x14ac:dyDescent="0.25">
      <c r="A100" s="23">
        <v>1.34</v>
      </c>
      <c r="B100" s="26" t="s">
        <v>110</v>
      </c>
      <c r="C100" s="23" t="s">
        <v>60</v>
      </c>
      <c r="D100" s="39">
        <v>1</v>
      </c>
      <c r="E100" s="25">
        <v>1998.9</v>
      </c>
      <c r="F100" s="25">
        <f t="shared" si="8"/>
        <v>1998.9</v>
      </c>
    </row>
    <row r="101" spans="1:6" ht="62.5" x14ac:dyDescent="0.25">
      <c r="A101" s="23">
        <v>1.35</v>
      </c>
      <c r="B101" s="26" t="s">
        <v>111</v>
      </c>
      <c r="C101" s="23" t="s">
        <v>25</v>
      </c>
      <c r="D101" s="39">
        <v>2</v>
      </c>
      <c r="E101" s="25">
        <v>2300</v>
      </c>
      <c r="F101" s="25">
        <f t="shared" si="8"/>
        <v>4600</v>
      </c>
    </row>
    <row r="102" spans="1:6" ht="62.5" x14ac:dyDescent="0.25">
      <c r="A102" s="23">
        <v>1.36</v>
      </c>
      <c r="B102" s="26" t="s">
        <v>112</v>
      </c>
      <c r="C102" s="23" t="s">
        <v>25</v>
      </c>
      <c r="D102" s="39">
        <v>1</v>
      </c>
      <c r="E102" s="25">
        <v>3376.8</v>
      </c>
      <c r="F102" s="25">
        <f t="shared" si="8"/>
        <v>3376.8</v>
      </c>
    </row>
    <row r="103" spans="1:6" ht="100" x14ac:dyDescent="0.25">
      <c r="A103" s="23">
        <v>1.1719999999999999</v>
      </c>
      <c r="B103" s="26" t="s">
        <v>113</v>
      </c>
      <c r="C103" s="23" t="s">
        <v>65</v>
      </c>
      <c r="D103" s="39">
        <v>1</v>
      </c>
      <c r="E103" s="25">
        <v>7631.74</v>
      </c>
      <c r="F103" s="25">
        <f t="shared" si="8"/>
        <v>7631.74</v>
      </c>
    </row>
    <row r="104" spans="1:6" ht="87.5" x14ac:dyDescent="0.25">
      <c r="A104" s="23">
        <v>1.173</v>
      </c>
      <c r="B104" s="26" t="s">
        <v>114</v>
      </c>
      <c r="C104" s="23" t="s">
        <v>67</v>
      </c>
      <c r="D104" s="39">
        <v>1</v>
      </c>
      <c r="E104" s="25">
        <v>7400.74</v>
      </c>
      <c r="F104" s="25">
        <f t="shared" si="8"/>
        <v>7400.74</v>
      </c>
    </row>
    <row r="105" spans="1:6" ht="37.5" x14ac:dyDescent="0.25">
      <c r="A105" s="23">
        <v>1.73</v>
      </c>
      <c r="B105" s="26" t="s">
        <v>115</v>
      </c>
      <c r="C105" s="23" t="s">
        <v>25</v>
      </c>
      <c r="D105" s="39">
        <v>2</v>
      </c>
      <c r="E105" s="25">
        <v>2048.5</v>
      </c>
      <c r="F105" s="25">
        <f t="shared" si="8"/>
        <v>4097</v>
      </c>
    </row>
    <row r="106" spans="1:6" ht="37.5" x14ac:dyDescent="0.25">
      <c r="A106" s="23">
        <v>1.74</v>
      </c>
      <c r="B106" s="26" t="s">
        <v>116</v>
      </c>
      <c r="C106" s="23" t="s">
        <v>25</v>
      </c>
      <c r="D106" s="39">
        <v>2</v>
      </c>
      <c r="E106" s="25">
        <v>801.69</v>
      </c>
      <c r="F106" s="25">
        <f t="shared" si="8"/>
        <v>1603.38</v>
      </c>
    </row>
    <row r="107" spans="1:6" ht="25" x14ac:dyDescent="0.25">
      <c r="A107" s="23">
        <v>1.75</v>
      </c>
      <c r="B107" s="26" t="s">
        <v>117</v>
      </c>
      <c r="C107" s="23" t="s">
        <v>25</v>
      </c>
      <c r="D107" s="39">
        <v>2</v>
      </c>
      <c r="E107" s="25">
        <v>1041.46</v>
      </c>
      <c r="F107" s="25">
        <f t="shared" si="8"/>
        <v>2082.92</v>
      </c>
    </row>
    <row r="108" spans="1:6" ht="37.5" x14ac:dyDescent="0.25">
      <c r="A108" s="23">
        <v>1.76</v>
      </c>
      <c r="B108" s="26" t="s">
        <v>118</v>
      </c>
      <c r="C108" s="23" t="s">
        <v>25</v>
      </c>
      <c r="D108" s="39">
        <v>2</v>
      </c>
      <c r="E108" s="25">
        <v>2750.08</v>
      </c>
      <c r="F108" s="25">
        <f t="shared" si="8"/>
        <v>5500.16</v>
      </c>
    </row>
    <row r="109" spans="1:6" ht="37.5" x14ac:dyDescent="0.25">
      <c r="A109" s="23">
        <v>1.77</v>
      </c>
      <c r="B109" s="26" t="s">
        <v>119</v>
      </c>
      <c r="C109" s="23" t="s">
        <v>102</v>
      </c>
      <c r="D109" s="39">
        <v>14.64</v>
      </c>
      <c r="E109" s="25">
        <v>17099.740000000002</v>
      </c>
      <c r="F109" s="25">
        <f t="shared" si="8"/>
        <v>250340.19</v>
      </c>
    </row>
    <row r="110" spans="1:6" ht="50" x14ac:dyDescent="0.25">
      <c r="A110" s="23">
        <v>1.78</v>
      </c>
      <c r="B110" s="26" t="s">
        <v>120</v>
      </c>
      <c r="C110" s="23" t="s">
        <v>25</v>
      </c>
      <c r="D110" s="39">
        <v>4</v>
      </c>
      <c r="E110" s="25">
        <v>2586.9</v>
      </c>
      <c r="F110" s="25">
        <f t="shared" si="8"/>
        <v>10347.6</v>
      </c>
    </row>
    <row r="111" spans="1:6" x14ac:dyDescent="0.25">
      <c r="A111" s="111" t="s">
        <v>121</v>
      </c>
      <c r="B111" s="111"/>
      <c r="C111" s="111"/>
      <c r="D111" s="111"/>
      <c r="E111" s="111"/>
      <c r="F111" s="22">
        <f>SUM(F112:F120)</f>
        <v>468658.23</v>
      </c>
    </row>
    <row r="112" spans="1:6" ht="75" x14ac:dyDescent="0.25">
      <c r="A112" s="23">
        <v>1.1319999999999999</v>
      </c>
      <c r="B112" s="24" t="s">
        <v>122</v>
      </c>
      <c r="C112" s="23" t="s">
        <v>20</v>
      </c>
      <c r="D112" s="39">
        <v>665.07</v>
      </c>
      <c r="E112" s="25">
        <v>69.5</v>
      </c>
      <c r="F112" s="25">
        <f t="shared" ref="F112:F120" si="9">ROUND((E112*D112),2)</f>
        <v>46222.37</v>
      </c>
    </row>
    <row r="113" spans="1:6" ht="62.5" x14ac:dyDescent="0.25">
      <c r="A113" s="23">
        <v>1.67</v>
      </c>
      <c r="B113" s="24" t="s">
        <v>123</v>
      </c>
      <c r="C113" s="23" t="s">
        <v>67</v>
      </c>
      <c r="D113" s="39">
        <v>7</v>
      </c>
      <c r="E113" s="25">
        <v>13557.73</v>
      </c>
      <c r="F113" s="25">
        <f t="shared" si="9"/>
        <v>94904.11</v>
      </c>
    </row>
    <row r="114" spans="1:6" ht="62.5" x14ac:dyDescent="0.25">
      <c r="A114" s="23">
        <v>1.68</v>
      </c>
      <c r="B114" s="24" t="s">
        <v>124</v>
      </c>
      <c r="C114" s="23" t="s">
        <v>67</v>
      </c>
      <c r="D114" s="39">
        <v>3</v>
      </c>
      <c r="E114" s="25">
        <v>2773.11</v>
      </c>
      <c r="F114" s="25">
        <f t="shared" si="9"/>
        <v>8319.33</v>
      </c>
    </row>
    <row r="115" spans="1:6" ht="62.5" x14ac:dyDescent="0.25">
      <c r="A115" s="23">
        <v>1.69</v>
      </c>
      <c r="B115" s="24" t="s">
        <v>125</v>
      </c>
      <c r="C115" s="23" t="s">
        <v>67</v>
      </c>
      <c r="D115" s="39">
        <v>4</v>
      </c>
      <c r="E115" s="25">
        <v>7310.23</v>
      </c>
      <c r="F115" s="25">
        <f t="shared" si="9"/>
        <v>29240.92</v>
      </c>
    </row>
    <row r="116" spans="1:6" ht="62.5" x14ac:dyDescent="0.25">
      <c r="A116" s="23">
        <v>1.7</v>
      </c>
      <c r="B116" s="24" t="s">
        <v>126</v>
      </c>
      <c r="C116" s="23" t="s">
        <v>67</v>
      </c>
      <c r="D116" s="39">
        <v>3</v>
      </c>
      <c r="E116" s="25">
        <v>4178.8</v>
      </c>
      <c r="F116" s="25">
        <f t="shared" si="9"/>
        <v>12536.4</v>
      </c>
    </row>
    <row r="117" spans="1:6" ht="50" x14ac:dyDescent="0.25">
      <c r="A117" s="23">
        <v>1.71</v>
      </c>
      <c r="B117" s="24" t="s">
        <v>127</v>
      </c>
      <c r="C117" s="23" t="s">
        <v>25</v>
      </c>
      <c r="D117" s="39">
        <v>10</v>
      </c>
      <c r="E117" s="25">
        <v>12992.73</v>
      </c>
      <c r="F117" s="25">
        <f t="shared" si="9"/>
        <v>129927.3</v>
      </c>
    </row>
    <row r="118" spans="1:6" ht="62.5" x14ac:dyDescent="0.25">
      <c r="A118" s="23">
        <v>1.72</v>
      </c>
      <c r="B118" s="24" t="s">
        <v>128</v>
      </c>
      <c r="C118" s="23" t="s">
        <v>25</v>
      </c>
      <c r="D118" s="39">
        <v>4</v>
      </c>
      <c r="E118" s="25">
        <v>9216.7999999999993</v>
      </c>
      <c r="F118" s="25">
        <f t="shared" si="9"/>
        <v>36867.199999999997</v>
      </c>
    </row>
    <row r="119" spans="1:6" ht="37.5" x14ac:dyDescent="0.25">
      <c r="A119" s="23">
        <v>1.79</v>
      </c>
      <c r="B119" s="24" t="s">
        <v>129</v>
      </c>
      <c r="C119" s="23" t="s">
        <v>102</v>
      </c>
      <c r="D119" s="39">
        <v>142.81</v>
      </c>
      <c r="E119" s="25">
        <v>709.34</v>
      </c>
      <c r="F119" s="25">
        <f t="shared" si="9"/>
        <v>101300.85</v>
      </c>
    </row>
    <row r="120" spans="1:6" ht="37.5" x14ac:dyDescent="0.25">
      <c r="A120" s="23">
        <v>1.8</v>
      </c>
      <c r="B120" s="24" t="s">
        <v>130</v>
      </c>
      <c r="C120" s="23" t="s">
        <v>25</v>
      </c>
      <c r="D120" s="39">
        <v>25</v>
      </c>
      <c r="E120" s="25">
        <v>373.59</v>
      </c>
      <c r="F120" s="25">
        <f t="shared" si="9"/>
        <v>9339.75</v>
      </c>
    </row>
    <row r="121" spans="1:6" x14ac:dyDescent="0.25">
      <c r="A121" s="111" t="s">
        <v>131</v>
      </c>
      <c r="B121" s="111"/>
      <c r="C121" s="111"/>
      <c r="D121" s="111"/>
      <c r="E121" s="111"/>
      <c r="F121" s="22">
        <f>SUM(F122:F137)</f>
        <v>29981.99</v>
      </c>
    </row>
    <row r="122" spans="1:6" ht="25" x14ac:dyDescent="0.25">
      <c r="A122" s="23">
        <v>1.38</v>
      </c>
      <c r="B122" s="24" t="s">
        <v>132</v>
      </c>
      <c r="C122" s="23" t="s">
        <v>25</v>
      </c>
      <c r="D122" s="39">
        <v>4</v>
      </c>
      <c r="E122" s="25">
        <v>115.21</v>
      </c>
      <c r="F122" s="25">
        <f t="shared" ref="F122:F137" si="10">ROUND((E122*D122),2)</f>
        <v>460.84</v>
      </c>
    </row>
    <row r="123" spans="1:6" ht="25" x14ac:dyDescent="0.25">
      <c r="A123" s="23">
        <v>1.39</v>
      </c>
      <c r="B123" s="24" t="s">
        <v>133</v>
      </c>
      <c r="C123" s="23" t="s">
        <v>25</v>
      </c>
      <c r="D123" s="39">
        <v>2</v>
      </c>
      <c r="E123" s="25">
        <v>115.21</v>
      </c>
      <c r="F123" s="25">
        <f t="shared" si="10"/>
        <v>230.42</v>
      </c>
    </row>
    <row r="124" spans="1:6" ht="25" x14ac:dyDescent="0.25">
      <c r="A124" s="23">
        <v>1.4</v>
      </c>
      <c r="B124" s="24" t="s">
        <v>134</v>
      </c>
      <c r="C124" s="23" t="s">
        <v>25</v>
      </c>
      <c r="D124" s="39">
        <v>2</v>
      </c>
      <c r="E124" s="25">
        <v>104.89</v>
      </c>
      <c r="F124" s="25">
        <f t="shared" si="10"/>
        <v>209.78</v>
      </c>
    </row>
    <row r="125" spans="1:6" ht="25" x14ac:dyDescent="0.25">
      <c r="A125" s="23">
        <v>1.44</v>
      </c>
      <c r="B125" s="24" t="s">
        <v>135</v>
      </c>
      <c r="C125" s="23" t="s">
        <v>25</v>
      </c>
      <c r="D125" s="39">
        <v>2</v>
      </c>
      <c r="E125" s="25">
        <v>104.89</v>
      </c>
      <c r="F125" s="25">
        <f t="shared" si="10"/>
        <v>209.78</v>
      </c>
    </row>
    <row r="126" spans="1:6" ht="25" x14ac:dyDescent="0.25">
      <c r="A126" s="23">
        <v>1.42</v>
      </c>
      <c r="B126" s="24" t="s">
        <v>136</v>
      </c>
      <c r="C126" s="23" t="s">
        <v>25</v>
      </c>
      <c r="D126" s="39">
        <v>3</v>
      </c>
      <c r="E126" s="25">
        <v>248.34</v>
      </c>
      <c r="F126" s="25">
        <f t="shared" si="10"/>
        <v>745.02</v>
      </c>
    </row>
    <row r="127" spans="1:6" ht="37.5" x14ac:dyDescent="0.25">
      <c r="A127" s="23">
        <v>1.81</v>
      </c>
      <c r="B127" s="24" t="s">
        <v>137</v>
      </c>
      <c r="C127" s="23" t="s">
        <v>28</v>
      </c>
      <c r="D127" s="39">
        <v>50</v>
      </c>
      <c r="E127" s="25">
        <v>84.28</v>
      </c>
      <c r="F127" s="25">
        <f t="shared" si="10"/>
        <v>4214</v>
      </c>
    </row>
    <row r="128" spans="1:6" ht="37.5" x14ac:dyDescent="0.25">
      <c r="A128" s="23">
        <v>1.82</v>
      </c>
      <c r="B128" s="24" t="s">
        <v>138</v>
      </c>
      <c r="C128" s="23" t="s">
        <v>28</v>
      </c>
      <c r="D128" s="39">
        <v>30</v>
      </c>
      <c r="E128" s="25">
        <v>76.05</v>
      </c>
      <c r="F128" s="25">
        <f t="shared" si="10"/>
        <v>2281.5</v>
      </c>
    </row>
    <row r="129" spans="1:6" ht="37.5" x14ac:dyDescent="0.25">
      <c r="A129" s="23">
        <v>1.83</v>
      </c>
      <c r="B129" s="24" t="s">
        <v>139</v>
      </c>
      <c r="C129" s="23" t="s">
        <v>28</v>
      </c>
      <c r="D129" s="39">
        <v>4</v>
      </c>
      <c r="E129" s="25">
        <v>65.03</v>
      </c>
      <c r="F129" s="25">
        <f t="shared" si="10"/>
        <v>260.12</v>
      </c>
    </row>
    <row r="130" spans="1:6" ht="37.5" x14ac:dyDescent="0.25">
      <c r="A130" s="23">
        <v>1.84</v>
      </c>
      <c r="B130" s="24" t="s">
        <v>140</v>
      </c>
      <c r="C130" s="23" t="s">
        <v>28</v>
      </c>
      <c r="D130" s="39">
        <v>2</v>
      </c>
      <c r="E130" s="25">
        <v>58.9</v>
      </c>
      <c r="F130" s="25">
        <f t="shared" si="10"/>
        <v>117.8</v>
      </c>
    </row>
    <row r="131" spans="1:6" ht="50" x14ac:dyDescent="0.25">
      <c r="A131" s="23">
        <v>1.85</v>
      </c>
      <c r="B131" s="24" t="s">
        <v>141</v>
      </c>
      <c r="C131" s="23" t="s">
        <v>28</v>
      </c>
      <c r="D131" s="39">
        <v>30</v>
      </c>
      <c r="E131" s="25">
        <v>86.34</v>
      </c>
      <c r="F131" s="25">
        <f t="shared" si="10"/>
        <v>2590.1999999999998</v>
      </c>
    </row>
    <row r="132" spans="1:6" ht="50" x14ac:dyDescent="0.25">
      <c r="A132" s="23">
        <v>1.86</v>
      </c>
      <c r="B132" s="24" t="s">
        <v>142</v>
      </c>
      <c r="C132" s="23" t="s">
        <v>28</v>
      </c>
      <c r="D132" s="39">
        <v>26</v>
      </c>
      <c r="E132" s="25">
        <v>142.85</v>
      </c>
      <c r="F132" s="25">
        <f t="shared" si="10"/>
        <v>3714.1</v>
      </c>
    </row>
    <row r="133" spans="1:6" ht="50" x14ac:dyDescent="0.25">
      <c r="A133" s="23">
        <v>1.87</v>
      </c>
      <c r="B133" s="24" t="s">
        <v>143</v>
      </c>
      <c r="C133" s="23" t="s">
        <v>25</v>
      </c>
      <c r="D133" s="39">
        <v>3</v>
      </c>
      <c r="E133" s="25">
        <v>67.25</v>
      </c>
      <c r="F133" s="25">
        <f t="shared" si="10"/>
        <v>201.75</v>
      </c>
    </row>
    <row r="134" spans="1:6" ht="50" x14ac:dyDescent="0.25">
      <c r="A134" s="23">
        <v>1.88</v>
      </c>
      <c r="B134" s="24" t="s">
        <v>144</v>
      </c>
      <c r="C134" s="23" t="s">
        <v>25</v>
      </c>
      <c r="D134" s="39">
        <v>4</v>
      </c>
      <c r="E134" s="25">
        <v>163.9</v>
      </c>
      <c r="F134" s="25">
        <f t="shared" si="10"/>
        <v>655.6</v>
      </c>
    </row>
    <row r="135" spans="1:6" ht="25" x14ac:dyDescent="0.25">
      <c r="A135" s="23">
        <v>1.89</v>
      </c>
      <c r="B135" s="24" t="s">
        <v>145</v>
      </c>
      <c r="C135" s="23" t="s">
        <v>25</v>
      </c>
      <c r="D135" s="39">
        <v>3</v>
      </c>
      <c r="E135" s="25">
        <v>525.08000000000004</v>
      </c>
      <c r="F135" s="25">
        <f t="shared" si="10"/>
        <v>1575.24</v>
      </c>
    </row>
    <row r="136" spans="1:6" ht="25" x14ac:dyDescent="0.25">
      <c r="A136" s="23">
        <v>1.9</v>
      </c>
      <c r="B136" s="24" t="s">
        <v>146</v>
      </c>
      <c r="C136" s="23" t="s">
        <v>25</v>
      </c>
      <c r="D136" s="39">
        <v>2</v>
      </c>
      <c r="E136" s="25">
        <v>1009.36</v>
      </c>
      <c r="F136" s="25">
        <f t="shared" si="10"/>
        <v>2018.72</v>
      </c>
    </row>
    <row r="137" spans="1:6" ht="25" x14ac:dyDescent="0.25">
      <c r="A137" s="23">
        <v>1.91</v>
      </c>
      <c r="B137" s="24" t="s">
        <v>147</v>
      </c>
      <c r="C137" s="23" t="s">
        <v>25</v>
      </c>
      <c r="D137" s="39">
        <v>2</v>
      </c>
      <c r="E137" s="25">
        <v>5248.56</v>
      </c>
      <c r="F137" s="25">
        <f t="shared" si="10"/>
        <v>10497.12</v>
      </c>
    </row>
    <row r="138" spans="1:6" x14ac:dyDescent="0.25">
      <c r="A138" s="24"/>
      <c r="B138" s="24"/>
      <c r="C138" s="23"/>
      <c r="D138" s="39"/>
      <c r="E138" s="25"/>
      <c r="F138" s="25"/>
    </row>
    <row r="139" spans="1:6" x14ac:dyDescent="0.25">
      <c r="A139" s="110" t="s">
        <v>148</v>
      </c>
      <c r="B139" s="110"/>
      <c r="C139" s="110"/>
      <c r="D139" s="110"/>
      <c r="E139" s="110"/>
      <c r="F139" s="21">
        <f>SUM(F140,F142,F152,F162,F175,F192)</f>
        <v>305547.42</v>
      </c>
    </row>
    <row r="140" spans="1:6" x14ac:dyDescent="0.25">
      <c r="A140" s="111" t="s">
        <v>149</v>
      </c>
      <c r="B140" s="111"/>
      <c r="C140" s="111"/>
      <c r="D140" s="111"/>
      <c r="E140" s="111"/>
      <c r="F140" s="22">
        <f>SUM(F141)</f>
        <v>85.8</v>
      </c>
    </row>
    <row r="141" spans="1:6" x14ac:dyDescent="0.25">
      <c r="A141" s="23">
        <v>1.53</v>
      </c>
      <c r="B141" s="24" t="s">
        <v>86</v>
      </c>
      <c r="C141" s="23" t="s">
        <v>20</v>
      </c>
      <c r="D141" s="39">
        <v>11</v>
      </c>
      <c r="E141" s="25">
        <v>7.8</v>
      </c>
      <c r="F141" s="25">
        <f>ROUND((E141*D141),2)</f>
        <v>85.8</v>
      </c>
    </row>
    <row r="142" spans="1:6" x14ac:dyDescent="0.25">
      <c r="A142" s="111" t="s">
        <v>150</v>
      </c>
      <c r="B142" s="111"/>
      <c r="C142" s="111"/>
      <c r="D142" s="111"/>
      <c r="E142" s="111"/>
      <c r="F142" s="22">
        <f>SUM(F143:F151)</f>
        <v>50598.48</v>
      </c>
    </row>
    <row r="143" spans="1:6" ht="37.5" x14ac:dyDescent="0.25">
      <c r="A143" s="23">
        <v>1.01</v>
      </c>
      <c r="B143" s="24" t="s">
        <v>151</v>
      </c>
      <c r="C143" s="23" t="s">
        <v>16</v>
      </c>
      <c r="D143" s="39">
        <v>3.25</v>
      </c>
      <c r="E143" s="25">
        <v>123.5</v>
      </c>
      <c r="F143" s="25">
        <f t="shared" ref="F143:F151" si="11">ROUND((E143*D143),2)</f>
        <v>401.38</v>
      </c>
    </row>
    <row r="144" spans="1:6" ht="50" x14ac:dyDescent="0.25">
      <c r="A144" s="23">
        <v>1.03</v>
      </c>
      <c r="B144" s="24" t="s">
        <v>152</v>
      </c>
      <c r="C144" s="23" t="s">
        <v>16</v>
      </c>
      <c r="D144" s="39">
        <v>2.68</v>
      </c>
      <c r="E144" s="25">
        <v>68.09</v>
      </c>
      <c r="F144" s="25">
        <f t="shared" si="11"/>
        <v>182.48</v>
      </c>
    </row>
    <row r="145" spans="1:6" ht="37.5" x14ac:dyDescent="0.25">
      <c r="A145" s="23">
        <v>1.02</v>
      </c>
      <c r="B145" s="24" t="s">
        <v>153</v>
      </c>
      <c r="C145" s="23" t="s">
        <v>16</v>
      </c>
      <c r="D145" s="39">
        <v>3.56</v>
      </c>
      <c r="E145" s="25">
        <v>45.8</v>
      </c>
      <c r="F145" s="25">
        <f t="shared" si="11"/>
        <v>163.05000000000001</v>
      </c>
    </row>
    <row r="146" spans="1:6" ht="62.5" x14ac:dyDescent="0.25">
      <c r="A146" s="23">
        <v>1.06</v>
      </c>
      <c r="B146" s="24" t="s">
        <v>154</v>
      </c>
      <c r="C146" s="23" t="s">
        <v>20</v>
      </c>
      <c r="D146" s="39">
        <v>6</v>
      </c>
      <c r="E146" s="25">
        <v>159.59</v>
      </c>
      <c r="F146" s="25">
        <f t="shared" si="11"/>
        <v>957.54</v>
      </c>
    </row>
    <row r="147" spans="1:6" ht="87.5" x14ac:dyDescent="0.25">
      <c r="A147" s="23">
        <v>1.92</v>
      </c>
      <c r="B147" s="24" t="s">
        <v>155</v>
      </c>
      <c r="C147" s="23" t="s">
        <v>28</v>
      </c>
      <c r="D147" s="39">
        <v>13</v>
      </c>
      <c r="E147" s="25">
        <v>1058.3</v>
      </c>
      <c r="F147" s="25">
        <f t="shared" si="11"/>
        <v>13757.9</v>
      </c>
    </row>
    <row r="148" spans="1:6" ht="87.5" x14ac:dyDescent="0.25">
      <c r="A148" s="23">
        <v>1.54</v>
      </c>
      <c r="B148" s="24" t="s">
        <v>88</v>
      </c>
      <c r="C148" s="23" t="s">
        <v>42</v>
      </c>
      <c r="D148" s="39">
        <v>15.5</v>
      </c>
      <c r="E148" s="25">
        <v>1418.01</v>
      </c>
      <c r="F148" s="25">
        <f t="shared" si="11"/>
        <v>21979.16</v>
      </c>
    </row>
    <row r="149" spans="1:6" ht="62.5" x14ac:dyDescent="0.25">
      <c r="A149" s="23">
        <v>1.93</v>
      </c>
      <c r="B149" s="24" t="s">
        <v>156</v>
      </c>
      <c r="C149" s="23" t="s">
        <v>20</v>
      </c>
      <c r="D149" s="39">
        <v>2.6</v>
      </c>
      <c r="E149" s="25">
        <v>393.1</v>
      </c>
      <c r="F149" s="25">
        <f t="shared" si="11"/>
        <v>1022.06</v>
      </c>
    </row>
    <row r="150" spans="1:6" ht="100" x14ac:dyDescent="0.25">
      <c r="A150" s="23">
        <v>1.55</v>
      </c>
      <c r="B150" s="24" t="s">
        <v>89</v>
      </c>
      <c r="C150" s="23" t="s">
        <v>42</v>
      </c>
      <c r="D150" s="39">
        <v>15.5</v>
      </c>
      <c r="E150" s="25">
        <v>477.53</v>
      </c>
      <c r="F150" s="25">
        <f t="shared" si="11"/>
        <v>7401.72</v>
      </c>
    </row>
    <row r="151" spans="1:6" ht="75" x14ac:dyDescent="0.25">
      <c r="A151" s="23">
        <v>1.56</v>
      </c>
      <c r="B151" s="24" t="s">
        <v>157</v>
      </c>
      <c r="C151" s="23" t="s">
        <v>20</v>
      </c>
      <c r="D151" s="39">
        <v>11</v>
      </c>
      <c r="E151" s="25">
        <v>430.29</v>
      </c>
      <c r="F151" s="25">
        <f t="shared" si="11"/>
        <v>4733.1899999999996</v>
      </c>
    </row>
    <row r="152" spans="1:6" x14ac:dyDescent="0.25">
      <c r="A152" s="111" t="s">
        <v>158</v>
      </c>
      <c r="B152" s="111"/>
      <c r="C152" s="111"/>
      <c r="D152" s="111"/>
      <c r="E152" s="111"/>
      <c r="F152" s="22">
        <f>SUM(F153:F161)</f>
        <v>118986.71</v>
      </c>
    </row>
    <row r="153" spans="1:6" ht="100" x14ac:dyDescent="0.25">
      <c r="A153" s="23">
        <v>1.57</v>
      </c>
      <c r="B153" s="24" t="s">
        <v>92</v>
      </c>
      <c r="C153" s="23" t="s">
        <v>42</v>
      </c>
      <c r="D153" s="39">
        <v>15.5</v>
      </c>
      <c r="E153" s="25">
        <v>424.76</v>
      </c>
      <c r="F153" s="25">
        <f t="shared" ref="F153:F161" si="12">ROUND((E153*D153),2)</f>
        <v>6583.78</v>
      </c>
    </row>
    <row r="154" spans="1:6" ht="87.5" x14ac:dyDescent="0.25">
      <c r="A154" s="23">
        <v>1.58</v>
      </c>
      <c r="B154" s="24" t="s">
        <v>93</v>
      </c>
      <c r="C154" s="23" t="s">
        <v>42</v>
      </c>
      <c r="D154" s="39">
        <v>15.5</v>
      </c>
      <c r="E154" s="25">
        <v>1479.49</v>
      </c>
      <c r="F154" s="25">
        <f t="shared" si="12"/>
        <v>22932.1</v>
      </c>
    </row>
    <row r="155" spans="1:6" ht="62.5" x14ac:dyDescent="0.25">
      <c r="A155" s="23">
        <v>1.59</v>
      </c>
      <c r="B155" s="24" t="s">
        <v>94</v>
      </c>
      <c r="C155" s="23" t="s">
        <v>95</v>
      </c>
      <c r="D155" s="39">
        <v>46.5</v>
      </c>
      <c r="E155" s="25">
        <v>380.73</v>
      </c>
      <c r="F155" s="25">
        <f t="shared" si="12"/>
        <v>17703.95</v>
      </c>
    </row>
    <row r="156" spans="1:6" ht="37.5" x14ac:dyDescent="0.25">
      <c r="A156" s="23">
        <v>1.1599999999999999</v>
      </c>
      <c r="B156" s="24" t="s">
        <v>96</v>
      </c>
      <c r="C156" s="23" t="s">
        <v>20</v>
      </c>
      <c r="D156" s="39">
        <v>46.5</v>
      </c>
      <c r="E156" s="25">
        <v>78.08</v>
      </c>
      <c r="F156" s="25">
        <f t="shared" si="12"/>
        <v>3630.72</v>
      </c>
    </row>
    <row r="157" spans="1:6" ht="37.5" x14ac:dyDescent="0.25">
      <c r="A157" s="23">
        <v>1.17</v>
      </c>
      <c r="B157" s="24" t="s">
        <v>97</v>
      </c>
      <c r="C157" s="23" t="s">
        <v>28</v>
      </c>
      <c r="D157" s="39">
        <v>32.64</v>
      </c>
      <c r="E157" s="25">
        <v>40.36</v>
      </c>
      <c r="F157" s="25">
        <f t="shared" si="12"/>
        <v>1317.35</v>
      </c>
    </row>
    <row r="158" spans="1:6" ht="100" x14ac:dyDescent="0.25">
      <c r="A158" s="23">
        <v>1.6</v>
      </c>
      <c r="B158" s="24" t="s">
        <v>98</v>
      </c>
      <c r="C158" s="23" t="s">
        <v>42</v>
      </c>
      <c r="D158" s="39">
        <v>15.5</v>
      </c>
      <c r="E158" s="25">
        <v>1534.04</v>
      </c>
      <c r="F158" s="25">
        <f t="shared" si="12"/>
        <v>23777.62</v>
      </c>
    </row>
    <row r="159" spans="1:6" ht="62.5" x14ac:dyDescent="0.25">
      <c r="A159" s="23">
        <v>1.61</v>
      </c>
      <c r="B159" s="24" t="s">
        <v>99</v>
      </c>
      <c r="C159" s="23" t="s">
        <v>95</v>
      </c>
      <c r="D159" s="39">
        <v>22.22</v>
      </c>
      <c r="E159" s="25">
        <v>184.21</v>
      </c>
      <c r="F159" s="25">
        <f t="shared" si="12"/>
        <v>4093.15</v>
      </c>
    </row>
    <row r="160" spans="1:6" ht="75" x14ac:dyDescent="0.25">
      <c r="A160" s="23">
        <v>1.62</v>
      </c>
      <c r="B160" s="24" t="s">
        <v>100</v>
      </c>
      <c r="C160" s="23" t="s">
        <v>95</v>
      </c>
      <c r="D160" s="39">
        <v>22.22</v>
      </c>
      <c r="E160" s="25">
        <v>1629.29</v>
      </c>
      <c r="F160" s="25">
        <f t="shared" si="12"/>
        <v>36202.82</v>
      </c>
    </row>
    <row r="161" spans="1:6" ht="62.5" x14ac:dyDescent="0.25">
      <c r="A161" s="23">
        <v>1.64</v>
      </c>
      <c r="B161" s="24" t="s">
        <v>104</v>
      </c>
      <c r="C161" s="23" t="s">
        <v>25</v>
      </c>
      <c r="D161" s="39">
        <v>2</v>
      </c>
      <c r="E161" s="25">
        <v>1372.61</v>
      </c>
      <c r="F161" s="25">
        <f t="shared" si="12"/>
        <v>2745.22</v>
      </c>
    </row>
    <row r="162" spans="1:6" x14ac:dyDescent="0.25">
      <c r="A162" s="111" t="s">
        <v>159</v>
      </c>
      <c r="B162" s="111"/>
      <c r="C162" s="111"/>
      <c r="D162" s="111"/>
      <c r="E162" s="111"/>
      <c r="F162" s="22">
        <f>SUM(F163:F174)</f>
        <v>85775.12</v>
      </c>
    </row>
    <row r="163" spans="1:6" ht="75" x14ac:dyDescent="0.25">
      <c r="A163" s="23">
        <v>1.1319999999999999</v>
      </c>
      <c r="B163" s="24" t="s">
        <v>122</v>
      </c>
      <c r="C163" s="23" t="s">
        <v>20</v>
      </c>
      <c r="D163" s="39">
        <v>93</v>
      </c>
      <c r="E163" s="25">
        <v>69.5</v>
      </c>
      <c r="F163" s="25">
        <f t="shared" ref="F163:F174" si="13">ROUND((E163*D163),2)</f>
        <v>6463.5</v>
      </c>
    </row>
    <row r="164" spans="1:6" ht="62.5" x14ac:dyDescent="0.25">
      <c r="A164" s="23">
        <v>1.94</v>
      </c>
      <c r="B164" s="24" t="s">
        <v>160</v>
      </c>
      <c r="C164" s="23" t="s">
        <v>67</v>
      </c>
      <c r="D164" s="39">
        <v>2</v>
      </c>
      <c r="E164" s="25">
        <v>8320.85</v>
      </c>
      <c r="F164" s="25">
        <f t="shared" si="13"/>
        <v>16641.7</v>
      </c>
    </row>
    <row r="165" spans="1:6" ht="62.5" x14ac:dyDescent="0.25">
      <c r="A165" s="23">
        <v>1.68</v>
      </c>
      <c r="B165" s="24" t="s">
        <v>124</v>
      </c>
      <c r="C165" s="23" t="s">
        <v>67</v>
      </c>
      <c r="D165" s="39">
        <v>2</v>
      </c>
      <c r="E165" s="25">
        <v>2773.11</v>
      </c>
      <c r="F165" s="25">
        <f t="shared" si="13"/>
        <v>5546.22</v>
      </c>
    </row>
    <row r="166" spans="1:6" ht="62.5" x14ac:dyDescent="0.25">
      <c r="A166" s="23">
        <v>1.69</v>
      </c>
      <c r="B166" s="24" t="s">
        <v>125</v>
      </c>
      <c r="C166" s="23" t="s">
        <v>67</v>
      </c>
      <c r="D166" s="39">
        <v>1</v>
      </c>
      <c r="E166" s="25">
        <v>7310.23</v>
      </c>
      <c r="F166" s="25">
        <f t="shared" si="13"/>
        <v>7310.23</v>
      </c>
    </row>
    <row r="167" spans="1:6" ht="50" x14ac:dyDescent="0.25">
      <c r="A167" s="23">
        <v>1.71</v>
      </c>
      <c r="B167" s="24" t="s">
        <v>127</v>
      </c>
      <c r="C167" s="23" t="s">
        <v>25</v>
      </c>
      <c r="D167" s="39">
        <v>2</v>
      </c>
      <c r="E167" s="25">
        <v>12992.73</v>
      </c>
      <c r="F167" s="25">
        <f t="shared" si="13"/>
        <v>25985.46</v>
      </c>
    </row>
    <row r="168" spans="1:6" ht="62.5" x14ac:dyDescent="0.25">
      <c r="A168" s="23">
        <v>1.72</v>
      </c>
      <c r="B168" s="24" t="s">
        <v>128</v>
      </c>
      <c r="C168" s="23" t="s">
        <v>25</v>
      </c>
      <c r="D168" s="39">
        <v>1</v>
      </c>
      <c r="E168" s="25">
        <v>9216.7999999999993</v>
      </c>
      <c r="F168" s="25">
        <f t="shared" si="13"/>
        <v>9216.7999999999993</v>
      </c>
    </row>
    <row r="169" spans="1:6" ht="37.5" x14ac:dyDescent="0.25">
      <c r="A169" s="23">
        <v>1.73</v>
      </c>
      <c r="B169" s="24" t="s">
        <v>115</v>
      </c>
      <c r="C169" s="23" t="s">
        <v>25</v>
      </c>
      <c r="D169" s="39">
        <v>2</v>
      </c>
      <c r="E169" s="25">
        <v>2048.5</v>
      </c>
      <c r="F169" s="25">
        <f t="shared" si="13"/>
        <v>4097</v>
      </c>
    </row>
    <row r="170" spans="1:6" ht="37.5" x14ac:dyDescent="0.25">
      <c r="A170" s="23">
        <v>1.74</v>
      </c>
      <c r="B170" s="24" t="s">
        <v>116</v>
      </c>
      <c r="C170" s="23" t="s">
        <v>25</v>
      </c>
      <c r="D170" s="39">
        <v>1</v>
      </c>
      <c r="E170" s="25">
        <v>801.69</v>
      </c>
      <c r="F170" s="25">
        <f t="shared" si="13"/>
        <v>801.69</v>
      </c>
    </row>
    <row r="171" spans="1:6" ht="25" x14ac:dyDescent="0.25">
      <c r="A171" s="23">
        <v>1.75</v>
      </c>
      <c r="B171" s="24" t="s">
        <v>117</v>
      </c>
      <c r="C171" s="23" t="s">
        <v>25</v>
      </c>
      <c r="D171" s="39">
        <v>1</v>
      </c>
      <c r="E171" s="25">
        <v>1041.46</v>
      </c>
      <c r="F171" s="25">
        <f t="shared" si="13"/>
        <v>1041.46</v>
      </c>
    </row>
    <row r="172" spans="1:6" ht="37.5" x14ac:dyDescent="0.25">
      <c r="A172" s="23">
        <v>1.76</v>
      </c>
      <c r="B172" s="24" t="s">
        <v>118</v>
      </c>
      <c r="C172" s="23" t="s">
        <v>25</v>
      </c>
      <c r="D172" s="39">
        <v>1</v>
      </c>
      <c r="E172" s="25">
        <v>2750.08</v>
      </c>
      <c r="F172" s="25">
        <f t="shared" si="13"/>
        <v>2750.08</v>
      </c>
    </row>
    <row r="173" spans="1:6" ht="50" x14ac:dyDescent="0.25">
      <c r="A173" s="23">
        <v>1.78</v>
      </c>
      <c r="B173" s="24" t="s">
        <v>120</v>
      </c>
      <c r="C173" s="23" t="s">
        <v>25</v>
      </c>
      <c r="D173" s="39">
        <v>2</v>
      </c>
      <c r="E173" s="25">
        <v>2586.9</v>
      </c>
      <c r="F173" s="25">
        <f t="shared" si="13"/>
        <v>5173.8</v>
      </c>
    </row>
    <row r="174" spans="1:6" ht="37.5" x14ac:dyDescent="0.25">
      <c r="A174" s="23">
        <v>1.8</v>
      </c>
      <c r="B174" s="24" t="s">
        <v>130</v>
      </c>
      <c r="C174" s="23" t="s">
        <v>25</v>
      </c>
      <c r="D174" s="39">
        <v>2</v>
      </c>
      <c r="E174" s="25">
        <v>373.59</v>
      </c>
      <c r="F174" s="25">
        <f t="shared" si="13"/>
        <v>747.18</v>
      </c>
    </row>
    <row r="175" spans="1:6" x14ac:dyDescent="0.25">
      <c r="A175" s="111" t="s">
        <v>131</v>
      </c>
      <c r="B175" s="111"/>
      <c r="C175" s="111"/>
      <c r="D175" s="111"/>
      <c r="E175" s="111"/>
      <c r="F175" s="22">
        <f>SUM(F176:F191)</f>
        <v>17080.63</v>
      </c>
    </row>
    <row r="176" spans="1:6" ht="25" x14ac:dyDescent="0.25">
      <c r="A176" s="23">
        <v>1.38</v>
      </c>
      <c r="B176" s="24" t="s">
        <v>132</v>
      </c>
      <c r="C176" s="23" t="s">
        <v>25</v>
      </c>
      <c r="D176" s="39">
        <v>2</v>
      </c>
      <c r="E176" s="25">
        <v>115.21</v>
      </c>
      <c r="F176" s="25">
        <f t="shared" ref="F176:F191" si="14">ROUND((E176*D176),2)</f>
        <v>230.42</v>
      </c>
    </row>
    <row r="177" spans="1:6" ht="25" x14ac:dyDescent="0.25">
      <c r="A177" s="23">
        <v>1.39</v>
      </c>
      <c r="B177" s="24" t="s">
        <v>133</v>
      </c>
      <c r="C177" s="23" t="s">
        <v>25</v>
      </c>
      <c r="D177" s="39">
        <v>1</v>
      </c>
      <c r="E177" s="25">
        <v>115.21</v>
      </c>
      <c r="F177" s="25">
        <f t="shared" si="14"/>
        <v>115.21</v>
      </c>
    </row>
    <row r="178" spans="1:6" ht="25" x14ac:dyDescent="0.25">
      <c r="A178" s="23">
        <v>1.4</v>
      </c>
      <c r="B178" s="24" t="s">
        <v>134</v>
      </c>
      <c r="C178" s="23" t="s">
        <v>25</v>
      </c>
      <c r="D178" s="39">
        <v>1</v>
      </c>
      <c r="E178" s="25">
        <v>104.89</v>
      </c>
      <c r="F178" s="25">
        <f t="shared" si="14"/>
        <v>104.89</v>
      </c>
    </row>
    <row r="179" spans="1:6" ht="25" x14ac:dyDescent="0.25">
      <c r="A179" s="23">
        <v>1.44</v>
      </c>
      <c r="B179" s="24" t="s">
        <v>135</v>
      </c>
      <c r="C179" s="23" t="s">
        <v>25</v>
      </c>
      <c r="D179" s="39">
        <v>1</v>
      </c>
      <c r="E179" s="25">
        <v>104.89</v>
      </c>
      <c r="F179" s="25">
        <f t="shared" si="14"/>
        <v>104.89</v>
      </c>
    </row>
    <row r="180" spans="1:6" ht="25" x14ac:dyDescent="0.25">
      <c r="A180" s="23">
        <v>1.42</v>
      </c>
      <c r="B180" s="24" t="s">
        <v>136</v>
      </c>
      <c r="C180" s="23" t="s">
        <v>25</v>
      </c>
      <c r="D180" s="39">
        <v>1</v>
      </c>
      <c r="E180" s="25">
        <v>248.34</v>
      </c>
      <c r="F180" s="25">
        <f t="shared" si="14"/>
        <v>248.34</v>
      </c>
    </row>
    <row r="181" spans="1:6" ht="37.5" x14ac:dyDescent="0.25">
      <c r="A181" s="23">
        <v>1.81</v>
      </c>
      <c r="B181" s="24" t="s">
        <v>137</v>
      </c>
      <c r="C181" s="23" t="s">
        <v>28</v>
      </c>
      <c r="D181" s="39">
        <v>20</v>
      </c>
      <c r="E181" s="25">
        <v>84.28</v>
      </c>
      <c r="F181" s="25">
        <f t="shared" si="14"/>
        <v>1685.6</v>
      </c>
    </row>
    <row r="182" spans="1:6" ht="37.5" x14ac:dyDescent="0.25">
      <c r="A182" s="23">
        <v>1.46</v>
      </c>
      <c r="B182" s="24" t="s">
        <v>161</v>
      </c>
      <c r="C182" s="23" t="s">
        <v>42</v>
      </c>
      <c r="D182" s="39">
        <v>25</v>
      </c>
      <c r="E182" s="25">
        <v>76.05</v>
      </c>
      <c r="F182" s="25">
        <f t="shared" si="14"/>
        <v>1901.25</v>
      </c>
    </row>
    <row r="183" spans="1:6" ht="37.5" x14ac:dyDescent="0.25">
      <c r="A183" s="23">
        <v>1.83</v>
      </c>
      <c r="B183" s="24" t="s">
        <v>139</v>
      </c>
      <c r="C183" s="23" t="s">
        <v>28</v>
      </c>
      <c r="D183" s="39">
        <v>10</v>
      </c>
      <c r="E183" s="25">
        <v>65.03</v>
      </c>
      <c r="F183" s="25">
        <f t="shared" si="14"/>
        <v>650.29999999999995</v>
      </c>
    </row>
    <row r="184" spans="1:6" ht="37.5" x14ac:dyDescent="0.25">
      <c r="A184" s="23">
        <v>1.84</v>
      </c>
      <c r="B184" s="24" t="s">
        <v>140</v>
      </c>
      <c r="C184" s="23" t="s">
        <v>28</v>
      </c>
      <c r="D184" s="39">
        <v>2</v>
      </c>
      <c r="E184" s="25">
        <v>58.9</v>
      </c>
      <c r="F184" s="25">
        <f t="shared" si="14"/>
        <v>117.8</v>
      </c>
    </row>
    <row r="185" spans="1:6" ht="50" x14ac:dyDescent="0.25">
      <c r="A185" s="23">
        <v>1.85</v>
      </c>
      <c r="B185" s="24" t="s">
        <v>141</v>
      </c>
      <c r="C185" s="23" t="s">
        <v>28</v>
      </c>
      <c r="D185" s="39">
        <v>13</v>
      </c>
      <c r="E185" s="25">
        <v>86.34</v>
      </c>
      <c r="F185" s="25">
        <f t="shared" si="14"/>
        <v>1122.42</v>
      </c>
    </row>
    <row r="186" spans="1:6" ht="50" x14ac:dyDescent="0.25">
      <c r="A186" s="23">
        <v>1.86</v>
      </c>
      <c r="B186" s="24" t="s">
        <v>142</v>
      </c>
      <c r="C186" s="23" t="s">
        <v>28</v>
      </c>
      <c r="D186" s="39">
        <v>18</v>
      </c>
      <c r="E186" s="25">
        <v>142.85</v>
      </c>
      <c r="F186" s="25">
        <f t="shared" si="14"/>
        <v>2571.3000000000002</v>
      </c>
    </row>
    <row r="187" spans="1:6" ht="50" x14ac:dyDescent="0.25">
      <c r="A187" s="23">
        <v>1.87</v>
      </c>
      <c r="B187" s="24" t="s">
        <v>143</v>
      </c>
      <c r="C187" s="23" t="s">
        <v>25</v>
      </c>
      <c r="D187" s="39">
        <v>1</v>
      </c>
      <c r="E187" s="25">
        <v>67.25</v>
      </c>
      <c r="F187" s="25">
        <f t="shared" si="14"/>
        <v>67.25</v>
      </c>
    </row>
    <row r="188" spans="1:6" ht="50" x14ac:dyDescent="0.25">
      <c r="A188" s="23">
        <v>1.88</v>
      </c>
      <c r="B188" s="24" t="s">
        <v>144</v>
      </c>
      <c r="C188" s="23" t="s">
        <v>25</v>
      </c>
      <c r="D188" s="39">
        <v>2</v>
      </c>
      <c r="E188" s="25">
        <v>163.9</v>
      </c>
      <c r="F188" s="25">
        <f t="shared" si="14"/>
        <v>327.8</v>
      </c>
    </row>
    <row r="189" spans="1:6" ht="25" x14ac:dyDescent="0.25">
      <c r="A189" s="23">
        <v>1.89</v>
      </c>
      <c r="B189" s="24" t="s">
        <v>145</v>
      </c>
      <c r="C189" s="23" t="s">
        <v>25</v>
      </c>
      <c r="D189" s="39">
        <v>3</v>
      </c>
      <c r="E189" s="25">
        <v>525.08000000000004</v>
      </c>
      <c r="F189" s="25">
        <f t="shared" si="14"/>
        <v>1575.24</v>
      </c>
    </row>
    <row r="190" spans="1:6" ht="25" x14ac:dyDescent="0.25">
      <c r="A190" s="23">
        <v>1.9</v>
      </c>
      <c r="B190" s="24" t="s">
        <v>146</v>
      </c>
      <c r="C190" s="23" t="s">
        <v>25</v>
      </c>
      <c r="D190" s="39">
        <v>1</v>
      </c>
      <c r="E190" s="25">
        <v>1009.36</v>
      </c>
      <c r="F190" s="25">
        <f t="shared" si="14"/>
        <v>1009.36</v>
      </c>
    </row>
    <row r="191" spans="1:6" ht="25" x14ac:dyDescent="0.25">
      <c r="A191" s="23">
        <v>1.91</v>
      </c>
      <c r="B191" s="24" t="s">
        <v>147</v>
      </c>
      <c r="C191" s="23" t="s">
        <v>25</v>
      </c>
      <c r="D191" s="39">
        <v>1</v>
      </c>
      <c r="E191" s="25">
        <v>5248.56</v>
      </c>
      <c r="F191" s="25">
        <f t="shared" si="14"/>
        <v>5248.56</v>
      </c>
    </row>
    <row r="192" spans="1:6" x14ac:dyDescent="0.25">
      <c r="A192" s="111" t="s">
        <v>162</v>
      </c>
      <c r="B192" s="111"/>
      <c r="C192" s="111"/>
      <c r="D192" s="111"/>
      <c r="E192" s="111"/>
      <c r="F192" s="22">
        <f>SUM(F193:F201)</f>
        <v>33020.68</v>
      </c>
    </row>
    <row r="193" spans="1:9" ht="37.5" x14ac:dyDescent="0.25">
      <c r="A193" s="23">
        <v>1.73</v>
      </c>
      <c r="B193" s="24" t="s">
        <v>115</v>
      </c>
      <c r="C193" s="23" t="s">
        <v>25</v>
      </c>
      <c r="D193" s="39">
        <v>1</v>
      </c>
      <c r="E193" s="25">
        <v>2048.5</v>
      </c>
      <c r="F193" s="25">
        <f t="shared" ref="F193:F201" si="15">ROUND((E193*D193),2)</f>
        <v>2048.5</v>
      </c>
    </row>
    <row r="194" spans="1:9" ht="25" x14ac:dyDescent="0.25">
      <c r="A194" s="23">
        <v>1.75</v>
      </c>
      <c r="B194" s="24" t="s">
        <v>117</v>
      </c>
      <c r="C194" s="23" t="s">
        <v>25</v>
      </c>
      <c r="D194" s="39">
        <v>1</v>
      </c>
      <c r="E194" s="25">
        <v>1041.46</v>
      </c>
      <c r="F194" s="25">
        <f t="shared" si="15"/>
        <v>1041.46</v>
      </c>
    </row>
    <row r="195" spans="1:9" ht="50" x14ac:dyDescent="0.25">
      <c r="A195" s="23">
        <v>1.32</v>
      </c>
      <c r="B195" s="24" t="s">
        <v>108</v>
      </c>
      <c r="C195" s="23" t="s">
        <v>25</v>
      </c>
      <c r="D195" s="39">
        <v>1</v>
      </c>
      <c r="E195" s="25">
        <v>614.74</v>
      </c>
      <c r="F195" s="25">
        <f t="shared" si="15"/>
        <v>614.74</v>
      </c>
    </row>
    <row r="196" spans="1:9" ht="37.5" x14ac:dyDescent="0.25">
      <c r="A196" s="23">
        <v>1.33</v>
      </c>
      <c r="B196" s="24" t="s">
        <v>109</v>
      </c>
      <c r="C196" s="23" t="s">
        <v>25</v>
      </c>
      <c r="D196" s="39">
        <v>1</v>
      </c>
      <c r="E196" s="25">
        <v>4096</v>
      </c>
      <c r="F196" s="25">
        <f t="shared" si="15"/>
        <v>4096</v>
      </c>
    </row>
    <row r="197" spans="1:9" ht="37.5" x14ac:dyDescent="0.25">
      <c r="A197" s="23">
        <v>1.34</v>
      </c>
      <c r="B197" s="24" t="s">
        <v>110</v>
      </c>
      <c r="C197" s="23" t="s">
        <v>60</v>
      </c>
      <c r="D197" s="39">
        <v>1</v>
      </c>
      <c r="E197" s="25">
        <v>1998.9</v>
      </c>
      <c r="F197" s="25">
        <f t="shared" si="15"/>
        <v>1998.9</v>
      </c>
    </row>
    <row r="198" spans="1:9" ht="62.5" x14ac:dyDescent="0.25">
      <c r="A198" s="23">
        <v>1.35</v>
      </c>
      <c r="B198" s="24" t="s">
        <v>111</v>
      </c>
      <c r="C198" s="23" t="s">
        <v>25</v>
      </c>
      <c r="D198" s="39">
        <v>1</v>
      </c>
      <c r="E198" s="25">
        <v>4811.8</v>
      </c>
      <c r="F198" s="25">
        <f t="shared" si="15"/>
        <v>4811.8</v>
      </c>
    </row>
    <row r="199" spans="1:9" ht="62.5" x14ac:dyDescent="0.25">
      <c r="A199" s="23">
        <v>1.36</v>
      </c>
      <c r="B199" s="24" t="s">
        <v>112</v>
      </c>
      <c r="C199" s="23" t="s">
        <v>25</v>
      </c>
      <c r="D199" s="39">
        <v>1</v>
      </c>
      <c r="E199" s="25">
        <v>3376.8</v>
      </c>
      <c r="F199" s="25">
        <f t="shared" si="15"/>
        <v>3376.8</v>
      </c>
    </row>
    <row r="200" spans="1:9" ht="100" x14ac:dyDescent="0.25">
      <c r="A200" s="23">
        <v>1.1719999999999999</v>
      </c>
      <c r="B200" s="24" t="s">
        <v>113</v>
      </c>
      <c r="C200" s="23" t="s">
        <v>65</v>
      </c>
      <c r="D200" s="39">
        <v>1</v>
      </c>
      <c r="E200" s="25">
        <v>7631.74</v>
      </c>
      <c r="F200" s="25">
        <f t="shared" si="15"/>
        <v>7631.74</v>
      </c>
    </row>
    <row r="201" spans="1:9" ht="87.5" x14ac:dyDescent="0.25">
      <c r="A201" s="23">
        <v>1.173</v>
      </c>
      <c r="B201" s="24" t="s">
        <v>114</v>
      </c>
      <c r="C201" s="23" t="s">
        <v>67</v>
      </c>
      <c r="D201" s="39">
        <v>1</v>
      </c>
      <c r="E201" s="25">
        <v>7400.74</v>
      </c>
      <c r="F201" s="25">
        <f t="shared" si="15"/>
        <v>7400.74</v>
      </c>
    </row>
    <row r="202" spans="1:9" x14ac:dyDescent="0.25">
      <c r="A202" s="23"/>
      <c r="B202" s="24"/>
      <c r="C202" s="23"/>
      <c r="D202" s="39"/>
      <c r="E202" s="25"/>
      <c r="F202" s="25"/>
    </row>
    <row r="203" spans="1:9" x14ac:dyDescent="0.25">
      <c r="A203" s="110" t="s">
        <v>163</v>
      </c>
      <c r="B203" s="110"/>
      <c r="C203" s="110"/>
      <c r="D203" s="110"/>
      <c r="E203" s="110"/>
      <c r="F203" s="21">
        <f>SUM(F204:F209)</f>
        <v>199783.42</v>
      </c>
    </row>
    <row r="204" spans="1:9" x14ac:dyDescent="0.25">
      <c r="A204" s="23">
        <v>1.53</v>
      </c>
      <c r="B204" s="24" t="s">
        <v>86</v>
      </c>
      <c r="C204" s="23" t="s">
        <v>20</v>
      </c>
      <c r="D204" s="39">
        <v>260</v>
      </c>
      <c r="E204" s="25">
        <v>7.8</v>
      </c>
      <c r="F204" s="25">
        <f t="shared" ref="F204:F209" si="16">ROUND((E204*D204),2)</f>
        <v>2028</v>
      </c>
      <c r="I204" s="7">
        <v>10795.51</v>
      </c>
    </row>
    <row r="205" spans="1:9" ht="125" x14ac:dyDescent="0.25">
      <c r="A205" s="23">
        <v>1.95</v>
      </c>
      <c r="B205" s="24" t="s">
        <v>164</v>
      </c>
      <c r="C205" s="23" t="s">
        <v>165</v>
      </c>
      <c r="D205" s="39">
        <v>0</v>
      </c>
      <c r="E205" s="25">
        <v>4012.23</v>
      </c>
      <c r="F205" s="25">
        <f t="shared" si="16"/>
        <v>0</v>
      </c>
      <c r="I205" s="7">
        <v>73183.08</v>
      </c>
    </row>
    <row r="206" spans="1:9" ht="75" x14ac:dyDescent="0.25">
      <c r="A206" s="23">
        <v>1.96</v>
      </c>
      <c r="B206" s="24" t="s">
        <v>166</v>
      </c>
      <c r="C206" s="23" t="s">
        <v>42</v>
      </c>
      <c r="D206" s="39">
        <v>220</v>
      </c>
      <c r="E206" s="25">
        <v>350.09</v>
      </c>
      <c r="F206" s="25">
        <f t="shared" si="16"/>
        <v>77019.8</v>
      </c>
      <c r="I206" s="7">
        <v>163957.65</v>
      </c>
    </row>
    <row r="207" spans="1:9" ht="62.5" x14ac:dyDescent="0.25">
      <c r="A207" s="23">
        <v>1.97</v>
      </c>
      <c r="B207" s="24" t="s">
        <v>167</v>
      </c>
      <c r="C207" s="23" t="s">
        <v>102</v>
      </c>
      <c r="D207" s="39">
        <v>260</v>
      </c>
      <c r="E207" s="25">
        <v>289.26</v>
      </c>
      <c r="F207" s="25">
        <f t="shared" si="16"/>
        <v>75207.600000000006</v>
      </c>
      <c r="I207" s="7">
        <v>103297.64</v>
      </c>
    </row>
    <row r="208" spans="1:9" ht="25" x14ac:dyDescent="0.25">
      <c r="A208" s="23">
        <v>1.98</v>
      </c>
      <c r="B208" s="24" t="s">
        <v>168</v>
      </c>
      <c r="C208" s="23" t="s">
        <v>25</v>
      </c>
      <c r="D208" s="39">
        <v>10</v>
      </c>
      <c r="E208" s="25">
        <v>1931.71</v>
      </c>
      <c r="F208" s="25">
        <f t="shared" si="16"/>
        <v>19317.099999999999</v>
      </c>
      <c r="I208" s="7">
        <v>28975.65</v>
      </c>
    </row>
    <row r="209" spans="1:9" ht="87.5" x14ac:dyDescent="0.25">
      <c r="A209" s="23">
        <v>1.99</v>
      </c>
      <c r="B209" s="24" t="s">
        <v>169</v>
      </c>
      <c r="C209" s="23" t="s">
        <v>25</v>
      </c>
      <c r="D209" s="39">
        <v>2</v>
      </c>
      <c r="E209" s="25">
        <v>13105.46</v>
      </c>
      <c r="F209" s="25">
        <f t="shared" si="16"/>
        <v>26210.92</v>
      </c>
      <c r="I209" s="7">
        <v>26210.92</v>
      </c>
    </row>
    <row r="210" spans="1:9" x14ac:dyDescent="0.25">
      <c r="A210" s="24"/>
      <c r="B210" s="24"/>
      <c r="C210" s="23"/>
      <c r="D210" s="39"/>
      <c r="E210" s="25"/>
      <c r="F210" s="25"/>
    </row>
    <row r="211" spans="1:9" x14ac:dyDescent="0.25">
      <c r="A211" s="110" t="s">
        <v>170</v>
      </c>
      <c r="B211" s="110"/>
      <c r="C211" s="110"/>
      <c r="D211" s="110"/>
      <c r="E211" s="110"/>
      <c r="F211" s="21">
        <f>F212+F214+F218</f>
        <v>394834.82</v>
      </c>
    </row>
    <row r="212" spans="1:9" x14ac:dyDescent="0.25">
      <c r="A212" s="111" t="s">
        <v>85</v>
      </c>
      <c r="B212" s="111"/>
      <c r="C212" s="111"/>
      <c r="D212" s="111"/>
      <c r="E212" s="111"/>
      <c r="F212" s="22">
        <f>SUM(F213)</f>
        <v>1068.5999999999999</v>
      </c>
    </row>
    <row r="213" spans="1:9" x14ac:dyDescent="0.25">
      <c r="A213" s="23">
        <v>1.53</v>
      </c>
      <c r="B213" s="24" t="s">
        <v>86</v>
      </c>
      <c r="C213" s="23" t="s">
        <v>20</v>
      </c>
      <c r="D213" s="39">
        <v>137</v>
      </c>
      <c r="E213" s="25">
        <v>7.8</v>
      </c>
      <c r="F213" s="25">
        <f>ROUND((E213*D213),2)</f>
        <v>1068.5999999999999</v>
      </c>
      <c r="H213" s="39"/>
    </row>
    <row r="214" spans="1:9" x14ac:dyDescent="0.25">
      <c r="A214" s="111" t="s">
        <v>87</v>
      </c>
      <c r="B214" s="111"/>
      <c r="C214" s="111"/>
      <c r="D214" s="111"/>
      <c r="E214" s="111"/>
      <c r="F214" s="22">
        <f>SUM(F215:F217)</f>
        <v>68368.240000000005</v>
      </c>
      <c r="H214" s="39"/>
    </row>
    <row r="215" spans="1:9" ht="37.5" x14ac:dyDescent="0.25">
      <c r="A215" s="23">
        <v>1.01</v>
      </c>
      <c r="B215" s="24" t="s">
        <v>151</v>
      </c>
      <c r="C215" s="23" t="s">
        <v>16</v>
      </c>
      <c r="D215" s="39">
        <v>20</v>
      </c>
      <c r="E215" s="25">
        <v>123.5</v>
      </c>
      <c r="F215" s="25">
        <f t="shared" ref="F215:F217" si="17">ROUND((E215*D215),2)</f>
        <v>2470</v>
      </c>
      <c r="H215" s="39"/>
    </row>
    <row r="216" spans="1:9" ht="100" x14ac:dyDescent="0.25">
      <c r="A216" s="23">
        <v>1.55</v>
      </c>
      <c r="B216" s="24" t="s">
        <v>89</v>
      </c>
      <c r="C216" s="23" t="s">
        <v>42</v>
      </c>
      <c r="D216" s="39">
        <v>137</v>
      </c>
      <c r="E216" s="25">
        <v>477.53</v>
      </c>
      <c r="F216" s="25">
        <f t="shared" si="17"/>
        <v>65421.61</v>
      </c>
      <c r="H216" s="39"/>
    </row>
    <row r="217" spans="1:9" ht="50" x14ac:dyDescent="0.25">
      <c r="A217" s="23">
        <v>1.03</v>
      </c>
      <c r="B217" s="24" t="s">
        <v>152</v>
      </c>
      <c r="C217" s="23" t="s">
        <v>16</v>
      </c>
      <c r="D217" s="39">
        <v>7</v>
      </c>
      <c r="E217" s="25">
        <v>68.09</v>
      </c>
      <c r="F217" s="25">
        <f t="shared" si="17"/>
        <v>476.63</v>
      </c>
    </row>
    <row r="218" spans="1:9" x14ac:dyDescent="0.25">
      <c r="A218" s="111" t="s">
        <v>171</v>
      </c>
      <c r="B218" s="111"/>
      <c r="C218" s="111"/>
      <c r="D218" s="111"/>
      <c r="E218" s="111"/>
      <c r="F218" s="22">
        <f>SUM(F219:F221)</f>
        <v>325397.98</v>
      </c>
    </row>
    <row r="219" spans="1:9" ht="175" x14ac:dyDescent="0.25">
      <c r="A219" s="23">
        <v>1.1000000000000001</v>
      </c>
      <c r="B219" s="24" t="s">
        <v>172</v>
      </c>
      <c r="C219" s="23" t="s">
        <v>28</v>
      </c>
      <c r="D219" s="39">
        <v>137</v>
      </c>
      <c r="E219" s="25">
        <v>1282.06</v>
      </c>
      <c r="F219" s="25">
        <f t="shared" ref="F219:F221" si="18">ROUND((E219*D219),2)</f>
        <v>175642.22</v>
      </c>
      <c r="H219" s="39"/>
    </row>
    <row r="220" spans="1:9" ht="100" x14ac:dyDescent="0.25">
      <c r="A220" s="23">
        <v>1.101</v>
      </c>
      <c r="B220" s="24" t="s">
        <v>173</v>
      </c>
      <c r="C220" s="23" t="s">
        <v>42</v>
      </c>
      <c r="D220" s="39">
        <v>137</v>
      </c>
      <c r="E220" s="25">
        <v>918.46</v>
      </c>
      <c r="F220" s="25">
        <f t="shared" si="18"/>
        <v>125829.02</v>
      </c>
      <c r="H220" s="39"/>
    </row>
    <row r="221" spans="1:9" ht="100" x14ac:dyDescent="0.25">
      <c r="A221" s="23">
        <v>1.1020000000000001</v>
      </c>
      <c r="B221" s="24" t="s">
        <v>174</v>
      </c>
      <c r="C221" s="23" t="s">
        <v>67</v>
      </c>
      <c r="D221" s="39">
        <v>58</v>
      </c>
      <c r="E221" s="25">
        <v>412.53</v>
      </c>
      <c r="F221" s="25">
        <f t="shared" si="18"/>
        <v>23926.74</v>
      </c>
      <c r="G221" s="15">
        <f>94*0.62</f>
        <v>58.28</v>
      </c>
      <c r="H221" s="39"/>
    </row>
    <row r="222" spans="1:9" x14ac:dyDescent="0.25">
      <c r="A222" s="24"/>
      <c r="B222" s="24"/>
      <c r="C222" s="23"/>
      <c r="D222" s="39"/>
      <c r="E222" s="25"/>
      <c r="F222" s="25"/>
    </row>
    <row r="223" spans="1:9" x14ac:dyDescent="0.25">
      <c r="A223" s="110" t="s">
        <v>175</v>
      </c>
      <c r="B223" s="110"/>
      <c r="C223" s="110"/>
      <c r="D223" s="110"/>
      <c r="E223" s="110"/>
      <c r="F223" s="21">
        <f>SUM(F224:F237)</f>
        <v>757872.71</v>
      </c>
    </row>
    <row r="224" spans="1:9" ht="112.5" x14ac:dyDescent="0.25">
      <c r="A224" s="23">
        <v>1.1579999999999999</v>
      </c>
      <c r="B224" s="24" t="s">
        <v>176</v>
      </c>
      <c r="C224" s="23" t="s">
        <v>177</v>
      </c>
      <c r="D224" s="39">
        <v>78</v>
      </c>
      <c r="E224" s="25">
        <v>741.46</v>
      </c>
      <c r="F224" s="25">
        <f t="shared" ref="F224:F236" si="19">ROUND((E224*D224),2)</f>
        <v>57833.88</v>
      </c>
    </row>
    <row r="225" spans="1:8" ht="50" x14ac:dyDescent="0.25">
      <c r="A225" s="23">
        <v>1.159</v>
      </c>
      <c r="B225" s="24" t="s">
        <v>178</v>
      </c>
      <c r="C225" s="23" t="s">
        <v>25</v>
      </c>
      <c r="D225" s="39">
        <v>30</v>
      </c>
      <c r="E225" s="25">
        <v>409.06</v>
      </c>
      <c r="F225" s="25">
        <f t="shared" si="19"/>
        <v>12271.8</v>
      </c>
    </row>
    <row r="226" spans="1:8" ht="25" x14ac:dyDescent="0.25">
      <c r="A226" s="23">
        <v>1.1599999999999999</v>
      </c>
      <c r="B226" s="24" t="s">
        <v>179</v>
      </c>
      <c r="C226" s="23" t="s">
        <v>25</v>
      </c>
      <c r="D226" s="39">
        <v>12</v>
      </c>
      <c r="E226" s="25">
        <v>172.33</v>
      </c>
      <c r="F226" s="25">
        <f t="shared" si="19"/>
        <v>2067.96</v>
      </c>
    </row>
    <row r="227" spans="1:8" ht="25" x14ac:dyDescent="0.25">
      <c r="A227" s="23">
        <v>1.161</v>
      </c>
      <c r="B227" s="24" t="s">
        <v>180</v>
      </c>
      <c r="C227" s="23" t="s">
        <v>25</v>
      </c>
      <c r="D227" s="39">
        <v>8</v>
      </c>
      <c r="E227" s="25">
        <v>776.13</v>
      </c>
      <c r="F227" s="25">
        <f t="shared" si="19"/>
        <v>6209.04</v>
      </c>
    </row>
    <row r="228" spans="1:8" ht="62.5" x14ac:dyDescent="0.25">
      <c r="A228" s="23">
        <v>1.1619999999999999</v>
      </c>
      <c r="B228" s="24" t="s">
        <v>181</v>
      </c>
      <c r="C228" s="23" t="s">
        <v>25</v>
      </c>
      <c r="D228" s="39">
        <v>1</v>
      </c>
      <c r="E228" s="25">
        <v>14981.24</v>
      </c>
      <c r="F228" s="25">
        <f t="shared" si="19"/>
        <v>14981.24</v>
      </c>
    </row>
    <row r="229" spans="1:8" ht="125" x14ac:dyDescent="0.25">
      <c r="A229" s="23">
        <v>1.163</v>
      </c>
      <c r="B229" s="24" t="s">
        <v>182</v>
      </c>
      <c r="C229" s="23" t="s">
        <v>183</v>
      </c>
      <c r="D229" s="39">
        <v>80</v>
      </c>
      <c r="E229" s="25">
        <v>537.79999999999995</v>
      </c>
      <c r="F229" s="25">
        <f t="shared" si="19"/>
        <v>43024</v>
      </c>
    </row>
    <row r="230" spans="1:8" ht="100" x14ac:dyDescent="0.25">
      <c r="A230" s="23">
        <v>1.1639999999999999</v>
      </c>
      <c r="B230" s="24" t="s">
        <v>184</v>
      </c>
      <c r="C230" s="23" t="s">
        <v>177</v>
      </c>
      <c r="D230" s="39">
        <v>30</v>
      </c>
      <c r="E230" s="25">
        <v>1204.05</v>
      </c>
      <c r="F230" s="25">
        <f t="shared" si="19"/>
        <v>36121.5</v>
      </c>
    </row>
    <row r="231" spans="1:8" ht="112.5" x14ac:dyDescent="0.25">
      <c r="A231" s="23">
        <v>1.165</v>
      </c>
      <c r="B231" s="24" t="s">
        <v>185</v>
      </c>
      <c r="C231" s="23" t="s">
        <v>183</v>
      </c>
      <c r="D231" s="39">
        <v>100</v>
      </c>
      <c r="E231" s="25">
        <v>2032.26</v>
      </c>
      <c r="F231" s="25">
        <f t="shared" si="19"/>
        <v>203226</v>
      </c>
    </row>
    <row r="232" spans="1:8" ht="112.5" x14ac:dyDescent="0.25">
      <c r="A232" s="23">
        <v>1.1659999999999999</v>
      </c>
      <c r="B232" s="24" t="s">
        <v>186</v>
      </c>
      <c r="C232" s="23" t="s">
        <v>177</v>
      </c>
      <c r="D232" s="39">
        <v>19</v>
      </c>
      <c r="E232" s="25">
        <v>2167.6799999999998</v>
      </c>
      <c r="F232" s="25">
        <f t="shared" si="19"/>
        <v>41185.919999999998</v>
      </c>
    </row>
    <row r="233" spans="1:8" ht="87.5" x14ac:dyDescent="0.25">
      <c r="A233" s="23">
        <v>1.167</v>
      </c>
      <c r="B233" s="24" t="s">
        <v>187</v>
      </c>
      <c r="C233" s="23" t="s">
        <v>25</v>
      </c>
      <c r="D233" s="39">
        <v>7</v>
      </c>
      <c r="E233" s="25">
        <v>23498.78</v>
      </c>
      <c r="F233" s="25">
        <f t="shared" si="19"/>
        <v>164491.46</v>
      </c>
      <c r="G233" s="42"/>
    </row>
    <row r="234" spans="1:8" ht="75" x14ac:dyDescent="0.25">
      <c r="A234" s="23">
        <v>1.1679999999999999</v>
      </c>
      <c r="B234" s="24" t="s">
        <v>188</v>
      </c>
      <c r="C234" s="23" t="s">
        <v>25</v>
      </c>
      <c r="D234" s="39">
        <v>12</v>
      </c>
      <c r="E234" s="25">
        <v>13322.98</v>
      </c>
      <c r="F234" s="25">
        <f t="shared" si="19"/>
        <v>159875.76</v>
      </c>
      <c r="G234" s="43"/>
      <c r="H234" s="44"/>
    </row>
    <row r="235" spans="1:8" ht="37.5" x14ac:dyDescent="0.25">
      <c r="A235" s="23">
        <v>1.169</v>
      </c>
      <c r="B235" s="24" t="s">
        <v>189</v>
      </c>
      <c r="C235" s="23" t="s">
        <v>25</v>
      </c>
      <c r="D235" s="39">
        <v>3</v>
      </c>
      <c r="E235" s="25">
        <v>4189.1499999999996</v>
      </c>
      <c r="F235" s="25">
        <f t="shared" si="19"/>
        <v>12567.45</v>
      </c>
    </row>
    <row r="236" spans="1:8" ht="37.5" x14ac:dyDescent="0.25">
      <c r="A236" s="23">
        <v>1.17</v>
      </c>
      <c r="B236" s="24" t="s">
        <v>190</v>
      </c>
      <c r="C236" s="23" t="s">
        <v>25</v>
      </c>
      <c r="D236" s="39">
        <v>10</v>
      </c>
      <c r="E236" s="25">
        <v>250.53</v>
      </c>
      <c r="F236" s="25">
        <f t="shared" si="19"/>
        <v>2505.3000000000002</v>
      </c>
    </row>
    <row r="237" spans="1:8" ht="37.5" x14ac:dyDescent="0.25">
      <c r="A237" s="23">
        <v>1.171</v>
      </c>
      <c r="B237" s="24" t="s">
        <v>191</v>
      </c>
      <c r="C237" s="23" t="s">
        <v>25</v>
      </c>
      <c r="D237" s="39">
        <v>10</v>
      </c>
      <c r="E237" s="25">
        <v>151.13999999999999</v>
      </c>
      <c r="F237" s="25">
        <f>ROUND((E237*D237),2)</f>
        <v>1511.4</v>
      </c>
    </row>
    <row r="239" spans="1:8" x14ac:dyDescent="0.25">
      <c r="A239" s="114" t="s">
        <v>192</v>
      </c>
      <c r="B239" s="114"/>
      <c r="C239" s="114"/>
      <c r="D239" s="114"/>
      <c r="E239" s="113">
        <f>F223+F211+F203+F139+F76+F12</f>
        <v>4515343.4400000004</v>
      </c>
      <c r="F239" s="114"/>
    </row>
    <row r="240" spans="1:8" x14ac:dyDescent="0.25">
      <c r="A240" s="114" t="s">
        <v>193</v>
      </c>
      <c r="B240" s="114"/>
      <c r="C240" s="114"/>
      <c r="D240" s="114"/>
      <c r="E240" s="113">
        <f>ROUND((E239*0.16),2)</f>
        <v>722454.95</v>
      </c>
      <c r="F240" s="114"/>
    </row>
    <row r="241" spans="1:7" x14ac:dyDescent="0.25">
      <c r="A241" s="114" t="s">
        <v>194</v>
      </c>
      <c r="B241" s="114"/>
      <c r="C241" s="114"/>
      <c r="D241" s="114"/>
      <c r="E241" s="113">
        <f>E240+E239</f>
        <v>5237798.3899999997</v>
      </c>
      <c r="F241" s="114"/>
      <c r="G241" s="41"/>
    </row>
  </sheetData>
  <mergeCells count="38">
    <mergeCell ref="E241:F241"/>
    <mergeCell ref="A239:D239"/>
    <mergeCell ref="A240:D240"/>
    <mergeCell ref="A241:D241"/>
    <mergeCell ref="A223:E223"/>
    <mergeCell ref="E239:F239"/>
    <mergeCell ref="E240:F240"/>
    <mergeCell ref="A218:E218"/>
    <mergeCell ref="A192:E192"/>
    <mergeCell ref="A203:E203"/>
    <mergeCell ref="A211:E211"/>
    <mergeCell ref="A212:E212"/>
    <mergeCell ref="A214:E214"/>
    <mergeCell ref="A140:E140"/>
    <mergeCell ref="A142:E142"/>
    <mergeCell ref="A152:E152"/>
    <mergeCell ref="A162:E162"/>
    <mergeCell ref="A175:E175"/>
    <mergeCell ref="A83:E83"/>
    <mergeCell ref="A95:E95"/>
    <mergeCell ref="A111:E111"/>
    <mergeCell ref="A121:E121"/>
    <mergeCell ref="A139:E139"/>
    <mergeCell ref="A47:E47"/>
    <mergeCell ref="A58:E58"/>
    <mergeCell ref="A76:E76"/>
    <mergeCell ref="A77:E77"/>
    <mergeCell ref="A79:E79"/>
    <mergeCell ref="A12:E12"/>
    <mergeCell ref="A13:E13"/>
    <mergeCell ref="A19:E19"/>
    <mergeCell ref="A22:E22"/>
    <mergeCell ref="A36:E36"/>
    <mergeCell ref="A1:F1"/>
    <mergeCell ref="A2:F2"/>
    <mergeCell ref="A3:F3"/>
    <mergeCell ref="B5:F5"/>
    <mergeCell ref="A9:E9"/>
  </mergeCells>
  <printOptions horizontalCentered="1"/>
  <pageMargins left="0.70866141732283472" right="0.70866141732283472" top="0.55118110236220474" bottom="0.55118110236220474" header="0" footer="0"/>
  <pageSetup scale="72" orientation="portrait" r:id="rId1"/>
  <headerFooter scaleWithDoc="0" alignWithMargins="0">
    <oddFooter xml:space="preserve">&amp;C&amp;P de &amp;N&amp;R&amp;8
</oddFooter>
    <firstFooter>&amp;LAPROVO:
ING. SANTOS GOVEA CONTRERAS
DIRECTOR DE OBRAS, ORDENAMIENTO TERRITORIAL Y 
SERVICIOS MUNICIPALES&amp;RELABORO:
ING. ANGEL EDUARDO GONZALEZ ALCUDIA
RESIDENTE DE OBRA</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AAFF3-47AE-4FE5-85CD-48E612DEFD8C}">
  <dimension ref="A1:H112"/>
  <sheetViews>
    <sheetView view="pageBreakPreview" topLeftCell="A107" zoomScale="93" zoomScaleNormal="90" zoomScaleSheetLayoutView="93" zoomScalePageLayoutView="70" workbookViewId="0">
      <selection activeCell="A111" sqref="A111:F111"/>
    </sheetView>
  </sheetViews>
  <sheetFormatPr defaultColWidth="11.453125" defaultRowHeight="15.5" x14ac:dyDescent="0.25"/>
  <cols>
    <col min="1" max="1" width="11.1796875" style="10" customWidth="1"/>
    <col min="2" max="2" width="57.1796875" style="7" customWidth="1"/>
    <col min="3" max="3" width="7.81640625" style="7" customWidth="1"/>
    <col min="4" max="4" width="12.54296875" style="40" customWidth="1"/>
    <col min="5" max="5" width="14.81640625" style="11" customWidth="1"/>
    <col min="6" max="6" width="15.81640625" style="7" customWidth="1"/>
    <col min="7" max="7" width="19.7265625" style="15" customWidth="1"/>
    <col min="8" max="8" width="12" style="7" bestFit="1" customWidth="1"/>
    <col min="9" max="16384" width="11.453125" style="7"/>
  </cols>
  <sheetData>
    <row r="1" spans="1:8" ht="18" x14ac:dyDescent="0.25">
      <c r="A1" s="105"/>
      <c r="B1" s="105"/>
      <c r="C1" s="105"/>
      <c r="D1" s="105"/>
      <c r="E1" s="105"/>
      <c r="F1" s="105"/>
    </row>
    <row r="2" spans="1:8" x14ac:dyDescent="0.25">
      <c r="A2" s="106"/>
      <c r="B2" s="106"/>
      <c r="C2" s="106"/>
      <c r="D2" s="106"/>
      <c r="E2" s="106"/>
      <c r="F2" s="106"/>
    </row>
    <row r="3" spans="1:8" x14ac:dyDescent="0.25">
      <c r="A3" s="106"/>
      <c r="B3" s="106"/>
      <c r="C3" s="106"/>
      <c r="D3" s="106"/>
      <c r="E3" s="106"/>
      <c r="F3" s="106"/>
    </row>
    <row r="4" spans="1:8" ht="33.75" customHeight="1" x14ac:dyDescent="0.25">
      <c r="A4" s="20"/>
      <c r="B4" s="20"/>
      <c r="C4" s="20"/>
      <c r="D4" s="35"/>
      <c r="E4" s="20"/>
      <c r="F4" s="20"/>
    </row>
    <row r="5" spans="1:8" s="34" customFormat="1" x14ac:dyDescent="0.35">
      <c r="A5" s="32" t="s">
        <v>0</v>
      </c>
      <c r="B5" s="107" t="s">
        <v>195</v>
      </c>
      <c r="C5" s="107"/>
      <c r="D5" s="107"/>
      <c r="E5" s="107"/>
      <c r="F5" s="107"/>
      <c r="G5" s="33"/>
    </row>
    <row r="6" spans="1:8" x14ac:dyDescent="0.25">
      <c r="A6" s="4" t="s">
        <v>2</v>
      </c>
      <c r="B6" s="8" t="s">
        <v>3</v>
      </c>
      <c r="C6" s="9"/>
      <c r="D6" s="36"/>
      <c r="E6" s="3"/>
      <c r="F6" s="1"/>
    </row>
    <row r="7" spans="1:8" x14ac:dyDescent="0.25">
      <c r="A7" s="4" t="s">
        <v>4</v>
      </c>
      <c r="B7" s="8" t="s">
        <v>5</v>
      </c>
      <c r="C7" s="9"/>
      <c r="D7" s="36"/>
      <c r="E7" s="3"/>
      <c r="F7" s="1"/>
    </row>
    <row r="8" spans="1:8" ht="16" thickBot="1" x14ac:dyDescent="0.3">
      <c r="A8" s="5"/>
      <c r="B8" s="2"/>
      <c r="C8" s="2"/>
      <c r="D8" s="36"/>
      <c r="E8" s="3"/>
      <c r="F8" s="1"/>
    </row>
    <row r="9" spans="1:8" x14ac:dyDescent="0.25">
      <c r="A9" s="108" t="s">
        <v>6</v>
      </c>
      <c r="B9" s="109"/>
      <c r="C9" s="109"/>
      <c r="D9" s="109"/>
      <c r="E9" s="109"/>
      <c r="F9" s="27"/>
    </row>
    <row r="10" spans="1:8" ht="16" thickBot="1" x14ac:dyDescent="0.3">
      <c r="A10" s="28" t="s">
        <v>7</v>
      </c>
      <c r="B10" s="29" t="s">
        <v>8</v>
      </c>
      <c r="C10" s="29" t="s">
        <v>9</v>
      </c>
      <c r="D10" s="37" t="s">
        <v>10</v>
      </c>
      <c r="E10" s="30" t="s">
        <v>11</v>
      </c>
      <c r="F10" s="31" t="s">
        <v>12</v>
      </c>
    </row>
    <row r="11" spans="1:8" s="6" customFormat="1" x14ac:dyDescent="0.25">
      <c r="A11" s="16"/>
      <c r="B11" s="17"/>
      <c r="C11" s="16"/>
      <c r="D11" s="38"/>
      <c r="E11" s="18"/>
      <c r="F11" s="14"/>
      <c r="G11" s="13"/>
    </row>
    <row r="12" spans="1:8" s="15" customFormat="1" x14ac:dyDescent="0.25">
      <c r="A12" s="110" t="s">
        <v>163</v>
      </c>
      <c r="B12" s="110"/>
      <c r="C12" s="110"/>
      <c r="D12" s="110"/>
      <c r="E12" s="110"/>
      <c r="F12" s="21">
        <f>SUM(F13:F18)</f>
        <v>206637.03</v>
      </c>
      <c r="H12" s="7"/>
    </row>
    <row r="13" spans="1:8" s="15" customFormat="1" x14ac:dyDescent="0.25">
      <c r="A13" s="23">
        <v>1.53</v>
      </c>
      <c r="B13" s="24" t="s">
        <v>86</v>
      </c>
      <c r="C13" s="23" t="s">
        <v>20</v>
      </c>
      <c r="D13" s="39">
        <v>1124.04</v>
      </c>
      <c r="E13" s="25">
        <v>7.8</v>
      </c>
      <c r="F13" s="25">
        <f t="shared" ref="F13:F18" si="0">ROUND((E13*D13),2)</f>
        <v>8767.51</v>
      </c>
      <c r="G13" s="39">
        <v>260</v>
      </c>
      <c r="H13" s="40">
        <v>1124.04</v>
      </c>
    </row>
    <row r="14" spans="1:8" s="15" customFormat="1" ht="125" x14ac:dyDescent="0.25">
      <c r="A14" s="23">
        <v>1.95</v>
      </c>
      <c r="B14" s="24" t="s">
        <v>164</v>
      </c>
      <c r="C14" s="23" t="s">
        <v>165</v>
      </c>
      <c r="D14" s="39">
        <v>18.239999999999998</v>
      </c>
      <c r="E14" s="25">
        <v>4012.23</v>
      </c>
      <c r="F14" s="25">
        <f t="shared" si="0"/>
        <v>73183.08</v>
      </c>
      <c r="G14" s="39">
        <v>0</v>
      </c>
      <c r="H14" s="40">
        <v>18.239999999999998</v>
      </c>
    </row>
    <row r="15" spans="1:8" s="15" customFormat="1" ht="75" x14ac:dyDescent="0.25">
      <c r="A15" s="23">
        <v>1.96</v>
      </c>
      <c r="B15" s="24" t="s">
        <v>166</v>
      </c>
      <c r="C15" s="23" t="s">
        <v>42</v>
      </c>
      <c r="D15" s="39">
        <v>248.33</v>
      </c>
      <c r="E15" s="25">
        <v>350.09</v>
      </c>
      <c r="F15" s="25">
        <f t="shared" si="0"/>
        <v>86937.85</v>
      </c>
      <c r="G15" s="39">
        <v>220</v>
      </c>
      <c r="H15" s="40">
        <v>248.33</v>
      </c>
    </row>
    <row r="16" spans="1:8" s="15" customFormat="1" ht="62.5" x14ac:dyDescent="0.25">
      <c r="A16" s="23">
        <v>1.97</v>
      </c>
      <c r="B16" s="24" t="s">
        <v>167</v>
      </c>
      <c r="C16" s="23" t="s">
        <v>102</v>
      </c>
      <c r="D16" s="39">
        <v>97.11</v>
      </c>
      <c r="E16" s="25">
        <v>289.26</v>
      </c>
      <c r="F16" s="25">
        <f t="shared" si="0"/>
        <v>28090.04</v>
      </c>
      <c r="G16" s="39">
        <v>260</v>
      </c>
      <c r="H16" s="40">
        <v>97.11</v>
      </c>
    </row>
    <row r="17" spans="1:8" s="15" customFormat="1" ht="25" x14ac:dyDescent="0.25">
      <c r="A17" s="23">
        <v>1.98</v>
      </c>
      <c r="B17" s="24" t="s">
        <v>168</v>
      </c>
      <c r="C17" s="23" t="s">
        <v>25</v>
      </c>
      <c r="D17" s="39">
        <v>5</v>
      </c>
      <c r="E17" s="25">
        <v>1931.71</v>
      </c>
      <c r="F17" s="25">
        <f t="shared" si="0"/>
        <v>9658.5499999999993</v>
      </c>
      <c r="G17" s="39">
        <v>15</v>
      </c>
      <c r="H17" s="40">
        <v>0</v>
      </c>
    </row>
    <row r="18" spans="1:8" s="15" customFormat="1" ht="87.5" x14ac:dyDescent="0.25">
      <c r="A18" s="23">
        <v>1.99</v>
      </c>
      <c r="B18" s="24" t="s">
        <v>169</v>
      </c>
      <c r="C18" s="23" t="s">
        <v>25</v>
      </c>
      <c r="D18" s="39">
        <v>0</v>
      </c>
      <c r="E18" s="25">
        <v>13105.46</v>
      </c>
      <c r="F18" s="25">
        <f t="shared" si="0"/>
        <v>0</v>
      </c>
      <c r="G18" s="39">
        <v>2</v>
      </c>
      <c r="H18" s="40">
        <v>0</v>
      </c>
    </row>
    <row r="19" spans="1:8" s="15" customFormat="1" x14ac:dyDescent="0.25">
      <c r="A19" s="24"/>
      <c r="B19" s="24"/>
      <c r="C19" s="23"/>
      <c r="D19" s="39"/>
      <c r="E19" s="25"/>
      <c r="F19" s="25"/>
      <c r="H19" s="7"/>
    </row>
    <row r="20" spans="1:8" s="15" customFormat="1" x14ac:dyDescent="0.25">
      <c r="A20" s="110" t="s">
        <v>170</v>
      </c>
      <c r="B20" s="110"/>
      <c r="C20" s="110"/>
      <c r="D20" s="110"/>
      <c r="E20" s="110"/>
      <c r="F20" s="21">
        <f>F21+F23+F27</f>
        <v>310103.03000000003</v>
      </c>
      <c r="H20" s="7"/>
    </row>
    <row r="21" spans="1:8" s="15" customFormat="1" x14ac:dyDescent="0.25">
      <c r="A21" s="111" t="s">
        <v>85</v>
      </c>
      <c r="B21" s="111"/>
      <c r="C21" s="111"/>
      <c r="D21" s="111"/>
      <c r="E21" s="111"/>
      <c r="F21" s="22">
        <f>SUM(F22)</f>
        <v>1720.29</v>
      </c>
      <c r="H21" s="7"/>
    </row>
    <row r="22" spans="1:8" s="15" customFormat="1" x14ac:dyDescent="0.25">
      <c r="A22" s="23">
        <v>1.53</v>
      </c>
      <c r="B22" s="24" t="s">
        <v>86</v>
      </c>
      <c r="C22" s="23" t="s">
        <v>20</v>
      </c>
      <c r="D22" s="39">
        <v>220.55</v>
      </c>
      <c r="E22" s="25">
        <v>7.8</v>
      </c>
      <c r="F22" s="25">
        <f>ROUND((E22*D22),2)</f>
        <v>1720.29</v>
      </c>
      <c r="G22" s="15">
        <v>137</v>
      </c>
      <c r="H22" s="40">
        <f>D22-G22</f>
        <v>83.55</v>
      </c>
    </row>
    <row r="23" spans="1:8" s="15" customFormat="1" x14ac:dyDescent="0.25">
      <c r="A23" s="111" t="s">
        <v>87</v>
      </c>
      <c r="B23" s="111"/>
      <c r="C23" s="111"/>
      <c r="D23" s="111"/>
      <c r="E23" s="111"/>
      <c r="F23" s="22">
        <f>SUM(F24:F26)</f>
        <v>109953.75</v>
      </c>
      <c r="H23" s="7"/>
    </row>
    <row r="24" spans="1:8" s="15" customFormat="1" ht="37.5" x14ac:dyDescent="0.25">
      <c r="A24" s="23">
        <v>1.01</v>
      </c>
      <c r="B24" s="24" t="s">
        <v>151</v>
      </c>
      <c r="C24" s="23" t="s">
        <v>16</v>
      </c>
      <c r="D24" s="39">
        <v>25.03</v>
      </c>
      <c r="E24" s="25">
        <v>123.5</v>
      </c>
      <c r="F24" s="25">
        <f t="shared" ref="F24:F26" si="1">ROUND((E24*D24),2)</f>
        <v>3091.21</v>
      </c>
      <c r="G24" s="15">
        <v>20</v>
      </c>
      <c r="H24" s="40">
        <f t="shared" ref="H24:H26" si="2">D24-G24</f>
        <v>5.03</v>
      </c>
    </row>
    <row r="25" spans="1:8" s="15" customFormat="1" ht="100" x14ac:dyDescent="0.25">
      <c r="A25" s="23">
        <v>1.55</v>
      </c>
      <c r="B25" s="24" t="s">
        <v>89</v>
      </c>
      <c r="C25" s="23" t="s">
        <v>42</v>
      </c>
      <c r="D25" s="39">
        <v>223.24</v>
      </c>
      <c r="E25" s="25">
        <v>477.53</v>
      </c>
      <c r="F25" s="25">
        <f t="shared" si="1"/>
        <v>106603.8</v>
      </c>
      <c r="G25" s="15">
        <v>137</v>
      </c>
      <c r="H25" s="40">
        <f t="shared" si="2"/>
        <v>86.24</v>
      </c>
    </row>
    <row r="26" spans="1:8" s="15" customFormat="1" ht="50" x14ac:dyDescent="0.25">
      <c r="A26" s="23">
        <v>1.03</v>
      </c>
      <c r="B26" s="24" t="s">
        <v>152</v>
      </c>
      <c r="C26" s="23" t="s">
        <v>16</v>
      </c>
      <c r="D26" s="39">
        <v>3.8</v>
      </c>
      <c r="E26" s="25">
        <v>68.09</v>
      </c>
      <c r="F26" s="25">
        <f t="shared" si="1"/>
        <v>258.74</v>
      </c>
      <c r="G26" s="15">
        <v>7</v>
      </c>
      <c r="H26" s="40">
        <f t="shared" si="2"/>
        <v>-3.2</v>
      </c>
    </row>
    <row r="27" spans="1:8" s="15" customFormat="1" x14ac:dyDescent="0.25">
      <c r="A27" s="111" t="s">
        <v>171</v>
      </c>
      <c r="B27" s="111"/>
      <c r="C27" s="111"/>
      <c r="D27" s="111"/>
      <c r="E27" s="111"/>
      <c r="F27" s="22">
        <f>SUM(F28:F30)</f>
        <v>198428.99</v>
      </c>
      <c r="H27" s="7"/>
    </row>
    <row r="28" spans="1:8" s="15" customFormat="1" ht="175" x14ac:dyDescent="0.25">
      <c r="A28" s="23">
        <v>1.1000000000000001</v>
      </c>
      <c r="B28" s="24" t="s">
        <v>172</v>
      </c>
      <c r="C28" s="23" t="s">
        <v>28</v>
      </c>
      <c r="D28" s="39">
        <v>83.55</v>
      </c>
      <c r="E28" s="25">
        <v>1282.06</v>
      </c>
      <c r="F28" s="25">
        <f t="shared" ref="F28:F30" si="3">ROUND((E28*D28),2)</f>
        <v>107116.11</v>
      </c>
      <c r="G28" s="15">
        <v>137</v>
      </c>
      <c r="H28" s="40">
        <f t="shared" ref="H28:H30" si="4">D28-G28</f>
        <v>-53.45</v>
      </c>
    </row>
    <row r="29" spans="1:8" s="15" customFormat="1" ht="100" x14ac:dyDescent="0.25">
      <c r="A29" s="23">
        <v>1.101</v>
      </c>
      <c r="B29" s="24" t="s">
        <v>173</v>
      </c>
      <c r="C29" s="23" t="s">
        <v>42</v>
      </c>
      <c r="D29" s="39">
        <v>83.25</v>
      </c>
      <c r="E29" s="25">
        <v>918.46</v>
      </c>
      <c r="F29" s="25">
        <f t="shared" si="3"/>
        <v>76461.8</v>
      </c>
      <c r="G29" s="15">
        <v>137</v>
      </c>
      <c r="H29" s="40">
        <f t="shared" si="4"/>
        <v>-53.75</v>
      </c>
    </row>
    <row r="30" spans="1:8" s="15" customFormat="1" ht="100" x14ac:dyDescent="0.25">
      <c r="A30" s="23">
        <v>1.1020000000000001</v>
      </c>
      <c r="B30" s="24" t="s">
        <v>174</v>
      </c>
      <c r="C30" s="23" t="s">
        <v>67</v>
      </c>
      <c r="D30" s="39">
        <v>36</v>
      </c>
      <c r="E30" s="25">
        <v>412.53</v>
      </c>
      <c r="F30" s="25">
        <f t="shared" si="3"/>
        <v>14851.08</v>
      </c>
      <c r="G30" s="15">
        <v>58</v>
      </c>
      <c r="H30" s="40">
        <f t="shared" si="4"/>
        <v>-22</v>
      </c>
    </row>
    <row r="31" spans="1:8" s="15" customFormat="1" ht="16" thickBot="1" x14ac:dyDescent="0.3">
      <c r="A31" s="24"/>
      <c r="B31" s="24"/>
      <c r="C31" s="23"/>
      <c r="D31" s="39"/>
      <c r="E31" s="25"/>
      <c r="F31" s="25"/>
      <c r="H31" s="7"/>
    </row>
    <row r="32" spans="1:8" s="15" customFormat="1" x14ac:dyDescent="0.25">
      <c r="A32" s="116" t="s">
        <v>196</v>
      </c>
      <c r="B32" s="117"/>
      <c r="C32" s="117"/>
      <c r="D32" s="117"/>
      <c r="E32" s="117"/>
      <c r="F32" s="45">
        <f>F33+F38+F42+F50+F54+F66+F70</f>
        <v>2144868.36</v>
      </c>
      <c r="H32" s="7"/>
    </row>
    <row r="33" spans="1:8" s="15" customFormat="1" x14ac:dyDescent="0.25">
      <c r="A33" s="115" t="s">
        <v>85</v>
      </c>
      <c r="B33" s="111"/>
      <c r="C33" s="111"/>
      <c r="D33" s="111"/>
      <c r="E33" s="111"/>
      <c r="F33" s="54">
        <f>SUM(F34:F37)</f>
        <v>13761.61</v>
      </c>
      <c r="H33" s="7"/>
    </row>
    <row r="34" spans="1:8" s="15" customFormat="1" x14ac:dyDescent="0.25">
      <c r="A34" s="46">
        <v>1.53</v>
      </c>
      <c r="B34" s="24" t="s">
        <v>86</v>
      </c>
      <c r="C34" s="23" t="s">
        <v>20</v>
      </c>
      <c r="D34" s="39">
        <v>543.84</v>
      </c>
      <c r="E34" s="25">
        <v>7.8</v>
      </c>
      <c r="F34" s="47">
        <f t="shared" ref="F34:F37" si="5">ROUND((E34*D34),2)</f>
        <v>4241.95</v>
      </c>
      <c r="H34" s="7"/>
    </row>
    <row r="35" spans="1:8" s="15" customFormat="1" ht="37.5" x14ac:dyDescent="0.25">
      <c r="A35" s="46">
        <v>1.01</v>
      </c>
      <c r="B35" s="24" t="s">
        <v>151</v>
      </c>
      <c r="C35" s="23" t="s">
        <v>16</v>
      </c>
      <c r="D35" s="39">
        <v>39.79</v>
      </c>
      <c r="E35" s="25">
        <v>123.5</v>
      </c>
      <c r="F35" s="47">
        <f t="shared" si="5"/>
        <v>4914.07</v>
      </c>
      <c r="H35" s="7"/>
    </row>
    <row r="36" spans="1:8" s="15" customFormat="1" ht="50" x14ac:dyDescent="0.25">
      <c r="A36" s="46">
        <v>1.03</v>
      </c>
      <c r="B36" s="24" t="s">
        <v>152</v>
      </c>
      <c r="C36" s="23" t="s">
        <v>16</v>
      </c>
      <c r="D36" s="39">
        <v>31.64</v>
      </c>
      <c r="E36" s="25">
        <v>68.09</v>
      </c>
      <c r="F36" s="47">
        <f t="shared" si="5"/>
        <v>2154.37</v>
      </c>
      <c r="H36" s="7"/>
    </row>
    <row r="37" spans="1:8" s="15" customFormat="1" ht="37.5" x14ac:dyDescent="0.25">
      <c r="A37" s="46">
        <v>1.02</v>
      </c>
      <c r="B37" s="24" t="s">
        <v>153</v>
      </c>
      <c r="C37" s="23" t="s">
        <v>16</v>
      </c>
      <c r="D37" s="39">
        <v>53.52</v>
      </c>
      <c r="E37" s="25">
        <v>45.8</v>
      </c>
      <c r="F37" s="47">
        <f t="shared" si="5"/>
        <v>2451.2199999999998</v>
      </c>
      <c r="H37" s="7"/>
    </row>
    <row r="38" spans="1:8" s="15" customFormat="1" x14ac:dyDescent="0.25">
      <c r="A38" s="115" t="s">
        <v>87</v>
      </c>
      <c r="B38" s="111"/>
      <c r="C38" s="111"/>
      <c r="D38" s="111"/>
      <c r="E38" s="111"/>
      <c r="F38" s="54">
        <f>SUM(F39:F41)</f>
        <v>60353.11</v>
      </c>
      <c r="H38" s="7"/>
    </row>
    <row r="39" spans="1:8" s="15" customFormat="1" ht="62.5" x14ac:dyDescent="0.25">
      <c r="A39" s="46">
        <v>1.06</v>
      </c>
      <c r="B39" s="24" t="s">
        <v>154</v>
      </c>
      <c r="C39" s="23" t="s">
        <v>20</v>
      </c>
      <c r="D39" s="39">
        <v>27.44</v>
      </c>
      <c r="E39" s="25">
        <v>159.59</v>
      </c>
      <c r="F39" s="47">
        <f t="shared" ref="F39:F41" si="6">ROUND((E39*D39),2)</f>
        <v>4379.1499999999996</v>
      </c>
      <c r="H39" s="7"/>
    </row>
    <row r="40" spans="1:8" s="15" customFormat="1" ht="100" x14ac:dyDescent="0.25">
      <c r="A40" s="46">
        <v>1.103</v>
      </c>
      <c r="B40" s="24" t="s">
        <v>197</v>
      </c>
      <c r="C40" s="23" t="s">
        <v>67</v>
      </c>
      <c r="D40" s="39">
        <v>14</v>
      </c>
      <c r="E40" s="25">
        <v>2191.14</v>
      </c>
      <c r="F40" s="47">
        <f t="shared" si="6"/>
        <v>30675.96</v>
      </c>
      <c r="H40" s="7"/>
    </row>
    <row r="41" spans="1:8" s="15" customFormat="1" ht="100" x14ac:dyDescent="0.25">
      <c r="A41" s="46">
        <v>1.1040000000000001</v>
      </c>
      <c r="B41" s="24" t="s">
        <v>198</v>
      </c>
      <c r="C41" s="23" t="s">
        <v>67</v>
      </c>
      <c r="D41" s="39">
        <v>14</v>
      </c>
      <c r="E41" s="25">
        <v>1807</v>
      </c>
      <c r="F41" s="47">
        <f t="shared" si="6"/>
        <v>25298</v>
      </c>
      <c r="H41" s="7"/>
    </row>
    <row r="42" spans="1:8" s="15" customFormat="1" x14ac:dyDescent="0.25">
      <c r="A42" s="115" t="s">
        <v>199</v>
      </c>
      <c r="B42" s="111"/>
      <c r="C42" s="111"/>
      <c r="D42" s="111"/>
      <c r="E42" s="111"/>
      <c r="F42" s="54">
        <f>SUM(F43:F49)</f>
        <v>1394246.53</v>
      </c>
      <c r="H42" s="7"/>
    </row>
    <row r="43" spans="1:8" s="15" customFormat="1" ht="62.5" x14ac:dyDescent="0.25">
      <c r="A43" s="46">
        <v>1.105</v>
      </c>
      <c r="B43" s="24" t="s">
        <v>200</v>
      </c>
      <c r="C43" s="23" t="s">
        <v>67</v>
      </c>
      <c r="D43" s="39">
        <v>14</v>
      </c>
      <c r="E43" s="25">
        <v>7949.53</v>
      </c>
      <c r="F43" s="47">
        <f t="shared" ref="F43:F49" si="7">ROUND((E43*D43),2)</f>
        <v>111293.42</v>
      </c>
      <c r="H43" s="7"/>
    </row>
    <row r="44" spans="1:8" s="15" customFormat="1" ht="62.5" x14ac:dyDescent="0.25">
      <c r="A44" s="46">
        <v>1.1060000000000001</v>
      </c>
      <c r="B44" s="24" t="s">
        <v>201</v>
      </c>
      <c r="C44" s="23" t="s">
        <v>67</v>
      </c>
      <c r="D44" s="39">
        <v>14</v>
      </c>
      <c r="E44" s="25">
        <v>660.36</v>
      </c>
      <c r="F44" s="47">
        <f t="shared" si="7"/>
        <v>9245.0400000000009</v>
      </c>
      <c r="H44" s="7"/>
    </row>
    <row r="45" spans="1:8" s="15" customFormat="1" ht="87.5" x14ac:dyDescent="0.25">
      <c r="A45" s="46">
        <v>1.107</v>
      </c>
      <c r="B45" s="24" t="s">
        <v>202</v>
      </c>
      <c r="C45" s="23" t="s">
        <v>203</v>
      </c>
      <c r="D45" s="39">
        <v>1539.46</v>
      </c>
      <c r="E45" s="25">
        <v>73.55</v>
      </c>
      <c r="F45" s="47">
        <f t="shared" si="7"/>
        <v>113227.28</v>
      </c>
      <c r="H45" s="7"/>
    </row>
    <row r="46" spans="1:8" s="15" customFormat="1" ht="50" x14ac:dyDescent="0.25">
      <c r="A46" s="46">
        <v>1.1080000000000001</v>
      </c>
      <c r="B46" s="24" t="s">
        <v>204</v>
      </c>
      <c r="C46" s="23" t="s">
        <v>28</v>
      </c>
      <c r="D46" s="39">
        <v>608</v>
      </c>
      <c r="E46" s="25">
        <v>1000.35</v>
      </c>
      <c r="F46" s="47">
        <f t="shared" si="7"/>
        <v>608212.80000000005</v>
      </c>
      <c r="H46" s="7"/>
    </row>
    <row r="47" spans="1:8" s="15" customFormat="1" ht="87.5" x14ac:dyDescent="0.25">
      <c r="A47" s="46">
        <v>1.109</v>
      </c>
      <c r="B47" s="24" t="s">
        <v>205</v>
      </c>
      <c r="C47" s="23" t="s">
        <v>28</v>
      </c>
      <c r="D47" s="39">
        <v>62.4</v>
      </c>
      <c r="E47" s="25">
        <v>863.59</v>
      </c>
      <c r="F47" s="47">
        <f t="shared" si="7"/>
        <v>53888.02</v>
      </c>
      <c r="H47" s="7"/>
    </row>
    <row r="48" spans="1:8" s="15" customFormat="1" ht="50" x14ac:dyDescent="0.25">
      <c r="A48" s="46">
        <v>1.1100000000000001</v>
      </c>
      <c r="B48" s="24" t="s">
        <v>206</v>
      </c>
      <c r="C48" s="23" t="s">
        <v>67</v>
      </c>
      <c r="D48" s="39">
        <v>6</v>
      </c>
      <c r="E48" s="25">
        <v>1196.28</v>
      </c>
      <c r="F48" s="47">
        <f t="shared" si="7"/>
        <v>7177.68</v>
      </c>
      <c r="H48" s="7"/>
    </row>
    <row r="49" spans="1:8" s="15" customFormat="1" ht="50" x14ac:dyDescent="0.25">
      <c r="A49" s="46">
        <v>1.111</v>
      </c>
      <c r="B49" s="24" t="s">
        <v>207</v>
      </c>
      <c r="C49" s="23" t="s">
        <v>20</v>
      </c>
      <c r="D49" s="39">
        <v>708.55</v>
      </c>
      <c r="E49" s="25">
        <v>693.25</v>
      </c>
      <c r="F49" s="47">
        <f t="shared" si="7"/>
        <v>491202.29</v>
      </c>
      <c r="H49" s="7"/>
    </row>
    <row r="50" spans="1:8" s="15" customFormat="1" x14ac:dyDescent="0.25">
      <c r="A50" s="115" t="s">
        <v>208</v>
      </c>
      <c r="B50" s="111"/>
      <c r="C50" s="111"/>
      <c r="D50" s="111"/>
      <c r="E50" s="111"/>
      <c r="F50" s="54">
        <f>SUM(F51:F53)</f>
        <v>326521.96000000002</v>
      </c>
      <c r="H50" s="7"/>
    </row>
    <row r="51" spans="1:8" s="15" customFormat="1" ht="62.5" x14ac:dyDescent="0.25">
      <c r="A51" s="46">
        <v>1.1120000000000001</v>
      </c>
      <c r="B51" s="24" t="s">
        <v>209</v>
      </c>
      <c r="C51" s="23" t="s">
        <v>16</v>
      </c>
      <c r="D51" s="39">
        <v>300</v>
      </c>
      <c r="E51" s="25">
        <v>176.45</v>
      </c>
      <c r="F51" s="47">
        <f t="shared" ref="F51:F53" si="8">ROUND((E51*D51),2)</f>
        <v>52935</v>
      </c>
      <c r="H51" s="7"/>
    </row>
    <row r="52" spans="1:8" s="15" customFormat="1" ht="37.5" x14ac:dyDescent="0.25">
      <c r="A52" s="46">
        <v>1.113</v>
      </c>
      <c r="B52" s="24" t="s">
        <v>210</v>
      </c>
      <c r="C52" s="23" t="s">
        <v>20</v>
      </c>
      <c r="D52" s="39">
        <v>543.84</v>
      </c>
      <c r="E52" s="25">
        <v>481.45</v>
      </c>
      <c r="F52" s="47">
        <f t="shared" si="8"/>
        <v>261831.77</v>
      </c>
      <c r="H52" s="7"/>
    </row>
    <row r="53" spans="1:8" s="15" customFormat="1" ht="62.5" x14ac:dyDescent="0.25">
      <c r="A53" s="46">
        <v>1.1140000000000001</v>
      </c>
      <c r="B53" s="24" t="s">
        <v>211</v>
      </c>
      <c r="C53" s="23" t="s">
        <v>28</v>
      </c>
      <c r="D53" s="39">
        <v>295.06</v>
      </c>
      <c r="E53" s="25">
        <v>39.840000000000003</v>
      </c>
      <c r="F53" s="47">
        <f t="shared" si="8"/>
        <v>11755.19</v>
      </c>
      <c r="H53" s="7"/>
    </row>
    <row r="54" spans="1:8" s="15" customFormat="1" x14ac:dyDescent="0.25">
      <c r="A54" s="115" t="s">
        <v>212</v>
      </c>
      <c r="B54" s="111"/>
      <c r="C54" s="111"/>
      <c r="D54" s="111"/>
      <c r="E54" s="111"/>
      <c r="F54" s="54">
        <f>SUM(F55:F65)</f>
        <v>84478.07</v>
      </c>
      <c r="H54" s="7"/>
    </row>
    <row r="55" spans="1:8" s="15" customFormat="1" ht="37.5" x14ac:dyDescent="0.25">
      <c r="A55" s="46">
        <v>1.115</v>
      </c>
      <c r="B55" s="24" t="s">
        <v>213</v>
      </c>
      <c r="C55" s="23" t="s">
        <v>67</v>
      </c>
      <c r="D55" s="39">
        <v>1</v>
      </c>
      <c r="E55" s="25">
        <v>237.91</v>
      </c>
      <c r="F55" s="47">
        <f t="shared" ref="F55:F65" si="9">ROUND((E55*D55),2)</f>
        <v>237.91</v>
      </c>
      <c r="H55" s="7"/>
    </row>
    <row r="56" spans="1:8" s="15" customFormat="1" ht="37.5" x14ac:dyDescent="0.25">
      <c r="A56" s="46">
        <v>1.1160000000000001</v>
      </c>
      <c r="B56" s="24" t="s">
        <v>214</v>
      </c>
      <c r="C56" s="23" t="s">
        <v>67</v>
      </c>
      <c r="D56" s="39">
        <v>4</v>
      </c>
      <c r="E56" s="25">
        <v>91.06</v>
      </c>
      <c r="F56" s="47">
        <f t="shared" si="9"/>
        <v>364.24</v>
      </c>
      <c r="H56" s="7"/>
    </row>
    <row r="57" spans="1:8" s="15" customFormat="1" ht="37.5" x14ac:dyDescent="0.25">
      <c r="A57" s="46">
        <v>1.117</v>
      </c>
      <c r="B57" s="24" t="s">
        <v>215</v>
      </c>
      <c r="C57" s="23" t="s">
        <v>28</v>
      </c>
      <c r="D57" s="39">
        <v>137.41</v>
      </c>
      <c r="E57" s="25">
        <v>29.88</v>
      </c>
      <c r="F57" s="47">
        <f t="shared" si="9"/>
        <v>4105.8100000000004</v>
      </c>
      <c r="H57" s="7"/>
    </row>
    <row r="58" spans="1:8" s="15" customFormat="1" ht="37.5" x14ac:dyDescent="0.25">
      <c r="A58" s="46">
        <v>1.1180000000000001</v>
      </c>
      <c r="B58" s="24" t="s">
        <v>216</v>
      </c>
      <c r="C58" s="23" t="s">
        <v>28</v>
      </c>
      <c r="D58" s="39">
        <v>274.82</v>
      </c>
      <c r="E58" s="25">
        <v>28.84</v>
      </c>
      <c r="F58" s="47">
        <f t="shared" si="9"/>
        <v>7925.81</v>
      </c>
      <c r="H58" s="7"/>
    </row>
    <row r="59" spans="1:8" s="15" customFormat="1" ht="37.5" x14ac:dyDescent="0.25">
      <c r="A59" s="46">
        <v>1.119</v>
      </c>
      <c r="B59" s="24" t="s">
        <v>217</v>
      </c>
      <c r="C59" s="23" t="s">
        <v>28</v>
      </c>
      <c r="D59" s="39">
        <v>137.41</v>
      </c>
      <c r="E59" s="25">
        <v>18.73</v>
      </c>
      <c r="F59" s="47">
        <f t="shared" si="9"/>
        <v>2573.69</v>
      </c>
      <c r="H59" s="7"/>
    </row>
    <row r="60" spans="1:8" s="15" customFormat="1" ht="37.5" x14ac:dyDescent="0.25">
      <c r="A60" s="46">
        <v>1.1200000000000001</v>
      </c>
      <c r="B60" s="24" t="s">
        <v>218</v>
      </c>
      <c r="C60" s="23" t="s">
        <v>28</v>
      </c>
      <c r="D60" s="39">
        <v>150</v>
      </c>
      <c r="E60" s="25">
        <v>44.06</v>
      </c>
      <c r="F60" s="47">
        <f t="shared" si="9"/>
        <v>6609</v>
      </c>
      <c r="H60" s="7"/>
    </row>
    <row r="61" spans="1:8" s="15" customFormat="1" ht="75" x14ac:dyDescent="0.25">
      <c r="A61" s="46">
        <v>1.121</v>
      </c>
      <c r="B61" s="24" t="s">
        <v>219</v>
      </c>
      <c r="C61" s="23" t="s">
        <v>67</v>
      </c>
      <c r="D61" s="39">
        <v>4</v>
      </c>
      <c r="E61" s="25">
        <v>2406.9299999999998</v>
      </c>
      <c r="F61" s="47">
        <f t="shared" si="9"/>
        <v>9627.7199999999993</v>
      </c>
      <c r="H61" s="7"/>
    </row>
    <row r="62" spans="1:8" s="15" customFormat="1" ht="25" x14ac:dyDescent="0.25">
      <c r="A62" s="46">
        <v>1.1220000000000001</v>
      </c>
      <c r="B62" s="24" t="s">
        <v>220</v>
      </c>
      <c r="C62" s="23" t="s">
        <v>67</v>
      </c>
      <c r="D62" s="39">
        <v>1</v>
      </c>
      <c r="E62" s="25">
        <v>549.16</v>
      </c>
      <c r="F62" s="47">
        <f t="shared" si="9"/>
        <v>549.16</v>
      </c>
      <c r="H62" s="7"/>
    </row>
    <row r="63" spans="1:8" s="15" customFormat="1" ht="37.5" x14ac:dyDescent="0.25">
      <c r="A63" s="46">
        <v>1.123</v>
      </c>
      <c r="B63" s="24" t="s">
        <v>221</v>
      </c>
      <c r="C63" s="23" t="s">
        <v>67</v>
      </c>
      <c r="D63" s="39">
        <v>9</v>
      </c>
      <c r="E63" s="25">
        <v>4069.85</v>
      </c>
      <c r="F63" s="47">
        <f t="shared" si="9"/>
        <v>36628.65</v>
      </c>
      <c r="H63" s="7"/>
    </row>
    <row r="64" spans="1:8" s="15" customFormat="1" ht="37.5" x14ac:dyDescent="0.25">
      <c r="A64" s="46">
        <v>1.1240000000000001</v>
      </c>
      <c r="B64" s="24" t="s">
        <v>222</v>
      </c>
      <c r="C64" s="23" t="s">
        <v>67</v>
      </c>
      <c r="D64" s="39">
        <v>15</v>
      </c>
      <c r="E64" s="25">
        <v>22.23</v>
      </c>
      <c r="F64" s="47">
        <f t="shared" si="9"/>
        <v>333.45</v>
      </c>
      <c r="H64" s="7"/>
    </row>
    <row r="65" spans="1:8" s="15" customFormat="1" ht="162.5" x14ac:dyDescent="0.25">
      <c r="A65" s="46">
        <v>1.125</v>
      </c>
      <c r="B65" s="24" t="s">
        <v>223</v>
      </c>
      <c r="C65" s="23" t="s">
        <v>67</v>
      </c>
      <c r="D65" s="39">
        <v>1</v>
      </c>
      <c r="E65" s="25">
        <v>15522.63</v>
      </c>
      <c r="F65" s="47">
        <f t="shared" si="9"/>
        <v>15522.63</v>
      </c>
      <c r="H65" s="7"/>
    </row>
    <row r="66" spans="1:8" s="15" customFormat="1" x14ac:dyDescent="0.25">
      <c r="A66" s="115" t="s">
        <v>224</v>
      </c>
      <c r="B66" s="111"/>
      <c r="C66" s="111"/>
      <c r="D66" s="111"/>
      <c r="E66" s="111"/>
      <c r="F66" s="54">
        <f>SUM(F67:F69)</f>
        <v>185158.13</v>
      </c>
      <c r="H66" s="7"/>
    </row>
    <row r="67" spans="1:8" s="15" customFormat="1" ht="50" x14ac:dyDescent="0.25">
      <c r="A67" s="55" t="s">
        <v>225</v>
      </c>
      <c r="B67" s="24" t="s">
        <v>226</v>
      </c>
      <c r="C67" s="23" t="s">
        <v>67</v>
      </c>
      <c r="D67" s="39">
        <v>12</v>
      </c>
      <c r="E67" s="25">
        <v>14604.53</v>
      </c>
      <c r="F67" s="47">
        <f t="shared" ref="F67:F69" si="10">ROUND((E67*D67),2)</f>
        <v>175254.36</v>
      </c>
      <c r="H67" s="7"/>
    </row>
    <row r="68" spans="1:8" s="15" customFormat="1" ht="50" x14ac:dyDescent="0.25">
      <c r="A68" s="55" t="s">
        <v>225</v>
      </c>
      <c r="B68" s="24" t="s">
        <v>227</v>
      </c>
      <c r="C68" s="23" t="s">
        <v>67</v>
      </c>
      <c r="D68" s="39">
        <v>2</v>
      </c>
      <c r="E68" s="25">
        <v>919.59</v>
      </c>
      <c r="F68" s="47">
        <f t="shared" si="10"/>
        <v>1839.18</v>
      </c>
      <c r="H68" s="7"/>
    </row>
    <row r="69" spans="1:8" s="15" customFormat="1" ht="25" x14ac:dyDescent="0.25">
      <c r="A69" s="55" t="s">
        <v>225</v>
      </c>
      <c r="B69" s="24" t="s">
        <v>228</v>
      </c>
      <c r="C69" s="23" t="s">
        <v>28</v>
      </c>
      <c r="D69" s="39">
        <v>10.6</v>
      </c>
      <c r="E69" s="25">
        <v>760.81</v>
      </c>
      <c r="F69" s="47">
        <f t="shared" si="10"/>
        <v>8064.59</v>
      </c>
      <c r="H69" s="7"/>
    </row>
    <row r="70" spans="1:8" s="15" customFormat="1" x14ac:dyDescent="0.25">
      <c r="A70" s="115" t="s">
        <v>229</v>
      </c>
      <c r="B70" s="111"/>
      <c r="C70" s="111"/>
      <c r="D70" s="111"/>
      <c r="E70" s="111"/>
      <c r="F70" s="54">
        <f>SUM(F71:F79)</f>
        <v>80348.95</v>
      </c>
      <c r="H70" s="7"/>
    </row>
    <row r="71" spans="1:8" s="15" customFormat="1" ht="37.5" x14ac:dyDescent="0.25">
      <c r="A71" s="46">
        <v>1.01</v>
      </c>
      <c r="B71" s="24" t="s">
        <v>151</v>
      </c>
      <c r="C71" s="23" t="s">
        <v>16</v>
      </c>
      <c r="D71" s="39">
        <v>4.9000000000000004</v>
      </c>
      <c r="E71" s="25">
        <v>123.5</v>
      </c>
      <c r="F71" s="47">
        <f t="shared" ref="F71:F79" si="11">ROUND((E71*D71),2)</f>
        <v>605.15</v>
      </c>
      <c r="H71" s="7"/>
    </row>
    <row r="72" spans="1:8" s="15" customFormat="1" ht="62.5" x14ac:dyDescent="0.25">
      <c r="A72" s="46">
        <v>1.06</v>
      </c>
      <c r="B72" s="24" t="s">
        <v>154</v>
      </c>
      <c r="C72" s="23" t="s">
        <v>20</v>
      </c>
      <c r="D72" s="39">
        <v>5.76</v>
      </c>
      <c r="E72" s="25">
        <v>159.59</v>
      </c>
      <c r="F72" s="47">
        <f t="shared" si="11"/>
        <v>919.24</v>
      </c>
      <c r="H72" s="7"/>
    </row>
    <row r="73" spans="1:8" s="15" customFormat="1" ht="100" x14ac:dyDescent="0.25">
      <c r="A73" s="46">
        <v>1.103</v>
      </c>
      <c r="B73" s="24" t="s">
        <v>197</v>
      </c>
      <c r="C73" s="23" t="s">
        <v>67</v>
      </c>
      <c r="D73" s="39">
        <v>4</v>
      </c>
      <c r="E73" s="25">
        <v>2191.14</v>
      </c>
      <c r="F73" s="47">
        <f t="shared" si="11"/>
        <v>8764.56</v>
      </c>
      <c r="H73" s="7"/>
    </row>
    <row r="74" spans="1:8" s="15" customFormat="1" ht="100" x14ac:dyDescent="0.25">
      <c r="A74" s="46">
        <v>1.1040000000000001</v>
      </c>
      <c r="B74" s="24" t="s">
        <v>198</v>
      </c>
      <c r="C74" s="23" t="s">
        <v>67</v>
      </c>
      <c r="D74" s="39">
        <v>4</v>
      </c>
      <c r="E74" s="25">
        <v>1807</v>
      </c>
      <c r="F74" s="47">
        <f t="shared" si="11"/>
        <v>7228</v>
      </c>
      <c r="H74" s="7"/>
    </row>
    <row r="75" spans="1:8" s="15" customFormat="1" ht="50" x14ac:dyDescent="0.25">
      <c r="A75" s="46">
        <v>1.03</v>
      </c>
      <c r="B75" s="24" t="s">
        <v>152</v>
      </c>
      <c r="C75" s="23" t="s">
        <v>16</v>
      </c>
      <c r="D75" s="39">
        <v>3.56</v>
      </c>
      <c r="E75" s="25">
        <v>68.09</v>
      </c>
      <c r="F75" s="47">
        <f t="shared" si="11"/>
        <v>242.4</v>
      </c>
      <c r="H75" s="7"/>
    </row>
    <row r="76" spans="1:8" s="15" customFormat="1" ht="75" x14ac:dyDescent="0.25">
      <c r="A76" s="46">
        <v>1.129</v>
      </c>
      <c r="B76" s="24" t="s">
        <v>230</v>
      </c>
      <c r="C76" s="23" t="s">
        <v>28</v>
      </c>
      <c r="D76" s="39">
        <v>13.3</v>
      </c>
      <c r="E76" s="25">
        <v>1069.8800000000001</v>
      </c>
      <c r="F76" s="47">
        <f t="shared" si="11"/>
        <v>14229.4</v>
      </c>
      <c r="H76" s="7"/>
    </row>
    <row r="77" spans="1:8" s="15" customFormat="1" ht="62.5" x14ac:dyDescent="0.25">
      <c r="A77" s="46">
        <v>1.1299999999999999</v>
      </c>
      <c r="B77" s="24" t="s">
        <v>231</v>
      </c>
      <c r="C77" s="23" t="s">
        <v>28</v>
      </c>
      <c r="D77" s="39">
        <v>10.8</v>
      </c>
      <c r="E77" s="25">
        <v>987.41</v>
      </c>
      <c r="F77" s="47">
        <f t="shared" si="11"/>
        <v>10664.03</v>
      </c>
      <c r="H77" s="7"/>
    </row>
    <row r="78" spans="1:8" s="15" customFormat="1" ht="62.5" x14ac:dyDescent="0.25">
      <c r="A78" s="46">
        <v>1.131</v>
      </c>
      <c r="B78" s="24" t="s">
        <v>232</v>
      </c>
      <c r="C78" s="23" t="s">
        <v>67</v>
      </c>
      <c r="D78" s="39">
        <v>2</v>
      </c>
      <c r="E78" s="25">
        <v>18107.91</v>
      </c>
      <c r="F78" s="47">
        <f t="shared" si="11"/>
        <v>36215.82</v>
      </c>
      <c r="H78" s="7"/>
    </row>
    <row r="79" spans="1:8" s="15" customFormat="1" ht="75.5" thickBot="1" x14ac:dyDescent="0.3">
      <c r="A79" s="48">
        <v>1.1319999999999999</v>
      </c>
      <c r="B79" s="49" t="s">
        <v>122</v>
      </c>
      <c r="C79" s="50" t="s">
        <v>20</v>
      </c>
      <c r="D79" s="51">
        <v>21.3</v>
      </c>
      <c r="E79" s="52">
        <v>69.5</v>
      </c>
      <c r="F79" s="53">
        <f t="shared" si="11"/>
        <v>1480.35</v>
      </c>
      <c r="H79" s="7"/>
    </row>
    <row r="80" spans="1:8" s="15" customFormat="1" x14ac:dyDescent="0.25">
      <c r="A80" s="116" t="s">
        <v>233</v>
      </c>
      <c r="B80" s="117"/>
      <c r="C80" s="117"/>
      <c r="D80" s="117"/>
      <c r="E80" s="117"/>
      <c r="F80" s="45">
        <f>SUM(F81:F83)</f>
        <v>306362.03000000003</v>
      </c>
      <c r="H80" s="7"/>
    </row>
    <row r="81" spans="1:8" s="15" customFormat="1" x14ac:dyDescent="0.25">
      <c r="A81" s="46">
        <v>1.133</v>
      </c>
      <c r="B81" s="24" t="s">
        <v>234</v>
      </c>
      <c r="C81" s="23" t="s">
        <v>67</v>
      </c>
      <c r="D81" s="39">
        <v>1</v>
      </c>
      <c r="E81" s="25">
        <v>11992.4</v>
      </c>
      <c r="F81" s="47">
        <f t="shared" ref="F81:F83" si="12">ROUND((E81*D81),2)</f>
        <v>11992.4</v>
      </c>
      <c r="H81" s="7"/>
    </row>
    <row r="82" spans="1:8" s="15" customFormat="1" ht="25" x14ac:dyDescent="0.25">
      <c r="A82" s="46">
        <v>1.1339999999999999</v>
      </c>
      <c r="B82" s="24" t="s">
        <v>235</v>
      </c>
      <c r="C82" s="23" t="s">
        <v>67</v>
      </c>
      <c r="D82" s="39">
        <v>1</v>
      </c>
      <c r="E82" s="25">
        <v>175915.63</v>
      </c>
      <c r="F82" s="47">
        <f t="shared" si="12"/>
        <v>175915.63</v>
      </c>
      <c r="H82" s="7"/>
    </row>
    <row r="83" spans="1:8" s="15" customFormat="1" ht="63" thickBot="1" x14ac:dyDescent="0.3">
      <c r="A83" s="48">
        <v>1.135</v>
      </c>
      <c r="B83" s="49" t="s">
        <v>236</v>
      </c>
      <c r="C83" s="50" t="s">
        <v>67</v>
      </c>
      <c r="D83" s="51">
        <v>10</v>
      </c>
      <c r="E83" s="52">
        <v>11845.4</v>
      </c>
      <c r="F83" s="53">
        <f t="shared" si="12"/>
        <v>118454</v>
      </c>
      <c r="H83" s="7"/>
    </row>
    <row r="84" spans="1:8" s="15" customFormat="1" x14ac:dyDescent="0.25">
      <c r="A84" s="116" t="s">
        <v>237</v>
      </c>
      <c r="B84" s="117"/>
      <c r="C84" s="117"/>
      <c r="D84" s="117"/>
      <c r="E84" s="117"/>
      <c r="F84" s="45">
        <f>SUM(F85:F108)</f>
        <v>617330.43999999994</v>
      </c>
      <c r="H84" s="7"/>
    </row>
    <row r="85" spans="1:8" s="15" customFormat="1" ht="37.5" x14ac:dyDescent="0.25">
      <c r="A85" s="46">
        <v>1.01</v>
      </c>
      <c r="B85" s="24" t="s">
        <v>15</v>
      </c>
      <c r="C85" s="23" t="s">
        <v>16</v>
      </c>
      <c r="D85" s="39">
        <v>50.13</v>
      </c>
      <c r="E85" s="25">
        <v>123.5</v>
      </c>
      <c r="F85" s="47">
        <f t="shared" ref="F85:F108" si="13">ROUND((E85*D85),2)</f>
        <v>6191.06</v>
      </c>
      <c r="H85" s="7"/>
    </row>
    <row r="86" spans="1:8" s="15" customFormat="1" ht="50" x14ac:dyDescent="0.25">
      <c r="A86" s="46">
        <v>1.1359999999999999</v>
      </c>
      <c r="B86" s="24" t="s">
        <v>238</v>
      </c>
      <c r="C86" s="23" t="s">
        <v>16</v>
      </c>
      <c r="D86" s="39">
        <v>0.15</v>
      </c>
      <c r="E86" s="25">
        <v>336.55</v>
      </c>
      <c r="F86" s="47">
        <f t="shared" si="13"/>
        <v>50.48</v>
      </c>
      <c r="H86" s="7"/>
    </row>
    <row r="87" spans="1:8" s="15" customFormat="1" ht="50" x14ac:dyDescent="0.25">
      <c r="A87" s="46">
        <v>1.03</v>
      </c>
      <c r="B87" s="24" t="s">
        <v>18</v>
      </c>
      <c r="C87" s="23" t="s">
        <v>16</v>
      </c>
      <c r="D87" s="39">
        <v>49.98</v>
      </c>
      <c r="E87" s="25">
        <v>68.09</v>
      </c>
      <c r="F87" s="47">
        <f t="shared" si="13"/>
        <v>3403.14</v>
      </c>
      <c r="H87" s="7"/>
    </row>
    <row r="88" spans="1:8" s="15" customFormat="1" ht="100" x14ac:dyDescent="0.25">
      <c r="A88" s="46">
        <v>1.137</v>
      </c>
      <c r="B88" s="24" t="s">
        <v>239</v>
      </c>
      <c r="C88" s="23" t="s">
        <v>67</v>
      </c>
      <c r="D88" s="39">
        <v>11</v>
      </c>
      <c r="E88" s="25">
        <v>907.28</v>
      </c>
      <c r="F88" s="47">
        <f t="shared" si="13"/>
        <v>9980.08</v>
      </c>
      <c r="H88" s="7"/>
    </row>
    <row r="89" spans="1:8" s="15" customFormat="1" ht="50" x14ac:dyDescent="0.25">
      <c r="A89" s="46">
        <v>1.1379999999999999</v>
      </c>
      <c r="B89" s="24" t="s">
        <v>240</v>
      </c>
      <c r="C89" s="23" t="s">
        <v>28</v>
      </c>
      <c r="D89" s="39">
        <v>91.25</v>
      </c>
      <c r="E89" s="25">
        <v>681.15</v>
      </c>
      <c r="F89" s="47">
        <f t="shared" si="13"/>
        <v>62154.94</v>
      </c>
      <c r="H89" s="7"/>
    </row>
    <row r="90" spans="1:8" s="15" customFormat="1" ht="50" x14ac:dyDescent="0.25">
      <c r="A90" s="46">
        <v>1.139</v>
      </c>
      <c r="B90" s="24" t="s">
        <v>241</v>
      </c>
      <c r="C90" s="23" t="s">
        <v>28</v>
      </c>
      <c r="D90" s="39">
        <v>191.86</v>
      </c>
      <c r="E90" s="25">
        <v>282.33999999999997</v>
      </c>
      <c r="F90" s="47">
        <f t="shared" si="13"/>
        <v>54169.75</v>
      </c>
      <c r="H90" s="7"/>
    </row>
    <row r="91" spans="1:8" s="15" customFormat="1" ht="37.5" x14ac:dyDescent="0.25">
      <c r="A91" s="46">
        <v>1.1399999999999999</v>
      </c>
      <c r="B91" s="24" t="s">
        <v>242</v>
      </c>
      <c r="C91" s="23" t="s">
        <v>67</v>
      </c>
      <c r="D91" s="39">
        <v>8</v>
      </c>
      <c r="E91" s="25">
        <v>42.78</v>
      </c>
      <c r="F91" s="47">
        <f t="shared" si="13"/>
        <v>342.24</v>
      </c>
      <c r="H91" s="7"/>
    </row>
    <row r="92" spans="1:8" s="15" customFormat="1" ht="37.5" x14ac:dyDescent="0.25">
      <c r="A92" s="46">
        <v>1.141</v>
      </c>
      <c r="B92" s="24" t="s">
        <v>243</v>
      </c>
      <c r="C92" s="23" t="s">
        <v>67</v>
      </c>
      <c r="D92" s="39">
        <v>22</v>
      </c>
      <c r="E92" s="25">
        <v>19.45</v>
      </c>
      <c r="F92" s="47">
        <f t="shared" si="13"/>
        <v>427.9</v>
      </c>
      <c r="H92" s="7"/>
    </row>
    <row r="93" spans="1:8" s="15" customFormat="1" ht="37.5" x14ac:dyDescent="0.25">
      <c r="A93" s="46">
        <v>1.1419999999999999</v>
      </c>
      <c r="B93" s="24" t="s">
        <v>244</v>
      </c>
      <c r="C93" s="23" t="s">
        <v>67</v>
      </c>
      <c r="D93" s="39">
        <v>3</v>
      </c>
      <c r="E93" s="25">
        <v>1351.41</v>
      </c>
      <c r="F93" s="47">
        <f t="shared" si="13"/>
        <v>4054.23</v>
      </c>
      <c r="H93" s="7"/>
    </row>
    <row r="94" spans="1:8" s="15" customFormat="1" ht="37.5" x14ac:dyDescent="0.25">
      <c r="A94" s="46">
        <v>1.143</v>
      </c>
      <c r="B94" s="24" t="s">
        <v>245</v>
      </c>
      <c r="C94" s="23" t="s">
        <v>67</v>
      </c>
      <c r="D94" s="39">
        <v>3</v>
      </c>
      <c r="E94" s="25">
        <v>1351.41</v>
      </c>
      <c r="F94" s="47">
        <f t="shared" si="13"/>
        <v>4054.23</v>
      </c>
      <c r="H94" s="7"/>
    </row>
    <row r="95" spans="1:8" s="15" customFormat="1" ht="37.5" x14ac:dyDescent="0.25">
      <c r="A95" s="46">
        <v>1.1439999999999999</v>
      </c>
      <c r="B95" s="24" t="s">
        <v>246</v>
      </c>
      <c r="C95" s="23" t="s">
        <v>67</v>
      </c>
      <c r="D95" s="39">
        <v>5</v>
      </c>
      <c r="E95" s="25">
        <v>1120.45</v>
      </c>
      <c r="F95" s="47">
        <f t="shared" si="13"/>
        <v>5602.25</v>
      </c>
      <c r="H95" s="7"/>
    </row>
    <row r="96" spans="1:8" s="15" customFormat="1" ht="37.5" x14ac:dyDescent="0.25">
      <c r="A96" s="46">
        <v>1.145</v>
      </c>
      <c r="B96" s="24" t="s">
        <v>247</v>
      </c>
      <c r="C96" s="23" t="s">
        <v>67</v>
      </c>
      <c r="D96" s="39">
        <v>2</v>
      </c>
      <c r="E96" s="25">
        <v>1120.45</v>
      </c>
      <c r="F96" s="47">
        <f t="shared" si="13"/>
        <v>2240.9</v>
      </c>
      <c r="H96" s="7"/>
    </row>
    <row r="97" spans="1:8" s="15" customFormat="1" ht="37.5" x14ac:dyDescent="0.25">
      <c r="A97" s="46">
        <v>1.1459999999999999</v>
      </c>
      <c r="B97" s="24" t="s">
        <v>248</v>
      </c>
      <c r="C97" s="23" t="s">
        <v>67</v>
      </c>
      <c r="D97" s="39">
        <v>2</v>
      </c>
      <c r="E97" s="25">
        <v>1120.45</v>
      </c>
      <c r="F97" s="47">
        <f t="shared" si="13"/>
        <v>2240.9</v>
      </c>
      <c r="H97" s="7"/>
    </row>
    <row r="98" spans="1:8" s="15" customFormat="1" ht="37.5" x14ac:dyDescent="0.25">
      <c r="A98" s="46">
        <v>1.147</v>
      </c>
      <c r="B98" s="24" t="s">
        <v>249</v>
      </c>
      <c r="C98" s="23" t="s">
        <v>67</v>
      </c>
      <c r="D98" s="39">
        <v>3</v>
      </c>
      <c r="E98" s="25">
        <v>431.14</v>
      </c>
      <c r="F98" s="47">
        <f t="shared" si="13"/>
        <v>1293.42</v>
      </c>
      <c r="H98" s="7"/>
    </row>
    <row r="99" spans="1:8" s="15" customFormat="1" ht="37.5" x14ac:dyDescent="0.25">
      <c r="A99" s="46">
        <v>1.1479999999999999</v>
      </c>
      <c r="B99" s="24" t="s">
        <v>250</v>
      </c>
      <c r="C99" s="23" t="s">
        <v>67</v>
      </c>
      <c r="D99" s="39">
        <v>4</v>
      </c>
      <c r="E99" s="25">
        <v>112.03</v>
      </c>
      <c r="F99" s="47">
        <f t="shared" si="13"/>
        <v>448.12</v>
      </c>
      <c r="H99" s="7"/>
    </row>
    <row r="100" spans="1:8" s="15" customFormat="1" ht="37.5" x14ac:dyDescent="0.25">
      <c r="A100" s="46">
        <v>1.149</v>
      </c>
      <c r="B100" s="24" t="s">
        <v>251</v>
      </c>
      <c r="C100" s="23" t="s">
        <v>28</v>
      </c>
      <c r="D100" s="39">
        <v>18</v>
      </c>
      <c r="E100" s="25">
        <v>102.64</v>
      </c>
      <c r="F100" s="47">
        <f t="shared" si="13"/>
        <v>1847.52</v>
      </c>
      <c r="H100" s="7"/>
    </row>
    <row r="101" spans="1:8" s="15" customFormat="1" ht="25" x14ac:dyDescent="0.25">
      <c r="A101" s="46">
        <v>1.1499999999999999</v>
      </c>
      <c r="B101" s="24" t="s">
        <v>252</v>
      </c>
      <c r="C101" s="23" t="s">
        <v>67</v>
      </c>
      <c r="D101" s="39">
        <v>24</v>
      </c>
      <c r="E101" s="25">
        <v>85.48</v>
      </c>
      <c r="F101" s="47">
        <f t="shared" si="13"/>
        <v>2051.52</v>
      </c>
      <c r="H101" s="7"/>
    </row>
    <row r="102" spans="1:8" s="15" customFormat="1" ht="50" x14ac:dyDescent="0.25">
      <c r="A102" s="46">
        <v>1.151</v>
      </c>
      <c r="B102" s="24" t="s">
        <v>253</v>
      </c>
      <c r="C102" s="23" t="s">
        <v>28</v>
      </c>
      <c r="D102" s="39">
        <v>537.21</v>
      </c>
      <c r="E102" s="25">
        <v>25.68</v>
      </c>
      <c r="F102" s="47">
        <f t="shared" si="13"/>
        <v>13795.55</v>
      </c>
      <c r="H102" s="7"/>
    </row>
    <row r="103" spans="1:8" s="15" customFormat="1" ht="37.5" x14ac:dyDescent="0.25">
      <c r="A103" s="46">
        <v>1.1519999999999999</v>
      </c>
      <c r="B103" s="24" t="s">
        <v>254</v>
      </c>
      <c r="C103" s="23" t="s">
        <v>67</v>
      </c>
      <c r="D103" s="39">
        <v>4</v>
      </c>
      <c r="E103" s="25">
        <v>25.81</v>
      </c>
      <c r="F103" s="47">
        <f t="shared" si="13"/>
        <v>103.24</v>
      </c>
      <c r="H103" s="7"/>
    </row>
    <row r="104" spans="1:8" s="15" customFormat="1" ht="262.5" x14ac:dyDescent="0.25">
      <c r="A104" s="46">
        <v>1.153</v>
      </c>
      <c r="B104" s="24" t="s">
        <v>255</v>
      </c>
      <c r="C104" s="23" t="s">
        <v>67</v>
      </c>
      <c r="D104" s="39">
        <v>12</v>
      </c>
      <c r="E104" s="25">
        <v>9859.85</v>
      </c>
      <c r="F104" s="47">
        <f t="shared" si="13"/>
        <v>118318.2</v>
      </c>
      <c r="H104" s="7"/>
    </row>
    <row r="105" spans="1:8" s="15" customFormat="1" ht="409.5" x14ac:dyDescent="0.25">
      <c r="A105" s="46">
        <v>1.1539999999999999</v>
      </c>
      <c r="B105" s="24" t="s">
        <v>256</v>
      </c>
      <c r="C105" s="23" t="s">
        <v>67</v>
      </c>
      <c r="D105" s="39">
        <v>1</v>
      </c>
      <c r="E105" s="25">
        <v>197051.29</v>
      </c>
      <c r="F105" s="47">
        <f t="shared" si="13"/>
        <v>197051.29</v>
      </c>
      <c r="H105" s="7"/>
    </row>
    <row r="106" spans="1:8" s="15" customFormat="1" ht="200" x14ac:dyDescent="0.25">
      <c r="A106" s="46">
        <v>1.155</v>
      </c>
      <c r="B106" s="24" t="s">
        <v>257</v>
      </c>
      <c r="C106" s="23" t="s">
        <v>67</v>
      </c>
      <c r="D106" s="39">
        <v>2</v>
      </c>
      <c r="E106" s="25">
        <v>14302.74</v>
      </c>
      <c r="F106" s="47">
        <f t="shared" si="13"/>
        <v>28605.48</v>
      </c>
      <c r="H106" s="7"/>
    </row>
    <row r="107" spans="1:8" s="15" customFormat="1" ht="162.5" x14ac:dyDescent="0.25">
      <c r="A107" s="46">
        <v>1.1559999999999999</v>
      </c>
      <c r="B107" s="24" t="s">
        <v>258</v>
      </c>
      <c r="C107" s="23" t="s">
        <v>67</v>
      </c>
      <c r="D107" s="39">
        <v>2</v>
      </c>
      <c r="E107" s="25">
        <v>47912.76</v>
      </c>
      <c r="F107" s="47">
        <f t="shared" si="13"/>
        <v>95825.52</v>
      </c>
      <c r="H107" s="7"/>
    </row>
    <row r="108" spans="1:8" s="15" customFormat="1" ht="88" thickBot="1" x14ac:dyDescent="0.3">
      <c r="A108" s="48">
        <v>1.157</v>
      </c>
      <c r="B108" s="49" t="s">
        <v>259</v>
      </c>
      <c r="C108" s="50" t="s">
        <v>260</v>
      </c>
      <c r="D108" s="51">
        <v>12</v>
      </c>
      <c r="E108" s="52">
        <v>256.54000000000002</v>
      </c>
      <c r="F108" s="53">
        <f t="shared" si="13"/>
        <v>3078.48</v>
      </c>
      <c r="H108" s="7"/>
    </row>
    <row r="110" spans="1:8" x14ac:dyDescent="0.25">
      <c r="A110" s="114" t="s">
        <v>192</v>
      </c>
      <c r="B110" s="114"/>
      <c r="C110" s="114"/>
      <c r="D110" s="114"/>
      <c r="E110" s="113">
        <f>F84+F80+F32+F20+F12</f>
        <v>3585300.89</v>
      </c>
      <c r="F110" s="114"/>
    </row>
    <row r="111" spans="1:8" x14ac:dyDescent="0.25">
      <c r="A111" s="114" t="s">
        <v>193</v>
      </c>
      <c r="B111" s="114"/>
      <c r="C111" s="114"/>
      <c r="D111" s="114"/>
      <c r="E111" s="113">
        <f>ROUND((E110*0.16),2)</f>
        <v>573648.14</v>
      </c>
      <c r="F111" s="114"/>
    </row>
    <row r="112" spans="1:8" x14ac:dyDescent="0.25">
      <c r="A112" s="114" t="s">
        <v>194</v>
      </c>
      <c r="B112" s="114"/>
      <c r="C112" s="114"/>
      <c r="D112" s="114"/>
      <c r="E112" s="113">
        <f>E111+E110</f>
        <v>4158949.03</v>
      </c>
      <c r="F112" s="114"/>
      <c r="G112" s="41">
        <v>10000000</v>
      </c>
    </row>
  </sheetData>
  <mergeCells count="26">
    <mergeCell ref="A110:D110"/>
    <mergeCell ref="E110:F110"/>
    <mergeCell ref="A111:D111"/>
    <mergeCell ref="E111:F111"/>
    <mergeCell ref="A112:D112"/>
    <mergeCell ref="E112:F112"/>
    <mergeCell ref="A54:E54"/>
    <mergeCell ref="A66:E66"/>
    <mergeCell ref="A70:E70"/>
    <mergeCell ref="A80:E80"/>
    <mergeCell ref="A84:E84"/>
    <mergeCell ref="A50:E50"/>
    <mergeCell ref="A12:E12"/>
    <mergeCell ref="A20:E20"/>
    <mergeCell ref="A21:E21"/>
    <mergeCell ref="A23:E23"/>
    <mergeCell ref="A27:E27"/>
    <mergeCell ref="A32:E32"/>
    <mergeCell ref="A33:E33"/>
    <mergeCell ref="A38:E38"/>
    <mergeCell ref="A42:E42"/>
    <mergeCell ref="A1:F1"/>
    <mergeCell ref="A2:F2"/>
    <mergeCell ref="A3:F3"/>
    <mergeCell ref="B5:F5"/>
    <mergeCell ref="A9:E9"/>
  </mergeCells>
  <printOptions horizontalCentered="1"/>
  <pageMargins left="0.70866141732283472" right="0.70866141732283472" top="0.55118110236220474" bottom="0.55118110236220474" header="0" footer="0"/>
  <pageSetup scale="72" orientation="portrait" r:id="rId1"/>
  <headerFooter scaleWithDoc="0" alignWithMargins="0">
    <oddFooter xml:space="preserve">&amp;C&amp;P de &amp;N&amp;R&amp;8
</oddFooter>
    <firstFooter>&amp;LAPROVO:
ING. SANTOS GOVEA CONTRERAS
DIRECTOR DE OBRAS, ORDENAMIENTO TERRITORIAL Y 
SERVICIOS MUNICIPALES&amp;RELABORO:
ING. ANGEL EDUARDO GONZALEZ ALCUDIA
RESIDENTE DE OBRA</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253D5-1916-48ED-9918-0A3BB5784CED}">
  <dimension ref="A1:X69"/>
  <sheetViews>
    <sheetView showGridLines="0" tabSelected="1" view="pageBreakPreview" zoomScale="80" zoomScaleNormal="70" zoomScaleSheetLayoutView="80" zoomScalePageLayoutView="70" workbookViewId="0">
      <selection activeCell="F53" sqref="F53"/>
    </sheetView>
  </sheetViews>
  <sheetFormatPr defaultColWidth="0" defaultRowHeight="15.5" zeroHeight="1" x14ac:dyDescent="0.25"/>
  <cols>
    <col min="1" max="1" width="11.1796875" style="10" customWidth="1"/>
    <col min="2" max="2" width="57.1796875" style="7" customWidth="1"/>
    <col min="3" max="3" width="7.81640625" style="7" customWidth="1"/>
    <col min="4" max="4" width="12.54296875" style="40" customWidth="1"/>
    <col min="5" max="5" width="14.81640625" style="11" customWidth="1"/>
    <col min="6" max="6" width="15.81640625" style="7" customWidth="1"/>
    <col min="7" max="7" width="9" style="15" customWidth="1"/>
    <col min="8" max="8" width="9.7265625" style="7" customWidth="1"/>
    <col min="9" max="10" width="11.453125" style="7" hidden="1" customWidth="1"/>
    <col min="11" max="11" width="15" style="7" hidden="1" customWidth="1"/>
    <col min="12" max="24" width="0" style="7" hidden="1" customWidth="1"/>
    <col min="25" max="16384" width="11.453125" style="7" hidden="1"/>
  </cols>
  <sheetData>
    <row r="1" spans="1:22" s="57" customFormat="1" ht="57" customHeight="1" x14ac:dyDescent="0.25">
      <c r="A1" s="90"/>
      <c r="B1" s="91"/>
      <c r="C1" s="92"/>
      <c r="D1" s="92"/>
      <c r="E1" s="92"/>
      <c r="F1" s="145" t="s">
        <v>306</v>
      </c>
      <c r="G1" s="59"/>
      <c r="H1" s="60"/>
      <c r="I1" s="61"/>
      <c r="J1" s="56"/>
    </row>
    <row r="2" spans="1:22" s="57" customFormat="1" ht="18.399999999999999" customHeight="1" x14ac:dyDescent="0.4">
      <c r="A2" s="143" t="s">
        <v>296</v>
      </c>
      <c r="B2" s="144"/>
      <c r="C2" s="144"/>
      <c r="D2" s="144"/>
      <c r="E2" s="144"/>
      <c r="F2" s="144"/>
      <c r="G2" s="93"/>
      <c r="H2" s="60"/>
      <c r="I2" s="60"/>
      <c r="J2" s="56"/>
    </row>
    <row r="3" spans="1:22" s="57" customFormat="1" ht="39" customHeight="1" x14ac:dyDescent="0.3">
      <c r="A3" s="118" t="s">
        <v>303</v>
      </c>
      <c r="B3" s="118"/>
      <c r="C3" s="118"/>
      <c r="D3" s="118"/>
      <c r="E3" s="118"/>
      <c r="F3" s="118"/>
      <c r="G3" s="93"/>
      <c r="J3" s="56"/>
    </row>
    <row r="4" spans="1:22" s="57" customFormat="1" ht="14" x14ac:dyDescent="0.3">
      <c r="A4" s="121" t="s">
        <v>297</v>
      </c>
      <c r="B4" s="121"/>
      <c r="C4" s="121"/>
      <c r="D4" s="121"/>
      <c r="E4" s="121"/>
      <c r="F4" s="121"/>
      <c r="G4" s="93"/>
      <c r="H4" s="60"/>
      <c r="I4" s="60"/>
      <c r="J4" s="56"/>
      <c r="K4" s="58"/>
    </row>
    <row r="5" spans="1:22" s="57" customFormat="1" ht="14" x14ac:dyDescent="0.3">
      <c r="A5" s="121" t="s">
        <v>298</v>
      </c>
      <c r="B5" s="121"/>
      <c r="C5" s="121"/>
      <c r="D5" s="121"/>
      <c r="E5" s="121"/>
      <c r="F5" s="121"/>
      <c r="G5" s="93"/>
      <c r="H5" s="60"/>
      <c r="I5" s="60"/>
      <c r="J5" s="56"/>
    </row>
    <row r="6" spans="1:22" s="57" customFormat="1" ht="14" x14ac:dyDescent="0.3">
      <c r="A6" s="121" t="s">
        <v>299</v>
      </c>
      <c r="B6" s="121"/>
      <c r="C6" s="121"/>
      <c r="D6" s="121"/>
      <c r="E6" s="121"/>
      <c r="F6" s="121"/>
      <c r="G6" s="93"/>
      <c r="H6" s="60"/>
      <c r="I6" s="60"/>
      <c r="J6" s="56"/>
    </row>
    <row r="7" spans="1:22" s="57" customFormat="1" ht="14" x14ac:dyDescent="0.3">
      <c r="A7" s="121" t="s">
        <v>300</v>
      </c>
      <c r="B7" s="121"/>
      <c r="C7" s="121"/>
      <c r="D7" s="121"/>
      <c r="E7" s="121"/>
      <c r="F7" s="121"/>
      <c r="G7" s="93"/>
      <c r="H7" s="60"/>
      <c r="I7" s="60"/>
      <c r="J7" s="56"/>
    </row>
    <row r="8" spans="1:22" s="57" customFormat="1" ht="14" x14ac:dyDescent="0.3">
      <c r="A8" s="121" t="s">
        <v>301</v>
      </c>
      <c r="B8" s="121"/>
      <c r="C8" s="121"/>
      <c r="D8" s="121"/>
      <c r="E8" s="121"/>
      <c r="F8" s="121"/>
      <c r="G8" s="93"/>
      <c r="H8" s="60"/>
      <c r="I8" s="60"/>
      <c r="J8" s="56"/>
    </row>
    <row r="9" spans="1:22" s="57" customFormat="1" ht="19" customHeight="1" x14ac:dyDescent="0.3">
      <c r="A9" s="121" t="s">
        <v>302</v>
      </c>
      <c r="B9" s="121"/>
      <c r="C9" s="121"/>
      <c r="D9" s="121"/>
      <c r="E9" s="121"/>
      <c r="F9" s="121"/>
      <c r="G9" s="93"/>
      <c r="H9" s="60"/>
      <c r="I9" s="60"/>
      <c r="J9" s="56"/>
    </row>
    <row r="10" spans="1:22" s="57" customFormat="1" ht="48.25" customHeight="1" x14ac:dyDescent="0.3">
      <c r="A10" s="119" t="s">
        <v>283</v>
      </c>
      <c r="B10" s="119"/>
      <c r="C10" s="119"/>
      <c r="D10" s="119"/>
      <c r="E10" s="119"/>
      <c r="F10" s="119"/>
      <c r="G10" s="93"/>
      <c r="J10" s="56"/>
    </row>
    <row r="11" spans="1:22" s="57" customFormat="1" ht="79.5" customHeight="1" x14ac:dyDescent="0.25">
      <c r="A11" s="68" t="s">
        <v>261</v>
      </c>
      <c r="B11" s="120" t="s">
        <v>270</v>
      </c>
      <c r="C11" s="120"/>
      <c r="D11" s="120"/>
      <c r="E11" s="120"/>
      <c r="F11" s="120"/>
      <c r="G11" s="76"/>
      <c r="H11" s="77"/>
      <c r="I11" s="77"/>
      <c r="J11" s="78"/>
      <c r="K11" s="77"/>
      <c r="L11" s="77"/>
      <c r="M11" s="77"/>
      <c r="N11" s="77"/>
      <c r="O11" s="77"/>
      <c r="P11" s="77"/>
      <c r="Q11" s="77"/>
      <c r="R11" s="77"/>
      <c r="S11" s="77"/>
      <c r="T11" s="77"/>
      <c r="U11" s="77"/>
      <c r="V11" s="77"/>
    </row>
    <row r="12" spans="1:22" s="57" customFormat="1" ht="57" customHeight="1" x14ac:dyDescent="0.25">
      <c r="A12" s="68" t="s">
        <v>262</v>
      </c>
      <c r="B12" s="120" t="s">
        <v>271</v>
      </c>
      <c r="C12" s="120"/>
      <c r="D12" s="120"/>
      <c r="E12" s="120"/>
      <c r="F12" s="120"/>
      <c r="G12" s="76"/>
      <c r="H12" s="77"/>
      <c r="I12" s="77"/>
      <c r="J12" s="78"/>
      <c r="K12" s="77"/>
      <c r="L12" s="77"/>
      <c r="M12" s="77"/>
      <c r="N12" s="77"/>
      <c r="O12" s="77"/>
      <c r="P12" s="77"/>
      <c r="Q12" s="77"/>
      <c r="R12" s="77"/>
      <c r="S12" s="77"/>
      <c r="T12" s="77"/>
      <c r="U12" s="77"/>
      <c r="V12" s="77"/>
    </row>
    <row r="13" spans="1:22" s="57" customFormat="1" ht="49" customHeight="1" x14ac:dyDescent="0.25">
      <c r="A13" s="68" t="s">
        <v>263</v>
      </c>
      <c r="B13" s="120" t="s">
        <v>272</v>
      </c>
      <c r="C13" s="120"/>
      <c r="D13" s="120"/>
      <c r="E13" s="120"/>
      <c r="F13" s="120"/>
      <c r="G13" s="76"/>
      <c r="H13" s="77"/>
      <c r="I13" s="77"/>
      <c r="J13" s="78"/>
      <c r="K13" s="77"/>
      <c r="L13" s="77"/>
      <c r="M13" s="77"/>
      <c r="N13" s="77"/>
      <c r="O13" s="77"/>
      <c r="P13" s="77"/>
      <c r="Q13" s="77"/>
      <c r="R13" s="77"/>
      <c r="S13" s="77"/>
      <c r="T13" s="77"/>
      <c r="U13" s="77"/>
      <c r="V13" s="77"/>
    </row>
    <row r="14" spans="1:22" s="57" customFormat="1" ht="59.5" customHeight="1" x14ac:dyDescent="0.25">
      <c r="A14" s="68" t="s">
        <v>264</v>
      </c>
      <c r="B14" s="120" t="s">
        <v>265</v>
      </c>
      <c r="C14" s="120"/>
      <c r="D14" s="120"/>
      <c r="E14" s="120"/>
      <c r="F14" s="120"/>
      <c r="G14" s="76"/>
      <c r="H14" s="77"/>
      <c r="I14" s="77"/>
      <c r="J14" s="78"/>
      <c r="K14" s="77"/>
      <c r="L14" s="77"/>
      <c r="M14" s="77"/>
      <c r="N14" s="77"/>
      <c r="O14" s="77"/>
      <c r="P14" s="77"/>
      <c r="Q14" s="77"/>
      <c r="R14" s="77"/>
      <c r="S14" s="77"/>
      <c r="T14" s="77"/>
      <c r="U14" s="77"/>
      <c r="V14" s="77"/>
    </row>
    <row r="15" spans="1:22" x14ac:dyDescent="0.25">
      <c r="A15" s="118" t="s">
        <v>273</v>
      </c>
      <c r="B15" s="118"/>
      <c r="C15" s="118"/>
      <c r="D15" s="118"/>
      <c r="E15" s="118"/>
      <c r="F15" s="118"/>
      <c r="G15" s="79"/>
      <c r="H15" s="80"/>
      <c r="I15" s="80"/>
      <c r="J15" s="80"/>
      <c r="K15" s="80"/>
      <c r="L15" s="80"/>
      <c r="M15" s="80"/>
      <c r="N15" s="80"/>
      <c r="O15" s="80"/>
      <c r="P15" s="80"/>
      <c r="Q15" s="80"/>
      <c r="R15" s="80"/>
      <c r="S15" s="80"/>
      <c r="T15" s="80"/>
      <c r="U15" s="80"/>
      <c r="V15" s="80"/>
    </row>
    <row r="16" spans="1:22" ht="15.5" customHeight="1" x14ac:dyDescent="0.25">
      <c r="A16" s="94" t="s">
        <v>7</v>
      </c>
      <c r="B16" s="94" t="s">
        <v>8</v>
      </c>
      <c r="C16" s="94" t="s">
        <v>9</v>
      </c>
      <c r="D16" s="95" t="s">
        <v>10</v>
      </c>
      <c r="E16" s="96" t="s">
        <v>11</v>
      </c>
      <c r="F16" s="97" t="s">
        <v>12</v>
      </c>
      <c r="G16" s="79"/>
      <c r="H16" s="80"/>
      <c r="I16" s="80"/>
      <c r="J16" s="80"/>
      <c r="K16" s="80"/>
      <c r="L16" s="80"/>
      <c r="M16" s="80"/>
      <c r="N16" s="80"/>
      <c r="O16" s="80"/>
      <c r="P16" s="80"/>
      <c r="Q16" s="80"/>
      <c r="R16" s="80"/>
      <c r="S16" s="80"/>
      <c r="T16" s="80"/>
      <c r="U16" s="80"/>
      <c r="V16" s="80"/>
    </row>
    <row r="17" spans="1:22" ht="18" x14ac:dyDescent="0.25">
      <c r="A17" s="141" t="s">
        <v>284</v>
      </c>
      <c r="B17" s="142"/>
      <c r="C17" s="142"/>
      <c r="D17" s="142"/>
      <c r="E17" s="142"/>
      <c r="F17" s="142"/>
      <c r="G17" s="79"/>
      <c r="H17" s="80"/>
      <c r="I17" s="80"/>
      <c r="J17" s="80"/>
      <c r="K17" s="80"/>
      <c r="L17" s="80"/>
      <c r="M17" s="80"/>
      <c r="N17" s="80"/>
      <c r="O17" s="80"/>
      <c r="P17" s="80"/>
      <c r="Q17" s="80"/>
      <c r="R17" s="80"/>
      <c r="S17" s="80"/>
      <c r="T17" s="80"/>
      <c r="U17" s="80"/>
      <c r="V17" s="80"/>
    </row>
    <row r="18" spans="1:22" s="12" customFormat="1" ht="12.9" customHeight="1" x14ac:dyDescent="0.25">
      <c r="A18" s="133" t="s">
        <v>276</v>
      </c>
      <c r="B18" s="133"/>
      <c r="C18" s="133"/>
      <c r="D18" s="133"/>
      <c r="E18" s="133"/>
      <c r="F18" s="63">
        <f>SUM(F19)</f>
        <v>0</v>
      </c>
      <c r="G18" s="81"/>
      <c r="H18" s="82"/>
      <c r="I18" s="82"/>
      <c r="J18" s="82"/>
      <c r="K18" s="82"/>
      <c r="L18" s="82"/>
      <c r="M18" s="82"/>
      <c r="N18" s="82"/>
      <c r="O18" s="82"/>
      <c r="P18" s="82"/>
      <c r="Q18" s="82"/>
      <c r="R18" s="82"/>
      <c r="S18" s="82"/>
      <c r="T18" s="82"/>
      <c r="U18" s="82"/>
      <c r="V18" s="82"/>
    </row>
    <row r="19" spans="1:22" s="6" customFormat="1" ht="21" x14ac:dyDescent="0.25">
      <c r="A19" s="71">
        <v>1.1000000000000001</v>
      </c>
      <c r="B19" s="66" t="s">
        <v>277</v>
      </c>
      <c r="C19" s="71" t="s">
        <v>266</v>
      </c>
      <c r="D19" s="72">
        <v>1</v>
      </c>
      <c r="E19" s="73">
        <v>0</v>
      </c>
      <c r="F19" s="73">
        <f>D19*E19</f>
        <v>0</v>
      </c>
      <c r="G19" s="83"/>
      <c r="H19" s="82"/>
      <c r="I19" s="82"/>
      <c r="J19" s="82"/>
      <c r="K19" s="82"/>
      <c r="L19" s="84"/>
      <c r="M19" s="84"/>
      <c r="N19" s="84"/>
      <c r="O19" s="84"/>
      <c r="P19" s="84"/>
      <c r="Q19" s="84"/>
      <c r="R19" s="84"/>
      <c r="S19" s="84"/>
      <c r="T19" s="84"/>
      <c r="U19" s="84"/>
      <c r="V19" s="84"/>
    </row>
    <row r="20" spans="1:22" s="12" customFormat="1" ht="14.4" customHeight="1" x14ac:dyDescent="0.25">
      <c r="A20" s="133" t="s">
        <v>285</v>
      </c>
      <c r="B20" s="133"/>
      <c r="C20" s="133"/>
      <c r="D20" s="133"/>
      <c r="E20" s="133"/>
      <c r="F20" s="63">
        <f>SUM(F21:F23)</f>
        <v>0</v>
      </c>
      <c r="G20" s="81"/>
      <c r="H20" s="84"/>
      <c r="I20" s="84"/>
      <c r="J20" s="84"/>
      <c r="K20" s="84"/>
      <c r="L20" s="82"/>
      <c r="M20" s="82"/>
      <c r="N20" s="82"/>
      <c r="O20" s="82"/>
      <c r="P20" s="82"/>
      <c r="Q20" s="82"/>
      <c r="R20" s="82"/>
      <c r="S20" s="82"/>
      <c r="T20" s="82"/>
      <c r="U20" s="82"/>
      <c r="V20" s="82"/>
    </row>
    <row r="21" spans="1:22" s="12" customFormat="1" ht="21.65" customHeight="1" x14ac:dyDescent="0.25">
      <c r="A21" s="71">
        <v>2.1</v>
      </c>
      <c r="B21" s="70" t="s">
        <v>267</v>
      </c>
      <c r="C21" s="71" t="s">
        <v>274</v>
      </c>
      <c r="D21" s="72">
        <v>300</v>
      </c>
      <c r="E21" s="73">
        <v>0</v>
      </c>
      <c r="F21" s="73">
        <f>D21*E21</f>
        <v>0</v>
      </c>
      <c r="G21" s="81"/>
      <c r="H21" s="84"/>
      <c r="I21" s="84"/>
      <c r="J21" s="84"/>
      <c r="K21" s="84"/>
      <c r="L21" s="82"/>
      <c r="M21" s="82"/>
      <c r="N21" s="82"/>
      <c r="O21" s="82"/>
      <c r="P21" s="82"/>
      <c r="Q21" s="82"/>
      <c r="R21" s="82"/>
      <c r="S21" s="82"/>
      <c r="T21" s="82"/>
      <c r="U21" s="82"/>
      <c r="V21" s="82"/>
    </row>
    <row r="22" spans="1:22" s="6" customFormat="1" ht="52.5" x14ac:dyDescent="0.25">
      <c r="A22" s="71">
        <v>2.2999999999999998</v>
      </c>
      <c r="B22" s="66" t="s">
        <v>278</v>
      </c>
      <c r="C22" s="71" t="s">
        <v>268</v>
      </c>
      <c r="D22" s="72">
        <v>1100</v>
      </c>
      <c r="E22" s="73">
        <v>0</v>
      </c>
      <c r="F22" s="73">
        <f t="shared" ref="F22:F23" si="0">ROUND((E22*D22),2)</f>
        <v>0</v>
      </c>
      <c r="G22" s="83"/>
      <c r="H22" s="84"/>
      <c r="I22" s="84"/>
      <c r="J22" s="85"/>
      <c r="K22" s="85"/>
      <c r="L22" s="85"/>
      <c r="M22" s="85"/>
      <c r="N22" s="84"/>
      <c r="O22" s="85"/>
      <c r="P22" s="84"/>
      <c r="Q22" s="84"/>
      <c r="R22" s="85"/>
      <c r="S22" s="84"/>
      <c r="T22" s="84"/>
      <c r="U22" s="84"/>
      <c r="V22" s="84"/>
    </row>
    <row r="23" spans="1:22" s="6" customFormat="1" ht="52.5" x14ac:dyDescent="0.25">
      <c r="A23" s="71">
        <v>2.4</v>
      </c>
      <c r="B23" s="67" t="s">
        <v>280</v>
      </c>
      <c r="C23" s="71" t="s">
        <v>274</v>
      </c>
      <c r="D23" s="72">
        <v>15</v>
      </c>
      <c r="E23" s="73">
        <v>0</v>
      </c>
      <c r="F23" s="73">
        <f t="shared" si="0"/>
        <v>0</v>
      </c>
      <c r="G23" s="83"/>
      <c r="H23" s="84"/>
      <c r="I23" s="84"/>
      <c r="J23" s="84"/>
      <c r="K23" s="86"/>
      <c r="L23" s="104"/>
      <c r="M23" s="104"/>
      <c r="N23" s="86"/>
      <c r="O23" s="87"/>
      <c r="P23" s="88"/>
      <c r="Q23" s="88"/>
      <c r="R23" s="84"/>
      <c r="S23" s="84"/>
      <c r="T23" s="84"/>
      <c r="U23" s="84"/>
      <c r="V23" s="84"/>
    </row>
    <row r="24" spans="1:22" s="6" customFormat="1" ht="13.75" customHeight="1" x14ac:dyDescent="0.25">
      <c r="A24" s="133" t="s">
        <v>279</v>
      </c>
      <c r="B24" s="133"/>
      <c r="C24" s="133"/>
      <c r="D24" s="133"/>
      <c r="E24" s="133"/>
      <c r="F24" s="63">
        <f>SUM(F25:F29)</f>
        <v>0</v>
      </c>
      <c r="G24" s="83"/>
      <c r="H24" s="84"/>
      <c r="I24" s="85"/>
      <c r="J24" s="85"/>
      <c r="K24" s="84"/>
      <c r="L24" s="84"/>
      <c r="M24" s="84"/>
      <c r="N24" s="84"/>
      <c r="O24" s="84"/>
      <c r="P24" s="84"/>
      <c r="Q24" s="84"/>
      <c r="R24" s="84"/>
      <c r="S24" s="84"/>
      <c r="T24" s="84"/>
      <c r="U24" s="84"/>
      <c r="V24" s="84"/>
    </row>
    <row r="25" spans="1:22" s="6" customFormat="1" ht="55.75" customHeight="1" x14ac:dyDescent="0.25">
      <c r="A25" s="71">
        <v>3.2</v>
      </c>
      <c r="B25" s="66" t="s">
        <v>286</v>
      </c>
      <c r="C25" s="71" t="s">
        <v>268</v>
      </c>
      <c r="D25" s="72">
        <v>700</v>
      </c>
      <c r="E25" s="73">
        <v>0</v>
      </c>
      <c r="F25" s="73">
        <f>E25*D25</f>
        <v>0</v>
      </c>
      <c r="G25" s="83"/>
      <c r="H25" s="84"/>
      <c r="I25" s="85"/>
      <c r="J25" s="84"/>
      <c r="K25" s="85"/>
      <c r="L25" s="84"/>
      <c r="M25" s="85"/>
      <c r="N25" s="84"/>
      <c r="O25" s="84"/>
      <c r="P25" s="84"/>
      <c r="Q25" s="84"/>
      <c r="R25" s="84"/>
      <c r="S25" s="84"/>
      <c r="T25" s="84"/>
      <c r="U25" s="84"/>
      <c r="V25" s="84"/>
    </row>
    <row r="26" spans="1:22" s="6" customFormat="1" ht="67.5" customHeight="1" x14ac:dyDescent="0.25">
      <c r="A26" s="71">
        <v>3.3</v>
      </c>
      <c r="B26" s="66" t="s">
        <v>282</v>
      </c>
      <c r="C26" s="71" t="s">
        <v>274</v>
      </c>
      <c r="D26" s="72">
        <v>15</v>
      </c>
      <c r="E26" s="73">
        <v>0</v>
      </c>
      <c r="F26" s="73">
        <f t="shared" ref="F26:F29" si="1">E26*D26</f>
        <v>0</v>
      </c>
      <c r="G26" s="83"/>
      <c r="H26" s="84"/>
      <c r="I26" s="84"/>
      <c r="J26" s="84"/>
      <c r="K26" s="84"/>
      <c r="L26" s="84"/>
      <c r="M26" s="84"/>
      <c r="N26" s="84"/>
      <c r="O26" s="84"/>
      <c r="P26" s="84"/>
      <c r="Q26" s="84"/>
      <c r="R26" s="84"/>
      <c r="S26" s="84"/>
      <c r="T26" s="84"/>
      <c r="U26" s="84"/>
      <c r="V26" s="84"/>
    </row>
    <row r="27" spans="1:22" s="6" customFormat="1" ht="52.75" customHeight="1" x14ac:dyDescent="0.25">
      <c r="A27" s="71">
        <v>3.4</v>
      </c>
      <c r="B27" s="69" t="s">
        <v>281</v>
      </c>
      <c r="C27" s="71" t="s">
        <v>274</v>
      </c>
      <c r="D27" s="72">
        <v>50</v>
      </c>
      <c r="E27" s="73">
        <v>0</v>
      </c>
      <c r="F27" s="73">
        <f t="shared" si="1"/>
        <v>0</v>
      </c>
      <c r="G27" s="13"/>
    </row>
    <row r="28" spans="1:22" s="6" customFormat="1" ht="52.75" customHeight="1" x14ac:dyDescent="0.25">
      <c r="A28" s="71">
        <v>3.5</v>
      </c>
      <c r="B28" s="69" t="s">
        <v>288</v>
      </c>
      <c r="C28" s="71" t="s">
        <v>275</v>
      </c>
      <c r="D28" s="72">
        <v>1</v>
      </c>
      <c r="E28" s="73">
        <v>0</v>
      </c>
      <c r="F28" s="73">
        <f t="shared" si="1"/>
        <v>0</v>
      </c>
      <c r="G28" s="13"/>
    </row>
    <row r="29" spans="1:22" s="6" customFormat="1" ht="52.75" customHeight="1" x14ac:dyDescent="0.25">
      <c r="A29" s="71">
        <v>3.6</v>
      </c>
      <c r="B29" s="69" t="s">
        <v>290</v>
      </c>
      <c r="C29" s="71" t="s">
        <v>266</v>
      </c>
      <c r="D29" s="72">
        <v>1</v>
      </c>
      <c r="E29" s="73">
        <v>0</v>
      </c>
      <c r="F29" s="73">
        <f t="shared" si="1"/>
        <v>0</v>
      </c>
      <c r="G29" s="13"/>
    </row>
    <row r="30" spans="1:22" s="6" customFormat="1" x14ac:dyDescent="0.25">
      <c r="A30" s="133" t="s">
        <v>287</v>
      </c>
      <c r="B30" s="133"/>
      <c r="C30" s="133"/>
      <c r="D30" s="133"/>
      <c r="E30" s="133"/>
      <c r="F30" s="74">
        <f>SUM(F31:F33)</f>
        <v>0</v>
      </c>
      <c r="G30" s="13"/>
    </row>
    <row r="31" spans="1:22" s="6" customFormat="1" ht="48.9" customHeight="1" x14ac:dyDescent="0.25">
      <c r="A31" s="71">
        <v>4.12</v>
      </c>
      <c r="B31" s="66" t="s">
        <v>289</v>
      </c>
      <c r="C31" s="71" t="s">
        <v>268</v>
      </c>
      <c r="D31" s="72">
        <v>100</v>
      </c>
      <c r="E31" s="73">
        <v>0</v>
      </c>
      <c r="F31" s="73">
        <f>D31*E31</f>
        <v>0</v>
      </c>
      <c r="G31" s="13"/>
    </row>
    <row r="32" spans="1:22" s="6" customFormat="1" ht="37.25" customHeight="1" x14ac:dyDescent="0.25">
      <c r="A32" s="71">
        <v>4.13</v>
      </c>
      <c r="B32" s="65" t="s">
        <v>291</v>
      </c>
      <c r="C32" s="71" t="s">
        <v>266</v>
      </c>
      <c r="D32" s="72">
        <v>1</v>
      </c>
      <c r="E32" s="73">
        <v>0</v>
      </c>
      <c r="F32" s="73">
        <f t="shared" ref="F32:F33" si="2">D32*E32</f>
        <v>0</v>
      </c>
      <c r="G32" s="13"/>
    </row>
    <row r="33" spans="1:24" s="6" customFormat="1" ht="26.15" customHeight="1" x14ac:dyDescent="0.25">
      <c r="A33" s="71">
        <v>4.1399999999999997</v>
      </c>
      <c r="B33" s="66" t="s">
        <v>292</v>
      </c>
      <c r="C33" s="71" t="s">
        <v>268</v>
      </c>
      <c r="D33" s="72">
        <v>30</v>
      </c>
      <c r="E33" s="73">
        <v>0</v>
      </c>
      <c r="F33" s="73">
        <f t="shared" si="2"/>
        <v>0</v>
      </c>
      <c r="G33" s="13"/>
    </row>
    <row r="34" spans="1:24" s="6" customFormat="1" ht="26.15" customHeight="1" x14ac:dyDescent="0.25">
      <c r="A34" s="146" t="s">
        <v>307</v>
      </c>
      <c r="B34" s="147"/>
      <c r="C34" s="148"/>
      <c r="D34" s="148"/>
      <c r="E34" s="148"/>
      <c r="F34" s="149">
        <f>F35</f>
        <v>0</v>
      </c>
      <c r="G34" s="13"/>
    </row>
    <row r="35" spans="1:24" s="6" customFormat="1" ht="64" customHeight="1" x14ac:dyDescent="0.25">
      <c r="A35" s="150">
        <v>5.0999999999999996</v>
      </c>
      <c r="B35" s="151" t="s">
        <v>308</v>
      </c>
      <c r="C35" s="150" t="s">
        <v>268</v>
      </c>
      <c r="D35" s="152">
        <v>10</v>
      </c>
      <c r="E35" s="153">
        <v>0</v>
      </c>
      <c r="F35" s="153">
        <f>D35*E35</f>
        <v>0</v>
      </c>
      <c r="G35" s="13"/>
    </row>
    <row r="36" spans="1:24" s="6" customFormat="1" ht="22.5" customHeight="1" x14ac:dyDescent="0.25">
      <c r="A36" s="136" t="s">
        <v>294</v>
      </c>
      <c r="B36" s="137"/>
      <c r="C36" s="137"/>
      <c r="D36" s="137"/>
      <c r="E36" s="137"/>
      <c r="F36" s="75">
        <f>F30+F24+F20+F18+F34</f>
        <v>0</v>
      </c>
      <c r="G36" s="13"/>
      <c r="H36" s="84"/>
      <c r="I36" s="84"/>
      <c r="J36" s="84"/>
      <c r="K36" s="84"/>
      <c r="L36" s="84"/>
      <c r="M36" s="84"/>
      <c r="N36" s="84"/>
      <c r="O36" s="84"/>
      <c r="P36" s="84"/>
      <c r="Q36" s="84"/>
      <c r="R36" s="84"/>
      <c r="S36" s="84"/>
      <c r="T36" s="84"/>
      <c r="U36" s="84"/>
      <c r="V36" s="84"/>
      <c r="W36" s="84"/>
      <c r="X36" s="84"/>
    </row>
    <row r="37" spans="1:24" x14ac:dyDescent="0.25">
      <c r="A37" s="138" t="s">
        <v>293</v>
      </c>
      <c r="B37" s="139"/>
      <c r="C37" s="139"/>
      <c r="D37" s="139"/>
      <c r="E37" s="139"/>
      <c r="F37" s="140"/>
      <c r="H37" s="80"/>
      <c r="I37" s="80"/>
      <c r="J37" s="80"/>
      <c r="K37" s="80"/>
      <c r="L37" s="80"/>
      <c r="M37" s="80"/>
      <c r="N37" s="80"/>
      <c r="O37" s="80"/>
      <c r="P37" s="80"/>
      <c r="Q37" s="80"/>
      <c r="R37" s="80"/>
      <c r="S37" s="80"/>
      <c r="T37" s="80"/>
      <c r="U37" s="80"/>
      <c r="V37" s="80"/>
      <c r="W37" s="80"/>
      <c r="X37" s="80"/>
    </row>
    <row r="38" spans="1:24" s="12" customFormat="1" ht="12.9" customHeight="1" x14ac:dyDescent="0.25">
      <c r="A38" s="133" t="s">
        <v>276</v>
      </c>
      <c r="B38" s="133"/>
      <c r="C38" s="133"/>
      <c r="D38" s="133"/>
      <c r="E38" s="133"/>
      <c r="F38" s="63">
        <f>SUM(F39)</f>
        <v>0</v>
      </c>
      <c r="G38" s="19"/>
      <c r="H38" s="82"/>
      <c r="I38" s="82"/>
      <c r="J38" s="82"/>
      <c r="K38" s="82"/>
      <c r="L38" s="82"/>
      <c r="M38" s="82"/>
      <c r="N38" s="82"/>
      <c r="O38" s="82"/>
      <c r="P38" s="82"/>
      <c r="Q38" s="82"/>
      <c r="R38" s="82"/>
      <c r="S38" s="82"/>
      <c r="T38" s="82"/>
      <c r="U38" s="82"/>
      <c r="V38" s="82"/>
      <c r="W38" s="82"/>
      <c r="X38" s="82"/>
    </row>
    <row r="39" spans="1:24" s="6" customFormat="1" ht="21" x14ac:dyDescent="0.25">
      <c r="A39" s="71">
        <v>1.1000000000000001</v>
      </c>
      <c r="B39" s="66" t="s">
        <v>277</v>
      </c>
      <c r="C39" s="71" t="s">
        <v>266</v>
      </c>
      <c r="D39" s="72">
        <v>1</v>
      </c>
      <c r="E39" s="73">
        <v>0</v>
      </c>
      <c r="F39" s="73">
        <f>D39*E39</f>
        <v>0</v>
      </c>
      <c r="G39" s="13"/>
      <c r="H39" s="82"/>
      <c r="I39" s="82"/>
      <c r="J39" s="82"/>
      <c r="K39" s="82"/>
      <c r="L39" s="84"/>
      <c r="M39" s="84"/>
      <c r="N39" s="84"/>
      <c r="O39" s="84"/>
      <c r="P39" s="84"/>
      <c r="Q39" s="84"/>
      <c r="R39" s="84"/>
      <c r="S39" s="84"/>
      <c r="T39" s="84"/>
      <c r="U39" s="84"/>
      <c r="V39" s="84"/>
      <c r="W39" s="84"/>
      <c r="X39" s="84"/>
    </row>
    <row r="40" spans="1:24" s="12" customFormat="1" ht="14.4" customHeight="1" x14ac:dyDescent="0.25">
      <c r="A40" s="133" t="s">
        <v>285</v>
      </c>
      <c r="B40" s="133"/>
      <c r="C40" s="133"/>
      <c r="D40" s="133"/>
      <c r="E40" s="133"/>
      <c r="F40" s="63">
        <f>SUM(F41:F43)</f>
        <v>0</v>
      </c>
      <c r="G40" s="19"/>
      <c r="H40" s="84"/>
      <c r="I40" s="84"/>
      <c r="J40" s="84"/>
      <c r="K40" s="84"/>
      <c r="L40" s="82"/>
      <c r="M40" s="82"/>
      <c r="N40" s="82"/>
      <c r="O40" s="82"/>
      <c r="P40" s="82"/>
      <c r="Q40" s="82"/>
      <c r="R40" s="82"/>
      <c r="S40" s="82"/>
      <c r="T40" s="82"/>
      <c r="U40" s="82"/>
      <c r="V40" s="82"/>
      <c r="W40" s="82"/>
      <c r="X40" s="82"/>
    </row>
    <row r="41" spans="1:24" s="12" customFormat="1" ht="21.65" customHeight="1" x14ac:dyDescent="0.25">
      <c r="A41" s="71">
        <v>2.1</v>
      </c>
      <c r="B41" s="70" t="s">
        <v>267</v>
      </c>
      <c r="C41" s="71" t="s">
        <v>274</v>
      </c>
      <c r="D41" s="72">
        <v>300</v>
      </c>
      <c r="E41" s="73">
        <v>0</v>
      </c>
      <c r="F41" s="73">
        <f>D41*E41</f>
        <v>0</v>
      </c>
      <c r="G41" s="19"/>
      <c r="H41" s="84"/>
      <c r="I41" s="84"/>
      <c r="J41" s="84"/>
      <c r="K41" s="84"/>
      <c r="L41" s="82"/>
      <c r="M41" s="82"/>
      <c r="N41" s="82"/>
      <c r="O41" s="82"/>
      <c r="P41" s="82"/>
      <c r="Q41" s="82"/>
      <c r="R41" s="82"/>
      <c r="S41" s="82"/>
      <c r="T41" s="82"/>
      <c r="U41" s="82"/>
      <c r="V41" s="82"/>
      <c r="W41" s="82"/>
      <c r="X41" s="82"/>
    </row>
    <row r="42" spans="1:24" s="6" customFormat="1" ht="52.5" x14ac:dyDescent="0.25">
      <c r="A42" s="71">
        <v>2.2999999999999998</v>
      </c>
      <c r="B42" s="66" t="s">
        <v>278</v>
      </c>
      <c r="C42" s="71" t="s">
        <v>268</v>
      </c>
      <c r="D42" s="72">
        <v>1100</v>
      </c>
      <c r="E42" s="73">
        <v>0</v>
      </c>
      <c r="F42" s="73">
        <f t="shared" ref="F42:F43" si="3">D42*E42</f>
        <v>0</v>
      </c>
      <c r="G42" s="13"/>
      <c r="H42" s="84"/>
      <c r="I42" s="84"/>
      <c r="J42" s="85"/>
      <c r="K42" s="85"/>
      <c r="L42" s="85"/>
      <c r="M42" s="85"/>
      <c r="N42" s="84"/>
      <c r="O42" s="85"/>
      <c r="P42" s="84"/>
      <c r="Q42" s="84"/>
      <c r="R42" s="85"/>
      <c r="S42" s="84"/>
      <c r="T42" s="84"/>
      <c r="U42" s="84"/>
      <c r="V42" s="84"/>
      <c r="W42" s="84"/>
      <c r="X42" s="84"/>
    </row>
    <row r="43" spans="1:24" s="6" customFormat="1" ht="52.5" x14ac:dyDescent="0.25">
      <c r="A43" s="71">
        <v>2.4</v>
      </c>
      <c r="B43" s="67" t="s">
        <v>280</v>
      </c>
      <c r="C43" s="71" t="s">
        <v>274</v>
      </c>
      <c r="D43" s="72">
        <v>15</v>
      </c>
      <c r="E43" s="73">
        <v>0</v>
      </c>
      <c r="F43" s="73">
        <f t="shared" si="3"/>
        <v>0</v>
      </c>
      <c r="G43" s="13"/>
      <c r="H43" s="84"/>
      <c r="I43" s="84"/>
      <c r="J43" s="84"/>
      <c r="K43" s="86"/>
      <c r="L43" s="104"/>
      <c r="M43" s="104"/>
      <c r="N43" s="86"/>
      <c r="O43" s="87"/>
      <c r="P43" s="88"/>
      <c r="Q43" s="88"/>
      <c r="R43" s="84"/>
      <c r="S43" s="84"/>
      <c r="T43" s="84"/>
      <c r="U43" s="84"/>
      <c r="V43" s="84"/>
      <c r="W43" s="84"/>
      <c r="X43" s="84"/>
    </row>
    <row r="44" spans="1:24" s="6" customFormat="1" ht="13.75" customHeight="1" x14ac:dyDescent="0.25">
      <c r="A44" s="133" t="s">
        <v>279</v>
      </c>
      <c r="B44" s="133"/>
      <c r="C44" s="133"/>
      <c r="D44" s="133"/>
      <c r="E44" s="133"/>
      <c r="F44" s="63">
        <f>SUM(F45:F49)</f>
        <v>0</v>
      </c>
      <c r="G44" s="13"/>
      <c r="H44" s="84"/>
      <c r="I44" s="85"/>
      <c r="J44" s="85"/>
      <c r="K44" s="84"/>
      <c r="L44" s="84"/>
      <c r="M44" s="84"/>
      <c r="N44" s="84"/>
      <c r="O44" s="84"/>
      <c r="P44" s="84"/>
      <c r="Q44" s="84"/>
      <c r="R44" s="84"/>
      <c r="S44" s="84"/>
      <c r="T44" s="84"/>
      <c r="U44" s="84"/>
      <c r="V44" s="84"/>
      <c r="W44" s="84"/>
      <c r="X44" s="84"/>
    </row>
    <row r="45" spans="1:24" s="6" customFormat="1" ht="55.75" customHeight="1" x14ac:dyDescent="0.25">
      <c r="A45" s="71">
        <v>3.2</v>
      </c>
      <c r="B45" s="66" t="s">
        <v>286</v>
      </c>
      <c r="C45" s="71" t="s">
        <v>268</v>
      </c>
      <c r="D45" s="72">
        <v>700</v>
      </c>
      <c r="E45" s="73">
        <v>0</v>
      </c>
      <c r="F45" s="73">
        <f>E45*D45</f>
        <v>0</v>
      </c>
      <c r="G45" s="13"/>
      <c r="H45" s="84"/>
      <c r="I45" s="85"/>
      <c r="J45" s="84"/>
      <c r="K45" s="85"/>
      <c r="L45" s="84"/>
      <c r="M45" s="85"/>
      <c r="N45" s="84"/>
      <c r="O45" s="84"/>
      <c r="P45" s="84"/>
      <c r="Q45" s="84"/>
      <c r="R45" s="84"/>
      <c r="S45" s="84"/>
      <c r="T45" s="84"/>
      <c r="U45" s="84"/>
      <c r="V45" s="84"/>
      <c r="W45" s="84"/>
      <c r="X45" s="84"/>
    </row>
    <row r="46" spans="1:24" s="6" customFormat="1" ht="67.5" customHeight="1" x14ac:dyDescent="0.25">
      <c r="A46" s="71">
        <v>3.3</v>
      </c>
      <c r="B46" s="66" t="s">
        <v>282</v>
      </c>
      <c r="C46" s="71" t="s">
        <v>274</v>
      </c>
      <c r="D46" s="72">
        <v>15</v>
      </c>
      <c r="E46" s="73">
        <v>0</v>
      </c>
      <c r="F46" s="73">
        <f t="shared" ref="F46:F49" si="4">E46*D46</f>
        <v>0</v>
      </c>
      <c r="G46" s="13"/>
      <c r="H46" s="84"/>
      <c r="I46" s="84"/>
      <c r="J46" s="84"/>
      <c r="K46" s="84"/>
      <c r="L46" s="84"/>
      <c r="M46" s="84"/>
      <c r="N46" s="84"/>
      <c r="O46" s="84"/>
      <c r="P46" s="84"/>
      <c r="Q46" s="84"/>
      <c r="R46" s="84"/>
      <c r="S46" s="84"/>
      <c r="T46" s="84"/>
      <c r="U46" s="84"/>
      <c r="V46" s="84"/>
      <c r="W46" s="84"/>
      <c r="X46" s="84"/>
    </row>
    <row r="47" spans="1:24" s="6" customFormat="1" ht="52.75" customHeight="1" x14ac:dyDescent="0.25">
      <c r="A47" s="71">
        <v>3.4</v>
      </c>
      <c r="B47" s="69" t="s">
        <v>281</v>
      </c>
      <c r="C47" s="71" t="s">
        <v>274</v>
      </c>
      <c r="D47" s="72">
        <v>50</v>
      </c>
      <c r="E47" s="73">
        <v>0</v>
      </c>
      <c r="F47" s="73">
        <f t="shared" si="4"/>
        <v>0</v>
      </c>
      <c r="G47" s="13"/>
    </row>
    <row r="48" spans="1:24" s="6" customFormat="1" ht="52.75" customHeight="1" x14ac:dyDescent="0.25">
      <c r="A48" s="71">
        <v>3.5</v>
      </c>
      <c r="B48" s="69" t="s">
        <v>288</v>
      </c>
      <c r="C48" s="71" t="s">
        <v>275</v>
      </c>
      <c r="D48" s="72">
        <v>1</v>
      </c>
      <c r="E48" s="73">
        <v>0</v>
      </c>
      <c r="F48" s="73">
        <f t="shared" si="4"/>
        <v>0</v>
      </c>
      <c r="G48" s="13"/>
    </row>
    <row r="49" spans="1:11" s="6" customFormat="1" ht="52.75" customHeight="1" x14ac:dyDescent="0.25">
      <c r="A49" s="71">
        <v>3.6</v>
      </c>
      <c r="B49" s="69" t="s">
        <v>290</v>
      </c>
      <c r="C49" s="71" t="s">
        <v>266</v>
      </c>
      <c r="D49" s="72">
        <v>1</v>
      </c>
      <c r="E49" s="73">
        <v>0</v>
      </c>
      <c r="F49" s="73">
        <f t="shared" si="4"/>
        <v>0</v>
      </c>
      <c r="G49" s="13"/>
    </row>
    <row r="50" spans="1:11" s="6" customFormat="1" ht="36" customHeight="1" x14ac:dyDescent="0.25">
      <c r="A50" s="146" t="s">
        <v>309</v>
      </c>
      <c r="B50" s="147"/>
      <c r="C50" s="148"/>
      <c r="D50" s="148"/>
      <c r="E50" s="148"/>
      <c r="F50" s="154">
        <f>F51</f>
        <v>0</v>
      </c>
      <c r="G50" s="13"/>
    </row>
    <row r="51" spans="1:11" s="6" customFormat="1" ht="52.75" customHeight="1" x14ac:dyDescent="0.25">
      <c r="A51" s="150">
        <v>4.0999999999999996</v>
      </c>
      <c r="B51" s="151" t="s">
        <v>308</v>
      </c>
      <c r="C51" s="150" t="s">
        <v>268</v>
      </c>
      <c r="D51" s="152">
        <v>12</v>
      </c>
      <c r="E51" s="153">
        <v>0</v>
      </c>
      <c r="F51" s="153">
        <f>D51*E51</f>
        <v>0</v>
      </c>
      <c r="G51" s="13"/>
    </row>
    <row r="52" spans="1:11" s="6" customFormat="1" ht="18.5" x14ac:dyDescent="0.25">
      <c r="A52" s="134" t="s">
        <v>295</v>
      </c>
      <c r="B52" s="135"/>
      <c r="C52" s="135"/>
      <c r="D52" s="135"/>
      <c r="E52" s="135"/>
      <c r="F52" s="98">
        <f>F44+F40+F38+F50</f>
        <v>0</v>
      </c>
      <c r="G52" s="13"/>
    </row>
    <row r="53" spans="1:11" x14ac:dyDescent="0.25">
      <c r="B53" s="101"/>
      <c r="C53" s="101"/>
      <c r="D53" s="101"/>
      <c r="E53" s="99" t="s">
        <v>192</v>
      </c>
      <c r="F53" s="102">
        <f>F52+F36</f>
        <v>0</v>
      </c>
      <c r="K53" s="44"/>
    </row>
    <row r="54" spans="1:11" x14ac:dyDescent="0.25">
      <c r="B54" s="101"/>
      <c r="C54" s="101"/>
      <c r="D54" s="101"/>
      <c r="E54" s="99" t="s">
        <v>193</v>
      </c>
      <c r="F54" s="103">
        <f>F53*0.16</f>
        <v>0</v>
      </c>
      <c r="K54" s="44"/>
    </row>
    <row r="55" spans="1:11" x14ac:dyDescent="0.25">
      <c r="B55" s="101"/>
      <c r="C55" s="101"/>
      <c r="D55" s="101"/>
      <c r="E55" s="99" t="s">
        <v>269</v>
      </c>
      <c r="F55" s="102">
        <f>SUM(F53:F54)</f>
        <v>0</v>
      </c>
    </row>
    <row r="56" spans="1:11" x14ac:dyDescent="0.25">
      <c r="A56" s="122"/>
      <c r="B56" s="122"/>
      <c r="C56" s="122"/>
      <c r="D56" s="122"/>
      <c r="F56" s="100"/>
    </row>
    <row r="57" spans="1:11" x14ac:dyDescent="0.25">
      <c r="A57" s="89"/>
      <c r="B57" s="89"/>
      <c r="C57" s="89"/>
      <c r="D57" s="89"/>
      <c r="E57" s="89"/>
      <c r="F57" s="89"/>
    </row>
    <row r="58" spans="1:11" ht="71" customHeight="1" x14ac:dyDescent="0.25">
      <c r="A58" s="123" t="s">
        <v>304</v>
      </c>
      <c r="B58" s="123"/>
      <c r="C58" s="123"/>
      <c r="D58" s="123"/>
      <c r="E58" s="123"/>
      <c r="F58" s="123"/>
    </row>
    <row r="59" spans="1:11" x14ac:dyDescent="0.25">
      <c r="A59" s="124" t="s">
        <v>305</v>
      </c>
      <c r="B59" s="125"/>
      <c r="C59" s="125"/>
      <c r="D59" s="125"/>
      <c r="E59" s="125"/>
      <c r="F59" s="126"/>
    </row>
    <row r="60" spans="1:11" x14ac:dyDescent="0.25">
      <c r="A60" s="127"/>
      <c r="B60" s="128"/>
      <c r="C60" s="128"/>
      <c r="D60" s="128"/>
      <c r="E60" s="128"/>
      <c r="F60" s="129"/>
    </row>
    <row r="61" spans="1:11" s="12" customFormat="1" ht="15.75" customHeight="1" x14ac:dyDescent="0.25">
      <c r="A61" s="127"/>
      <c r="B61" s="128"/>
      <c r="C61" s="128"/>
      <c r="D61" s="128"/>
      <c r="E61" s="128"/>
      <c r="F61" s="129"/>
      <c r="G61" s="19"/>
      <c r="H61" s="62"/>
      <c r="I61" s="62"/>
      <c r="J61" s="56"/>
      <c r="K61" s="57"/>
    </row>
    <row r="62" spans="1:11" ht="15" customHeight="1" x14ac:dyDescent="0.25">
      <c r="A62" s="127"/>
      <c r="B62" s="128"/>
      <c r="C62" s="128"/>
      <c r="D62" s="128"/>
      <c r="E62" s="128"/>
      <c r="F62" s="129"/>
    </row>
    <row r="63" spans="1:11" ht="15" customHeight="1" x14ac:dyDescent="0.25">
      <c r="A63" s="127"/>
      <c r="B63" s="128"/>
      <c r="C63" s="128"/>
      <c r="D63" s="128"/>
      <c r="E63" s="128"/>
      <c r="F63" s="129"/>
    </row>
    <row r="64" spans="1:11" ht="15" customHeight="1" x14ac:dyDescent="0.25">
      <c r="A64" s="127"/>
      <c r="B64" s="128"/>
      <c r="C64" s="128"/>
      <c r="D64" s="128"/>
      <c r="E64" s="128"/>
      <c r="F64" s="129"/>
    </row>
    <row r="65" spans="1:6" x14ac:dyDescent="0.25">
      <c r="A65" s="130"/>
      <c r="B65" s="131"/>
      <c r="C65" s="131"/>
      <c r="D65" s="131"/>
      <c r="E65" s="131"/>
      <c r="F65" s="132"/>
    </row>
    <row r="66" spans="1:6" x14ac:dyDescent="0.25">
      <c r="A66" s="89"/>
      <c r="B66" s="89"/>
      <c r="C66" s="89"/>
      <c r="D66" s="89"/>
      <c r="E66" s="89"/>
      <c r="F66" s="89"/>
    </row>
    <row r="67" spans="1:6" x14ac:dyDescent="0.25">
      <c r="A67" s="89"/>
      <c r="B67" s="89"/>
      <c r="C67" s="89"/>
      <c r="D67" s="89"/>
      <c r="E67" s="89"/>
      <c r="F67" s="89"/>
    </row>
    <row r="68" spans="1:6" x14ac:dyDescent="0.25">
      <c r="A68" s="89"/>
      <c r="B68" s="89"/>
      <c r="C68" s="89"/>
      <c r="D68" s="89"/>
      <c r="E68" s="89"/>
      <c r="F68" s="89"/>
    </row>
    <row r="69" spans="1:6" x14ac:dyDescent="0.25">
      <c r="F69" s="64"/>
    </row>
  </sheetData>
  <mergeCells count="30">
    <mergeCell ref="A34:B34"/>
    <mergeCell ref="A50:B50"/>
    <mergeCell ref="A2:F2"/>
    <mergeCell ref="A4:F4"/>
    <mergeCell ref="A5:F5"/>
    <mergeCell ref="A6:F6"/>
    <mergeCell ref="A7:F7"/>
    <mergeCell ref="A3:F3"/>
    <mergeCell ref="A8:F8"/>
    <mergeCell ref="A9:F9"/>
    <mergeCell ref="A56:D56"/>
    <mergeCell ref="A58:F58"/>
    <mergeCell ref="A59:F65"/>
    <mergeCell ref="A44:E44"/>
    <mergeCell ref="A52:E52"/>
    <mergeCell ref="A18:E18"/>
    <mergeCell ref="A20:E20"/>
    <mergeCell ref="A24:E24"/>
    <mergeCell ref="A30:E30"/>
    <mergeCell ref="A36:E36"/>
    <mergeCell ref="A37:F37"/>
    <mergeCell ref="A38:E38"/>
    <mergeCell ref="A40:E40"/>
    <mergeCell ref="A17:F17"/>
    <mergeCell ref="A15:F15"/>
    <mergeCell ref="A10:F10"/>
    <mergeCell ref="B11:F11"/>
    <mergeCell ref="B12:F12"/>
    <mergeCell ref="B13:F13"/>
    <mergeCell ref="B14:F14"/>
  </mergeCells>
  <printOptions horizontalCentered="1"/>
  <pageMargins left="0.59055118110236227" right="0.59055118110236227" top="1.1417322834645669" bottom="2.0472440944881889" header="0" footer="0"/>
  <pageSetup scale="45" orientation="portrait" r:id="rId1"/>
  <headerFooter alignWithMargins="0">
    <firstFooter>&amp;LAPROVO:
ING. SANTOS GOVEA CONTRERAS
DIRECTOR DE OBRAS, ORDENAMIENTO TERRITORIAL Y 
SERVICIOS MUNICIPALES&amp;RELABORO:
ING. ANGEL EDUARDO GONZALEZ ALCUDIA
RESIDENTE DE OBRA</firstFooter>
  </headerFooter>
  <rowBreaks count="1" manualBreakCount="1">
    <brk id="36" max="6" man="1"/>
  </rowBreaks>
  <ignoredErrors>
    <ignoredError sqref="F20:F23 F40 F34" formula="1"/>
  </ignoredError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991d1ac-f53d-413d-9ddb-d0744b9724f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1E042A27F042949AEC808AAE663E658" ma:contentTypeVersion="15" ma:contentTypeDescription="Create a new document." ma:contentTypeScope="" ma:versionID="6e7957335a96d1b8ab96d0acc597b8ba">
  <xsd:schema xmlns:xsd="http://www.w3.org/2001/XMLSchema" xmlns:xs="http://www.w3.org/2001/XMLSchema" xmlns:p="http://schemas.microsoft.com/office/2006/metadata/properties" xmlns:ns3="2991d1ac-f53d-413d-9ddb-d0744b9724f7" xmlns:ns4="d38dd184-454c-49fe-8135-f5d30ddec63c" targetNamespace="http://schemas.microsoft.com/office/2006/metadata/properties" ma:root="true" ma:fieldsID="08ce0f24d31092d9cdce75d495c14151" ns3:_="" ns4:_="">
    <xsd:import namespace="2991d1ac-f53d-413d-9ddb-d0744b9724f7"/>
    <xsd:import namespace="d38dd184-454c-49fe-8135-f5d30ddec63c"/>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4:SharedWithUsers" minOccurs="0"/>
                <xsd:element ref="ns4:SharedWithDetails" minOccurs="0"/>
                <xsd:element ref="ns4:SharingHintHash" minOccurs="0"/>
                <xsd:element ref="ns3:MediaLengthInSecond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91d1ac-f53d-413d-9ddb-d0744b9724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8dd184-454c-49fe-8135-f5d30ddec63c"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BC616F-49BA-41C7-907B-EA38CFABA460}">
  <ds:schemaRefs>
    <ds:schemaRef ds:uri="http://purl.org/dc/elements/1.1/"/>
    <ds:schemaRef ds:uri="http://schemas.microsoft.com/office/2006/metadata/properties"/>
    <ds:schemaRef ds:uri="d38dd184-454c-49fe-8135-f5d30ddec63c"/>
    <ds:schemaRef ds:uri="http://purl.org/dc/terms/"/>
    <ds:schemaRef ds:uri="http://purl.org/dc/dcmitype/"/>
    <ds:schemaRef ds:uri="http://schemas.openxmlformats.org/package/2006/metadata/core-properties"/>
    <ds:schemaRef ds:uri="http://schemas.microsoft.com/office/2006/documentManagement/types"/>
    <ds:schemaRef ds:uri="2991d1ac-f53d-413d-9ddb-d0744b9724f7"/>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49DABEC5-A06E-4AB5-9A88-10F63CA88E81}">
  <ds:schemaRefs>
    <ds:schemaRef ds:uri="http://schemas.microsoft.com/sharepoint/v3/contenttype/forms"/>
  </ds:schemaRefs>
</ds:datastoreItem>
</file>

<file path=customXml/itemProps3.xml><?xml version="1.0" encoding="utf-8"?>
<ds:datastoreItem xmlns:ds="http://schemas.openxmlformats.org/officeDocument/2006/customXml" ds:itemID="{FD2E17BF-A103-4588-B311-F1A6EE2483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91d1ac-f53d-413d-9ddb-d0744b9724f7"/>
    <ds:schemaRef ds:uri="d38dd184-454c-49fe-8135-f5d30ddec6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Presupuesto</vt:lpstr>
      <vt:lpstr>Presupuesto (3)</vt:lpstr>
      <vt:lpstr>Formato Financiero CANCHAS</vt:lpstr>
      <vt:lpstr>'Formato Financiero CANCHAS'!Print_Area</vt:lpstr>
      <vt:lpstr>Presupuesto!Print_Area</vt:lpstr>
      <vt:lpstr>'Presupuesto (3)'!Print_Area</vt:lpstr>
      <vt:lpstr>Presupuesto!Print_Titles</vt:lpstr>
      <vt:lpstr>'Presupuesto (3)'!Print_Titles</vt:lpstr>
    </vt:vector>
  </TitlesOfParts>
  <Manager/>
  <Company>H. AYUNTAMIENTO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ARQ NATALIA MORALES</dc:creator>
  <cp:keywords/>
  <dc:description/>
  <cp:lastModifiedBy>Dianaid Yoselyn Valencia Milian</cp:lastModifiedBy>
  <cp:revision/>
  <cp:lastPrinted>2023-05-31T17:37:31Z</cp:lastPrinted>
  <dcterms:created xsi:type="dcterms:W3CDTF">2008-04-02T23:10:24Z</dcterms:created>
  <dcterms:modified xsi:type="dcterms:W3CDTF">2023-08-18T19:05:33Z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0x01010001E042A27F042949AEC808AAE663E658</vt:lpwstr>
  </property>
</Properties>
</file>