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unhcr365.sharepoint.com/teams/DSPR-PPMT/Shared Documents/General/04 Programme Manual/2.0 GET Results/2.2 Establishment of Projects/Repository/"/>
    </mc:Choice>
  </mc:AlternateContent>
  <xr:revisionPtr revIDLastSave="550" documentId="8_{E3FF2912-8922-40C0-B1C5-F14B48BB6293}" xr6:coauthVersionLast="47" xr6:coauthVersionMax="47" xr10:uidLastSave="{36007336-4806-4A2B-9C13-7C3CEA33D329}"/>
  <bookViews>
    <workbookView xWindow="28680" yWindow="-120" windowWidth="29040" windowHeight="15720" xr2:uid="{00000000-000D-0000-FFFF-FFFF00000000}"/>
  </bookViews>
  <sheets>
    <sheet name="English" sheetId="9" r:id="rId1"/>
    <sheet name="Français" sheetId="10" r:id="rId2"/>
    <sheet name="Español" sheetId="11" r:id="rId3"/>
    <sheet name="Drop Down (2)" sheetId="12" state="hidden" r:id="rId4"/>
    <sheet name="Risk Rating Calc (2)" sheetId="13" state="hidden" r:id="rId5"/>
    <sheet name="Drop Down" sheetId="4" state="hidden" r:id="rId6"/>
    <sheet name="Risk Rating Calc" sheetId="8" state="hidden" r:id="rId7"/>
  </sheets>
  <externalReferences>
    <externalReference r:id="rId8"/>
    <externalReference r:id="rId9"/>
  </externalReferences>
  <definedNames>
    <definedName name="_xlnm._FilterDatabase" localSheetId="6" hidden="1">'Risk Rating Calc'!$A$1:$E$32</definedName>
    <definedName name="_xlnm._FilterDatabase" localSheetId="4" hidden="1">'Risk Rating Calc (2)'!$A$1:$E$32</definedName>
    <definedName name="Categories" localSheetId="6">'[1]Drop Down'!$B$2:$B$8</definedName>
    <definedName name="Categories" localSheetId="4">'[1]Drop Down'!$B$2:$B$8</definedName>
    <definedName name="Categories">'Drop Down'!$B$2:$B$8</definedName>
    <definedName name="Impact" localSheetId="6">'[1]Drop Down'!$F$2:$F$7</definedName>
    <definedName name="Impact" localSheetId="4">'[1]Drop Down'!$F$2:$F$7</definedName>
    <definedName name="Impact">'Drop Down'!$F$2:$F$7</definedName>
    <definedName name="Likelihood" localSheetId="6">'[1]Drop Down'!$D$2:$D$6</definedName>
    <definedName name="Likelihood" localSheetId="4">'[1]Drop Down'!$D$2:$D$6</definedName>
    <definedName name="Likelihood">'Drop Down'!$D$2:$D$6</definedName>
    <definedName name="Status" localSheetId="6">'[1]Drop Down'!$H$2:$H$4</definedName>
    <definedName name="Status" localSheetId="4">'[1]Drop Down'!$H$2:$H$4</definedName>
    <definedName name="Status">'Drop Down'!$H$2:$H$4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11" l="1"/>
  <c r="I42" i="10" l="1"/>
  <c r="I27" i="10"/>
  <c r="D32" i="13"/>
  <c r="G32" i="13" s="1"/>
  <c r="C32" i="13"/>
  <c r="B32" i="13"/>
  <c r="A32" i="13"/>
  <c r="D31" i="13"/>
  <c r="E31" i="13" s="1"/>
  <c r="C31" i="13"/>
  <c r="B31" i="13"/>
  <c r="A31" i="13"/>
  <c r="D30" i="13"/>
  <c r="G30" i="13" s="1"/>
  <c r="C30" i="13"/>
  <c r="B30" i="13"/>
  <c r="A30" i="13"/>
  <c r="D29" i="13"/>
  <c r="G29" i="13" s="1"/>
  <c r="C29" i="13"/>
  <c r="B29" i="13"/>
  <c r="A29" i="13"/>
  <c r="F28" i="13"/>
  <c r="D28" i="13"/>
  <c r="G28" i="13" s="1"/>
  <c r="C28" i="13"/>
  <c r="B28" i="13"/>
  <c r="A28" i="13"/>
  <c r="E27" i="13"/>
  <c r="D27" i="13"/>
  <c r="G27" i="13" s="1"/>
  <c r="C27" i="13"/>
  <c r="B27" i="13"/>
  <c r="A27" i="13"/>
  <c r="G26" i="13"/>
  <c r="D26" i="13"/>
  <c r="F26" i="13" s="1"/>
  <c r="C26" i="13"/>
  <c r="B26" i="13"/>
  <c r="A26" i="13"/>
  <c r="G25" i="13"/>
  <c r="F25" i="13"/>
  <c r="E25" i="13"/>
  <c r="D25" i="13"/>
  <c r="C25" i="13"/>
  <c r="B25" i="13"/>
  <c r="A25" i="13"/>
  <c r="G24" i="13"/>
  <c r="F24" i="13"/>
  <c r="E24" i="13"/>
  <c r="D24" i="13"/>
  <c r="C24" i="13"/>
  <c r="B24" i="13"/>
  <c r="A24" i="13"/>
  <c r="D23" i="13"/>
  <c r="E23" i="13" s="1"/>
  <c r="C23" i="13"/>
  <c r="B23" i="13"/>
  <c r="A23" i="13"/>
  <c r="D22" i="13"/>
  <c r="G22" i="13" s="1"/>
  <c r="C22" i="13"/>
  <c r="B22" i="13"/>
  <c r="A22" i="13"/>
  <c r="D21" i="13"/>
  <c r="G21" i="13" s="1"/>
  <c r="C21" i="13"/>
  <c r="B21" i="13"/>
  <c r="A21" i="13"/>
  <c r="F20" i="13"/>
  <c r="D20" i="13"/>
  <c r="G20" i="13" s="1"/>
  <c r="C20" i="13"/>
  <c r="B20" i="13"/>
  <c r="A20" i="13"/>
  <c r="G19" i="13"/>
  <c r="E19" i="13"/>
  <c r="D19" i="13"/>
  <c r="F19" i="13" s="1"/>
  <c r="C19" i="13"/>
  <c r="B19" i="13"/>
  <c r="A19" i="13"/>
  <c r="G18" i="13"/>
  <c r="D18" i="13"/>
  <c r="F18" i="13" s="1"/>
  <c r="C18" i="13"/>
  <c r="B18" i="13"/>
  <c r="A18" i="13"/>
  <c r="G17" i="13"/>
  <c r="F17" i="13"/>
  <c r="E17" i="13"/>
  <c r="D17" i="13"/>
  <c r="C17" i="13"/>
  <c r="B17" i="13"/>
  <c r="A17" i="13"/>
  <c r="G16" i="13"/>
  <c r="F16" i="13"/>
  <c r="E16" i="13"/>
  <c r="D16" i="13"/>
  <c r="C16" i="13"/>
  <c r="B16" i="13"/>
  <c r="A16" i="13"/>
  <c r="D15" i="13"/>
  <c r="F15" i="13" s="1"/>
  <c r="C15" i="13"/>
  <c r="B15" i="13"/>
  <c r="A15" i="13"/>
  <c r="D14" i="13"/>
  <c r="G14" i="13" s="1"/>
  <c r="C14" i="13"/>
  <c r="B14" i="13"/>
  <c r="A14" i="13"/>
  <c r="D13" i="13"/>
  <c r="G13" i="13" s="1"/>
  <c r="C13" i="13"/>
  <c r="B13" i="13"/>
  <c r="A13" i="13"/>
  <c r="F12" i="13"/>
  <c r="D12" i="13"/>
  <c r="G12" i="13" s="1"/>
  <c r="C12" i="13"/>
  <c r="B12" i="13"/>
  <c r="A12" i="13"/>
  <c r="G11" i="13"/>
  <c r="E11" i="13"/>
  <c r="D11" i="13"/>
  <c r="F11" i="13" s="1"/>
  <c r="C11" i="13"/>
  <c r="B11" i="13"/>
  <c r="A11" i="13"/>
  <c r="G10" i="13"/>
  <c r="D10" i="13"/>
  <c r="F10" i="13" s="1"/>
  <c r="C10" i="13"/>
  <c r="B10" i="13"/>
  <c r="A10" i="13"/>
  <c r="Y9" i="13"/>
  <c r="X9" i="13"/>
  <c r="W9" i="13"/>
  <c r="V9" i="13"/>
  <c r="U9" i="13"/>
  <c r="T9" i="13"/>
  <c r="D9" i="13"/>
  <c r="E9" i="13" s="1"/>
  <c r="C9" i="13"/>
  <c r="B9" i="13"/>
  <c r="A9" i="13"/>
  <c r="Y8" i="13"/>
  <c r="X8" i="13"/>
  <c r="W8" i="13"/>
  <c r="V8" i="13"/>
  <c r="U8" i="13"/>
  <c r="T8" i="13"/>
  <c r="F8" i="13"/>
  <c r="D8" i="13"/>
  <c r="G8" i="13" s="1"/>
  <c r="C8" i="13"/>
  <c r="B8" i="13"/>
  <c r="A8" i="13"/>
  <c r="Y7" i="13"/>
  <c r="X7" i="13"/>
  <c r="W7" i="13"/>
  <c r="V7" i="13"/>
  <c r="U7" i="13"/>
  <c r="T7" i="13"/>
  <c r="G7" i="13"/>
  <c r="F7" i="13"/>
  <c r="E7" i="13"/>
  <c r="D7" i="13"/>
  <c r="C7" i="13"/>
  <c r="B7" i="13"/>
  <c r="A7" i="13"/>
  <c r="Y6" i="13"/>
  <c r="X6" i="13"/>
  <c r="W6" i="13"/>
  <c r="V6" i="13"/>
  <c r="U6" i="13"/>
  <c r="T6" i="13"/>
  <c r="D6" i="13"/>
  <c r="G6" i="13" s="1"/>
  <c r="C6" i="13"/>
  <c r="B6" i="13"/>
  <c r="A6" i="13"/>
  <c r="Y5" i="13"/>
  <c r="X5" i="13"/>
  <c r="W5" i="13"/>
  <c r="V5" i="13"/>
  <c r="U5" i="13"/>
  <c r="T5" i="13"/>
  <c r="G5" i="13"/>
  <c r="E5" i="13"/>
  <c r="D5" i="13"/>
  <c r="F5" i="13" s="1"/>
  <c r="C5" i="13"/>
  <c r="B5" i="13"/>
  <c r="A5" i="13"/>
  <c r="G4" i="13"/>
  <c r="D4" i="13"/>
  <c r="F4" i="13" s="1"/>
  <c r="C4" i="13"/>
  <c r="B4" i="13"/>
  <c r="A4" i="13"/>
  <c r="G3" i="13"/>
  <c r="F3" i="13"/>
  <c r="E3" i="13"/>
  <c r="D3" i="13"/>
  <c r="C3" i="13"/>
  <c r="B3" i="13"/>
  <c r="A3" i="13"/>
  <c r="E15" i="13" l="1"/>
  <c r="F9" i="13"/>
  <c r="E22" i="13"/>
  <c r="F23" i="13"/>
  <c r="E30" i="13"/>
  <c r="F6" i="13"/>
  <c r="G9" i="13"/>
  <c r="E13" i="13"/>
  <c r="F14" i="13"/>
  <c r="G15" i="13"/>
  <c r="E21" i="13"/>
  <c r="F22" i="13"/>
  <c r="G23" i="13"/>
  <c r="E29" i="13"/>
  <c r="F30" i="13"/>
  <c r="G31" i="13"/>
  <c r="E6" i="13"/>
  <c r="E14" i="13"/>
  <c r="F31" i="13"/>
  <c r="E8" i="13"/>
  <c r="E12" i="13"/>
  <c r="F13" i="13"/>
  <c r="E20" i="13"/>
  <c r="F21" i="13"/>
  <c r="E28" i="13"/>
  <c r="F29" i="13"/>
  <c r="E4" i="13"/>
  <c r="E10" i="13"/>
  <c r="E18" i="13"/>
  <c r="E26" i="13"/>
  <c r="F27" i="13"/>
  <c r="E32" i="13"/>
  <c r="F32" i="13"/>
  <c r="I41" i="9"/>
  <c r="I35" i="11"/>
  <c r="I27" i="11"/>
  <c r="I19" i="11"/>
  <c r="I35" i="10"/>
  <c r="I19" i="10"/>
  <c r="I34" i="9"/>
  <c r="I26" i="9"/>
  <c r="I18" i="9"/>
  <c r="G4" i="8" l="1"/>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 i="8"/>
  <c r="E32" i="8"/>
  <c r="D32" i="8"/>
  <c r="C32" i="8"/>
  <c r="B32" i="8"/>
  <c r="A32" i="8"/>
  <c r="D31" i="8"/>
  <c r="C31" i="8"/>
  <c r="B31" i="8"/>
  <c r="A31" i="8"/>
  <c r="D30" i="8"/>
  <c r="E30" i="8" s="1"/>
  <c r="C30" i="8"/>
  <c r="B30" i="8"/>
  <c r="A30" i="8"/>
  <c r="D29" i="8"/>
  <c r="E29" i="8" s="1"/>
  <c r="C29" i="8"/>
  <c r="B29" i="8"/>
  <c r="A29" i="8"/>
  <c r="E28" i="8"/>
  <c r="D28" i="8"/>
  <c r="C28" i="8"/>
  <c r="B28" i="8"/>
  <c r="A28" i="8"/>
  <c r="E27" i="8"/>
  <c r="D27" i="8"/>
  <c r="C27" i="8"/>
  <c r="B27" i="8"/>
  <c r="A27" i="8"/>
  <c r="E26" i="8"/>
  <c r="D26" i="8"/>
  <c r="C26" i="8"/>
  <c r="B26" i="8"/>
  <c r="A26" i="8"/>
  <c r="D25" i="8"/>
  <c r="C25" i="8"/>
  <c r="B25" i="8"/>
  <c r="A25" i="8"/>
  <c r="E24" i="8"/>
  <c r="D24" i="8"/>
  <c r="C24" i="8"/>
  <c r="B24" i="8"/>
  <c r="A24" i="8"/>
  <c r="D23" i="8"/>
  <c r="C23" i="8"/>
  <c r="B23" i="8"/>
  <c r="A23" i="8"/>
  <c r="D22" i="8"/>
  <c r="E22" i="8" s="1"/>
  <c r="C22" i="8"/>
  <c r="B22" i="8"/>
  <c r="A22" i="8"/>
  <c r="D21" i="8"/>
  <c r="E21" i="8" s="1"/>
  <c r="C21" i="8"/>
  <c r="B21" i="8"/>
  <c r="A21" i="8"/>
  <c r="E20" i="8"/>
  <c r="D20" i="8"/>
  <c r="C20" i="8"/>
  <c r="B20" i="8"/>
  <c r="A20" i="8"/>
  <c r="E19" i="8"/>
  <c r="D19" i="8"/>
  <c r="C19" i="8"/>
  <c r="B19" i="8"/>
  <c r="A19" i="8"/>
  <c r="E18" i="8"/>
  <c r="D18" i="8"/>
  <c r="C18" i="8"/>
  <c r="B18" i="8"/>
  <c r="A18" i="8"/>
  <c r="D17" i="8"/>
  <c r="C17" i="8"/>
  <c r="B17" i="8"/>
  <c r="A17" i="8"/>
  <c r="E16" i="8"/>
  <c r="D16" i="8"/>
  <c r="C16" i="8"/>
  <c r="B16" i="8"/>
  <c r="A16" i="8"/>
  <c r="D15" i="8"/>
  <c r="C15" i="8"/>
  <c r="B15" i="8"/>
  <c r="A15" i="8"/>
  <c r="D14" i="8"/>
  <c r="E14" i="8" s="1"/>
  <c r="C14" i="8"/>
  <c r="B14" i="8"/>
  <c r="A14" i="8"/>
  <c r="D13" i="8"/>
  <c r="E13" i="8" s="1"/>
  <c r="C13" i="8"/>
  <c r="B13" i="8"/>
  <c r="A13" i="8"/>
  <c r="E12" i="8"/>
  <c r="D12" i="8"/>
  <c r="C12" i="8"/>
  <c r="B12" i="8"/>
  <c r="A12" i="8"/>
  <c r="D11" i="8"/>
  <c r="C11" i="8"/>
  <c r="B11" i="8"/>
  <c r="A11" i="8"/>
  <c r="E10" i="8"/>
  <c r="D10" i="8"/>
  <c r="C10" i="8"/>
  <c r="B10" i="8"/>
  <c r="A10" i="8"/>
  <c r="Y9" i="8"/>
  <c r="X9" i="8"/>
  <c r="W9" i="8"/>
  <c r="V9" i="8"/>
  <c r="U9" i="8"/>
  <c r="T9" i="8"/>
  <c r="D9" i="8"/>
  <c r="C9" i="8"/>
  <c r="B9" i="8"/>
  <c r="A9" i="8"/>
  <c r="Y8" i="8"/>
  <c r="X8" i="8"/>
  <c r="W8" i="8"/>
  <c r="V8" i="8"/>
  <c r="U8" i="8"/>
  <c r="T8" i="8"/>
  <c r="E8" i="8"/>
  <c r="D8" i="8"/>
  <c r="C8" i="8"/>
  <c r="B8" i="8"/>
  <c r="A8" i="8"/>
  <c r="Y7" i="8"/>
  <c r="X7" i="8"/>
  <c r="W7" i="8"/>
  <c r="V7" i="8"/>
  <c r="U7" i="8"/>
  <c r="T7" i="8"/>
  <c r="D7" i="8"/>
  <c r="E7" i="8" s="1"/>
  <c r="C7" i="8"/>
  <c r="B7" i="8"/>
  <c r="A7" i="8"/>
  <c r="Y6" i="8"/>
  <c r="X6" i="8"/>
  <c r="W6" i="8"/>
  <c r="V6" i="8"/>
  <c r="U6" i="8"/>
  <c r="T6" i="8"/>
  <c r="D6" i="8"/>
  <c r="E6" i="8" s="1"/>
  <c r="C6" i="8"/>
  <c r="B6" i="8"/>
  <c r="A6" i="8"/>
  <c r="Y5" i="8"/>
  <c r="X5" i="8"/>
  <c r="W5" i="8"/>
  <c r="V5" i="8"/>
  <c r="U5" i="8"/>
  <c r="T5" i="8"/>
  <c r="D5" i="8"/>
  <c r="C5" i="8"/>
  <c r="B5" i="8"/>
  <c r="A5" i="8"/>
  <c r="E4" i="8"/>
  <c r="D4" i="8"/>
  <c r="C4" i="8"/>
  <c r="B4" i="8"/>
  <c r="A4" i="8"/>
  <c r="D3" i="8"/>
  <c r="C3" i="8"/>
  <c r="B3" i="8"/>
  <c r="A3" i="8"/>
  <c r="E15" i="8" l="1"/>
  <c r="E23" i="8"/>
  <c r="E31" i="8"/>
  <c r="E5" i="8"/>
  <c r="E11" i="8"/>
  <c r="E3" i="8"/>
  <c r="E17" i="8"/>
  <c r="E25" i="8"/>
  <c r="E9" i="8"/>
</calcChain>
</file>

<file path=xl/sharedStrings.xml><?xml version="1.0" encoding="utf-8"?>
<sst xmlns="http://schemas.openxmlformats.org/spreadsheetml/2006/main" count="733" uniqueCount="271">
  <si>
    <t>Risk Register Template</t>
  </si>
  <si>
    <t xml:space="preserve">Each operation and partner aim to prioritize risks by identifying at least three project risks or opportunities and treatment plans within the project workplan risk register before signing the project workplan. These are risks or opportunities that could have a significant impact on the achievement of outputs and/or cause deviation from the project’s expected results. The treatment plans outline mitigation measures to facilitate the achievement of the workplan’s outputs and to enhance accountability for resources entrusted to UNHCR. 
Throughout a partnership, both the partner and UNHCR are fully transparent with each other and provide mutual contributions as well as shared risks and opportunities. Both the partner and UNHCR colleagues can review the risk register. The risk register therefore continues to be updated throughout implementation and the lifecycle of the partnership. </t>
  </si>
  <si>
    <t>Name (Event)</t>
  </si>
  <si>
    <t>Category</t>
  </si>
  <si>
    <t>Causes</t>
  </si>
  <si>
    <t>Consequences</t>
  </si>
  <si>
    <t>Likelihood</t>
  </si>
  <si>
    <t>Impact</t>
  </si>
  <si>
    <t>Rating</t>
  </si>
  <si>
    <t>Comments</t>
  </si>
  <si>
    <t>Risk ID1:</t>
  </si>
  <si>
    <t>Temporary shelter construction delays</t>
  </si>
  <si>
    <t>Operational Context</t>
  </si>
  <si>
    <t>The partnership agreement is not signed on time or disbursements are delayed.
Heavy storms and/or cyclones impact the ability to deliver materials and make construction progress.
Unexpected terrain issues, soil instability, or ecological concerns arise during the construction phase.</t>
  </si>
  <si>
    <t>The affected population may endure prolonged exposure to adverse weather conditions, affecting their security and health.
Extended project timelines and additional costs. 
Reputational damage to [NGO Name] and UNHCR.</t>
  </si>
  <si>
    <t>High</t>
  </si>
  <si>
    <t>Disastrous</t>
  </si>
  <si>
    <t>Treatments</t>
  </si>
  <si>
    <t>Action</t>
  </si>
  <si>
    <t>Lead</t>
  </si>
  <si>
    <t>Target Date</t>
  </si>
  <si>
    <t>Status</t>
  </si>
  <si>
    <t>Action 1</t>
  </si>
  <si>
    <t>Develop a detailed Gantt chart plan for the construction with timing buffers for weather disruptions and key dependencies and milestones identified.</t>
  </si>
  <si>
    <t>Project manager (NGO)</t>
  </si>
  <si>
    <t>Work in Progress</t>
  </si>
  <si>
    <t>Action 2</t>
  </si>
  <si>
    <t>Closely monitor steps need to verify reports and release installments of funds to ensure timely payment and avoid delays to the project.</t>
  </si>
  <si>
    <t>Programme Officer (UNHCR)</t>
  </si>
  <si>
    <t>Action 3</t>
  </si>
  <si>
    <t>Conduct thorough site assessments before initiating construction. Develop contingency plans to address unexpected challenges, such as alternative construction methods or materials.</t>
  </si>
  <si>
    <t>Not in place</t>
  </si>
  <si>
    <t>Risk ID2:</t>
  </si>
  <si>
    <t>Inability to recruit adequate candidates and retain talent</t>
  </si>
  <si>
    <t>People &amp; Culture</t>
  </si>
  <si>
    <t>Internal recruitment processes and SoP are not respected and/or not adapted to the local context.
Lack of thorough background checks for candidates.
Late publishing of vacancies due to the late partnership agreement signature.
Inability to offer a clear career path due to short term agreements with UNHCR.</t>
  </si>
  <si>
    <t>Insufficient or unqualified personnel resulting in poor and late project delivery.
High turnover of partner staff leading  to additional costs associated with rehiring, training, and onboarding.
Inability to secure skilled professionals may compromise the quality of construction work.</t>
  </si>
  <si>
    <t>Major</t>
  </si>
  <si>
    <t>Assess the efficacy of current recruitment SoPs and their implementation in practice.</t>
  </si>
  <si>
    <t>HR officer (NGO)</t>
  </si>
  <si>
    <t>Enforce comprehensive background checks in writing for all new recruitment to mitigate the risk of fraudulent recruitment.</t>
  </si>
  <si>
    <t>Explore options within the operation to provide learning and professional development opportunities to partner staff to strengthen retention rates.</t>
  </si>
  <si>
    <t>Programme officer (UNHCR)</t>
  </si>
  <si>
    <t>Risk ID3:</t>
  </si>
  <si>
    <t>Inadequate use of personal data, including data protection and data sharing</t>
  </si>
  <si>
    <t>Planning, Programme &amp; Support Processes</t>
  </si>
  <si>
    <t>Inadequate encryption, storage and transmission protocols.
Ineffective data sharing and coordination between UNHCR, government and other stakeholders. 
Lack of standardised protocols on extracting and incorporating data in project design.</t>
  </si>
  <si>
    <t>Data breaches, compromising the safety and well-being of the displaced population.
Trust eroded among project stakeholders, and leading to reputational damage for UNHCR and [NGO name].
Project design not based on updated, objective data leading to biases and delays in the assistance.</t>
  </si>
  <si>
    <t>Regularly review the enforcement of the clauses within the Data Protection Agreement, calling on UNHCR assistance where required.</t>
  </si>
  <si>
    <t xml:space="preserve">Project manager  (NGO) </t>
  </si>
  <si>
    <t>Protectection Officer (UNHCR)</t>
  </si>
  <si>
    <t>Risk ID4:</t>
  </si>
  <si>
    <t>Procurement integrity and timeliness compromised</t>
  </si>
  <si>
    <t>Failure to respect internal supply rules and controls, including inadequate separation of duties, unclear roles and lack of oversight.
Unethical collaboration among potential suppliers including potential collusion between [NGO Name] and UNHCR staff.
Unrealistic implementation timelines including last-minute tenders limiting the pool of eligible suppliers, reducing competition.</t>
  </si>
  <si>
    <t>Fraudulent practices such as bid rigging, bribery, or favouritism, compromising fair competition.
Delays in acquiring necessary materials and services, affecting the timely provision of temporary shelters to the displaced populations.
Reduced quality and cost-effectiveness of procured goods and services.
Reputational damage for [NGO Name] and UNHCR, affecting trust among stakeholders.</t>
  </si>
  <si>
    <t>Medium</t>
  </si>
  <si>
    <t>Supply officer (NGO)</t>
  </si>
  <si>
    <t>Develop a realistic procurement plan and ensure its alignment with the project planning.</t>
  </si>
  <si>
    <t>Project manger (NGO)</t>
  </si>
  <si>
    <t>In place</t>
  </si>
  <si>
    <t>Action 4</t>
  </si>
  <si>
    <t>Conduct spot checks on tender and procurement processes as part UNHCR verifications.</t>
  </si>
  <si>
    <t xml:space="preserve">Supply officer (UNHCR) </t>
  </si>
  <si>
    <t>Contexte opérationnel</t>
  </si>
  <si>
    <t>Moyen</t>
  </si>
  <si>
    <t>Désastreux</t>
  </si>
  <si>
    <t>État</t>
  </si>
  <si>
    <t>Travaux en cours</t>
  </si>
  <si>
    <t>Pas en place</t>
  </si>
  <si>
    <t>En place</t>
  </si>
  <si>
    <t>Données et informations</t>
  </si>
  <si>
    <t>Très faible</t>
  </si>
  <si>
    <t>Insignifiant</t>
  </si>
  <si>
    <t>Protection et solutions</t>
  </si>
  <si>
    <t>Personas y cultura</t>
  </si>
  <si>
    <t>Muy bajo</t>
  </si>
  <si>
    <t>Mayor</t>
  </si>
  <si>
    <t>Estado</t>
  </si>
  <si>
    <t>Implementado</t>
  </si>
  <si>
    <t>En curso</t>
  </si>
  <si>
    <t>Prestación de asistencia</t>
  </si>
  <si>
    <t>Bajo</t>
  </si>
  <si>
    <t>Moderado</t>
  </si>
  <si>
    <t>Datos e información</t>
  </si>
  <si>
    <t>Muy alto</t>
  </si>
  <si>
    <t>Desastroso</t>
  </si>
  <si>
    <t>Categories</t>
  </si>
  <si>
    <t>Categorías</t>
  </si>
  <si>
    <t>Probabilidad</t>
  </si>
  <si>
    <t>Impacto</t>
  </si>
  <si>
    <t>Catégories</t>
  </si>
  <si>
    <t>Probabilité</t>
  </si>
  <si>
    <t>Very low</t>
  </si>
  <si>
    <t>Insignificant</t>
  </si>
  <si>
    <t>Contexto operativo</t>
  </si>
  <si>
    <t>Insignificante</t>
  </si>
  <si>
    <t>Low</t>
  </si>
  <si>
    <t>Minor</t>
  </si>
  <si>
    <t>Procesos de planificación, programas y apoyo</t>
  </si>
  <si>
    <t>Menor</t>
  </si>
  <si>
    <t>Processus de planification, de programme et de soutien</t>
  </si>
  <si>
    <t>Faible</t>
  </si>
  <si>
    <t>Mineure</t>
  </si>
  <si>
    <t>Protection &amp; Solutions</t>
  </si>
  <si>
    <t>Moderate</t>
  </si>
  <si>
    <t>Protección y soluciones</t>
  </si>
  <si>
    <t>Medio</t>
  </si>
  <si>
    <t>No implementado</t>
  </si>
  <si>
    <t>Modéré</t>
  </si>
  <si>
    <t>Delivering Assistance</t>
  </si>
  <si>
    <t>Alto</t>
  </si>
  <si>
    <t>Fournir une assistance</t>
  </si>
  <si>
    <t>Élevé</t>
  </si>
  <si>
    <t>Majeur</t>
  </si>
  <si>
    <t>Very high</t>
  </si>
  <si>
    <t>Personnes et culture</t>
  </si>
  <si>
    <t>Très élevé</t>
  </si>
  <si>
    <t>External Engagement &amp; Resource Mobilization</t>
  </si>
  <si>
    <t>Opportunity</t>
  </si>
  <si>
    <t>Compromiso exterior y movilización de recursos</t>
  </si>
  <si>
    <t>Oportunidad</t>
  </si>
  <si>
    <t>Engagement externe et mobilisation des ressources</t>
  </si>
  <si>
    <t>Opportunité</t>
  </si>
  <si>
    <t>Data &amp; Information</t>
  </si>
  <si>
    <t>Combination</t>
  </si>
  <si>
    <t>Score</t>
  </si>
  <si>
    <t>EN</t>
  </si>
  <si>
    <t>ES</t>
  </si>
  <si>
    <t>FR</t>
  </si>
  <si>
    <t>Likelihood Scores</t>
  </si>
  <si>
    <t>Impact Scores</t>
  </si>
  <si>
    <t>Likelihood Impact Grid</t>
  </si>
  <si>
    <t>Very High</t>
  </si>
  <si>
    <t>Très élevée</t>
  </si>
  <si>
    <t>Very Low</t>
  </si>
  <si>
    <t>ENGLISH</t>
  </si>
  <si>
    <t>SPANISH</t>
  </si>
  <si>
    <t>FRENCH</t>
  </si>
  <si>
    <t>Value less than 0</t>
  </si>
  <si>
    <t>Between 1 and 6</t>
  </si>
  <si>
    <t>Between 6.1 and 14.9</t>
  </si>
  <si>
    <t>15 or over</t>
  </si>
  <si>
    <t>Technical Shelter Officer (NGO)</t>
  </si>
  <si>
    <t>Name of Partner (as it appears in Cloud ERP/PROMS)</t>
  </si>
  <si>
    <t>Country Operation</t>
  </si>
  <si>
    <t>Cloud ERP Contract ID Number</t>
  </si>
  <si>
    <t>Modèle de Registre des Risques</t>
  </si>
  <si>
    <t>Chaque opération et chaque partenaire s'efforcent de hiérarchiser les risques en identifiant au moins trois risques ou opportunités de projet et des plans de traitement dans le registre des risques du plan de travail du projet avant de signer le plan de travail du projet. Il s'agit de risques ou d'opportunités susceptibles d'avoir un impact significatif sur la réalisation des produits et/ou de s'écarter des résultats escomptés du projet. Les plans de traitement décrivent les mesures d'atténuation visant à faciliter la réalisation des résultats du plan de travail et à renforcer la responsabilité pour les ressources confiées au HCR. 
Tout au long d'un partenariat, le partenaire et le HCR font preuve d'une totale transparence l'un envers l'autre et apportent des contributions mutuelles, tout en partageant les risques et les opportunités. Le partenaire et les collègues du HCR peuvent tous deux examiner le registre des risques. Le registre des risques continue donc d'être mis à jour tout au long de la mise en œuvre et du cycle de vie du partenariat.</t>
  </si>
  <si>
    <t>Nom du Partenaire (tel qu'il apparaît dans Cloud ERP/PROMS)</t>
  </si>
  <si>
    <t>Opération pays</t>
  </si>
  <si>
    <t>Numéro d'identification du contrat Cloud ERP</t>
  </si>
  <si>
    <t xml:space="preserve">Nom (événement) </t>
  </si>
  <si>
    <t xml:space="preserve">Catégorie </t>
  </si>
  <si>
    <t xml:space="preserve">Causes </t>
  </si>
  <si>
    <t xml:space="preserve">Conséquences </t>
  </si>
  <si>
    <t xml:space="preserve">Probabilité </t>
  </si>
  <si>
    <t xml:space="preserve">Impact </t>
  </si>
  <si>
    <t>Qualification du risque</t>
  </si>
  <si>
    <t>Commentaires</t>
  </si>
  <si>
    <t>Traitements</t>
  </si>
  <si>
    <t>Responsable</t>
  </si>
  <si>
    <t>Date cible</t>
  </si>
  <si>
    <t>Plantilla de Registro de Riesgos</t>
  </si>
  <si>
    <t>Cada operación y cada socio tienen como objetivo priorizar los riesgos identificando al menos tres riesgos u oportunidades del proyecto y planes de tratamiento dentro del registro de riesgos del plan de trabajo del proyecto antes de firmar el plan de trabajo del proyecto. Se trata de riesgos u oportunidades que podrían tener un impacto significativo en la consecución de los productos y/o causar una desviación de los resultados previstos del proyecto. Los planes de tratamiento esbozan medidas de mitigación para facilitar la consecución de los resultados del plan de trabajo y mejorar la rendición de cuentas sobre los recursos confiados a ACNUR. 
A lo largo de una asociación, tanto el socio como el ACNUR son plenamente transparentes entre sí y aportan contribuciones mutuas, así como riesgos y oportunidades compartidos. Tanto el socio como los colegas del ACNUR pueden revisar el registro de riesgos. Por lo tanto, el registro de riesgos sigue actualizándose a lo largo de la ejecución y del ciclo de vida de la asociación.</t>
  </si>
  <si>
    <t>Nombre del Socio (como aparece en Cloud ERP/PROMS)</t>
  </si>
  <si>
    <t>Operación (país)</t>
  </si>
  <si>
    <t>Número de ID en Cloud ERP</t>
  </si>
  <si>
    <t>Nombre</t>
  </si>
  <si>
    <t xml:space="preserve">Categoría </t>
  </si>
  <si>
    <t xml:space="preserve">Causas </t>
  </si>
  <si>
    <t xml:space="preserve">Consecuencias </t>
  </si>
  <si>
    <t xml:space="preserve">Probabilidad </t>
  </si>
  <si>
    <t xml:space="preserve">Impacto </t>
  </si>
  <si>
    <t>Calificación Riesgo</t>
  </si>
  <si>
    <t>Comentarios</t>
  </si>
  <si>
    <t xml:space="preserve">Tratamientos </t>
  </si>
  <si>
    <t xml:space="preserve">Acción </t>
  </si>
  <si>
    <t>Fecha Limite</t>
  </si>
  <si>
    <t>Acción  1</t>
  </si>
  <si>
    <t>Acción  2</t>
  </si>
  <si>
    <t>No se ha implantado</t>
  </si>
  <si>
    <r>
      <rPr>
        <b/>
        <i/>
        <sz val="11"/>
        <color rgb="FFFF0000"/>
        <rFont val="Calibri"/>
        <family val="2"/>
      </rPr>
      <t>NOTA</t>
    </r>
    <r>
      <rPr>
        <b/>
        <i/>
        <sz val="11"/>
        <color rgb="FF002060"/>
        <rFont val="Calibri"/>
        <family val="2"/>
      </rPr>
      <t xml:space="preserve">: Para añadir otro riesgo, copie y pegue una de las casillas de ID de riesgo anteriores y sustituya los campos de texto correspondientes con la información del nuevo riesgo. </t>
    </r>
  </si>
  <si>
    <t>XXX</t>
  </si>
  <si>
    <t>XXXXXY24MXXXXXX</t>
  </si>
  <si>
    <t>This risk will also be relevant for subsequent years of the UNHCR Strategy.</t>
  </si>
  <si>
    <t>After implementing initial mitigations we hope to reduce the likelihood of the risk and therefore the overall level to medium by the middle of 2024.</t>
  </si>
  <si>
    <t>Retards dans la construction d'abris temporaires</t>
  </si>
  <si>
    <t xml:space="preserve">Procéder à des évaluations approfondies du site avant d'entamer les travaux de construction. Élaborer des plans d'urgence pour faire face à des problèmes inattendus, tels que des méthodes de construction ou des matériaux alternatifs.	</t>
  </si>
  <si>
    <r>
      <rPr>
        <b/>
        <i/>
        <sz val="11"/>
        <color rgb="FFFF0000"/>
        <rFont val="Calibri"/>
        <family val="2"/>
        <scheme val="minor"/>
      </rPr>
      <t xml:space="preserve">NOTE: </t>
    </r>
    <r>
      <rPr>
        <b/>
        <i/>
        <sz val="11"/>
        <color rgb="FF002060"/>
        <rFont val="Calibri"/>
        <family val="2"/>
        <scheme val="minor"/>
      </rPr>
      <t xml:space="preserve">To add another risk - copy and paste one of the risk ID boxes above and replace the relevant text fields with the information for the new risk. </t>
    </r>
  </si>
  <si>
    <r>
      <rPr>
        <b/>
        <i/>
        <sz val="11"/>
        <color rgb="FFFF0000"/>
        <rFont val="Calibri"/>
        <family val="2"/>
        <scheme val="minor"/>
      </rPr>
      <t>REMARQUE :</t>
    </r>
    <r>
      <rPr>
        <b/>
        <i/>
        <sz val="11"/>
        <color rgb="FF002060"/>
        <rFont val="Calibri"/>
        <family val="2"/>
        <scheme val="minor"/>
      </rPr>
      <t xml:space="preserve"> Pour ajouter un autre risque, copiez et collez l'un des champs d'identification du risque ci-dessus et remplacez les champs de texte pertinents par les informations relatives au nouveau risque. </t>
    </r>
  </si>
  <si>
    <t xml:space="preserve">Chargé de programme (HCR)	</t>
  </si>
  <si>
    <t xml:space="preserve">Chargé d'abris techniques (ONG)	</t>
  </si>
  <si>
    <t>Gestionnaire de projet (ONG)</t>
  </si>
  <si>
    <t>Incapacité à recruter des candidats adéquats et à retenir les talents</t>
  </si>
  <si>
    <t>Les processus de recrutement internes et les protocoles d'accord ne sont pas respectés et/ou ne sont pas adaptés au contexte local.
Absence de vérification approfondie des antécédents des candidats.
Publication tardive des postes vacants en raison de la signature tardive de l'accord de partenariat.
Impossibilité d'offrir un plan de carrière clair en raison d'accords à court terme avec le HCR.</t>
  </si>
  <si>
    <t>Personnel insuffisant ou non qualifié entraînant une exécution médiocre et tardive des projets.
Forte rotation du personnel des partenaires entraînant des coûts supplémentaires liés au réembauchage, à la formation et à l'intégration.
L'incapacité à trouver des professionnels qualifiés peut compromettre la qualité des travaux de construction.</t>
  </si>
  <si>
    <t>Ce risque sera également pertinent pour les années suivantes de la stratégie du HCR.</t>
  </si>
  <si>
    <t>Risque ID1:</t>
  </si>
  <si>
    <t>Risque ID2:</t>
  </si>
  <si>
    <t xml:space="preserve">Évaluer l'efficacité des protocoles d'accord actuels en matière de recrutement et leur mise en œuvre dans la pratique.		</t>
  </si>
  <si>
    <t xml:space="preserve">Faire procéder à des vérifications complètes des antécédents par écrit pour tous les nouveaux recrutements afin de réduire le risque de recrutement frauduleux.		</t>
  </si>
  <si>
    <t xml:space="preserve">Étudier les possibilités, au sein de l'opération, d'offrir des opportunités d'apprentissage et de développement professionnel au personnel partenaire afin de renforcer les taux de rétention.	</t>
  </si>
  <si>
    <t xml:space="preserve">Responsable RH (ONG)	</t>
  </si>
  <si>
    <t>Risque ID3:</t>
  </si>
  <si>
    <t>Risque ID4:</t>
  </si>
  <si>
    <t>Utilisation inadéquate des données personnelles, y compris la protection et le partage des données</t>
  </si>
  <si>
    <t>Après avoir mis en œuvre les premières mesures d'atténuation, nous espérons réduire la probabilité du risque et donc le niveau global à moyen d'ici le milieu de l'année 2024.</t>
  </si>
  <si>
    <t xml:space="preserve">Examiner régulièrement l'application des clauses de l'accord sur la protection des données, en faisant appel à l'assistance du HCR si nécessaire.		</t>
  </si>
  <si>
    <t xml:space="preserve">Fournir une formation au personnel de [Nom] et mener des activités de sensibilisation afin d'optimiser la culture de la protection des données et la qualité des données.		</t>
  </si>
  <si>
    <t xml:space="preserve">Chef de projet (ONG) 	</t>
  </si>
  <si>
    <t xml:space="preserve">Chargé de protection (HCR)	</t>
  </si>
  <si>
    <t>Assess the internal delegation of authority and procurement roles to ensure segregation of duties.</t>
  </si>
  <si>
    <t xml:space="preserve">Consitute a committee on contracts consisting of leadership team to review procurement processes over $10,000 USD. </t>
  </si>
  <si>
    <t xml:space="preserve">Évaluer la délégation interne des pouvoirs et des rôles en matière de passation de marchés afin de garantir la séparation des tâches.		</t>
  </si>
  <si>
    <t xml:space="preserve">Mettre en place un comité des contrats composé de membres de l'équipe dirigeante afin d'examiner les procédures d'achat supérieures à 10 000 USD. </t>
  </si>
  <si>
    <t xml:space="preserve">Effectuer des contrôles ponctuels sur les procédures d'appel d'offres et d'approvisionnement dans le cadre des vérifications du HCR.		</t>
  </si>
  <si>
    <t xml:space="preserve">Chargé d'approvisionnement (ONG)	</t>
  </si>
  <si>
    <t xml:space="preserve">Gestionnaire de projet (ONG)	</t>
  </si>
  <si>
    <t xml:space="preserve">Chargé d'approvisionnement (HCR)	</t>
  </si>
  <si>
    <t>Riesgo ID1:</t>
  </si>
  <si>
    <t>Riesgo ID2:</t>
  </si>
  <si>
    <t>Retrasos en la construcción de refugios temporales</t>
  </si>
  <si>
    <t xml:space="preserve">Realizar evaluaciones exhaustivas del emplazamiento antes de iniciar la construcción. Elaborar planes de contingencia para hacer frente a problemas imprevistos, como métodos o materiales de construcción alternativos.		</t>
  </si>
  <si>
    <t>Acción  3</t>
  </si>
  <si>
    <t xml:space="preserve">Gestor de proyectos (ONG)	</t>
  </si>
  <si>
    <t xml:space="preserve">Oficial de programas (ACNUR)	</t>
  </si>
  <si>
    <t xml:space="preserve">Oficial técnico de refugio (ONG)	</t>
  </si>
  <si>
    <t>Este riesgo también será relevante para los años siguientes de la Estrategia del ACNUR.</t>
  </si>
  <si>
    <t xml:space="preserve">Responsable de RRHH (ONG)	</t>
  </si>
  <si>
    <t>Riesgo ID3:</t>
  </si>
  <si>
    <t>Protocolos inadecuados de encriptación, almacenamiento y transmisión.
Intercambio de datos y coordinación ineficaces entre ACNUR, el gobierno y otras partes interesadas. 
Falta de protocolos normalizados sobre extracción e incorporación de datos en el diseño de proyectos.</t>
  </si>
  <si>
    <t>Tras aplicar las medidas iniciales de mitigación, esperamos reducir la probabilidad del riesgo y, por tanto, el nivel global a medio a mediados de 2024.</t>
  </si>
  <si>
    <t xml:space="preserve">Revisar periódicamente el cumplimiento de las cláusulas del Acuerdo de Protección de Datos, solicitando la asistencia del ACNUR cuando sea necesario.		</t>
  </si>
  <si>
    <t>Provide training to [Name] staff and conduct awareness raising activities to maximize data protection culture as we as data quality.</t>
  </si>
  <si>
    <t xml:space="preserve">Impartir formación al personal de [Nombre] y llevar a cabo actividades de sensibilización para maximizar la cultura de protección de datos, así como la calidad de los mismos.		</t>
  </si>
  <si>
    <t xml:space="preserve">Gestor de proyectos (ONG) 	</t>
  </si>
  <si>
    <t>Oficial de protección (ACNUR)</t>
  </si>
  <si>
    <t>Riesgo ID4:</t>
  </si>
  <si>
    <t xml:space="preserve">Incumplimiento de las normas y controles internos de suministro, incluida una separación inadecuada de funciones, funciones poco claras y falta de supervisión.
Colaboración poco ética entre los posibles proveedores, incluida la posible connivencia entre [nombre de la ONG] y el personal de ACNUR.
Plazos de ejecución poco realistas, incluidas licitaciones de última hora que limitan el grupo de proveedores elegibles y reducen la competición.	</t>
  </si>
  <si>
    <t>Prácticas fraudulentas, como manipulación de licitaciones, soborno o favoritismo, que comprometen la competencia leal.
Retrasos en la adquisición de los materiales y servicios necesarios, lo que afecta al suministro puntual de refugios temporales a las poblaciones desplazadas.
Reducción de la calidad y la rentabilidad de los bienes y servicios adquiridos.
Daños a la reputación de [nombre de la ONG] y del ACNUR, que afectan a la confianza entre las partes interesadas.</t>
  </si>
  <si>
    <t>Acción  4</t>
  </si>
  <si>
    <t xml:space="preserve">Oficial de suministros (ONG)	</t>
  </si>
  <si>
    <t>Gestor de proyectos (ONG)</t>
  </si>
  <si>
    <t xml:space="preserve">Oficial de suministros (ACNUR)	</t>
  </si>
  <si>
    <t>El acuerdo de asociación no se ha firmado a tiemp, o los desembolsos se pagan con retraso.
Las fuertes tormentas y/o ciclones afectan a la entrega de materiales y al avance de las obras.
Surgen problemas inesperados con el terreno, inestabilidad del suelo o problemas ecológicos durante la fase de construcción.</t>
  </si>
  <si>
    <t>La población afectada puede sufrir una exposición prolongada a condiciones meteorológicas adversas, lo que afecta a su seguridad y a su salud.
Prolongación de los plazos del proyecto y costes adicionales. 
Daños a la reputación de [nombre de la ONG] y del ACNUR.</t>
  </si>
  <si>
    <t>Desarrollar un plan detallado en un diagrama de Gantt para la construcción, incluyendo márgenes de tiempo para interrupciones por condiciones climáticas, con dependencias clave e hitos identificados.</t>
  </si>
  <si>
    <t>Supervisar de cerca los pasos necesarios para verificar los informes y liberar los desembolsos de fondos, asegurando pagos a tiempo y evitando retrasos en el proyecto.</t>
  </si>
  <si>
    <t>Incapacidad para contratar candidatos adecuados y retener talento</t>
  </si>
  <si>
    <t>Los procesos internos de contratación y los procedimientos operativos estándar (SoP) no se respetan y/o no están adaptados al contexto local.
Falta de verificaciones exhaustivas de antecedentes para los candidatos.
Publicación tardía de las vacantes debido a la firma tardía del acuerdo de asociación.
Incapacidad de ofrecer una trayectoria profesional clara debido a los acuerdos a corto plazo con ACNUR.</t>
  </si>
  <si>
    <t>Personal insuficiente o no cualificado que da lugar a una ejecución deficiente y tardía de los proyectos.
Alta rotación de personal de los socios, lo que genera costos adicionales asociados con la recontratación, capacitación e inducción.
La incapacidad de conseguir profesionales cualificados puede comprometer la calidad de los trabajos de construcción.</t>
  </si>
  <si>
    <t xml:space="preserve">Evaluar la eficacia de los procedimientos operativos actuales de contratación y su aplicación en la práctica.		</t>
  </si>
  <si>
    <t xml:space="preserve">Comprobación exhaustiva por escrito de los antecedentes para todas las nuevas contrataciones a fin de mitigar el riesgo de contratación fraudulenta.		</t>
  </si>
  <si>
    <t>Explorar opciones dentro de la operación para ofrecer oportunidades de aprendizaje y desarrollo profesional al personal de los socios, con el objetivo de fortalecer las tasas de retención.</t>
  </si>
  <si>
    <t>Uso inadecuado de datos personales, incluyendo la protección de datos y el intercambio de información</t>
  </si>
  <si>
    <t>Filtraciones de datos que comprometen la seguridad y el bienestar de la población desplazada.
Erosión de la confianza entre las partes interesadas del proyecto, lo que lleva a daños reputacionales para ACNUR y [nombre de la ONG]
Diseño de proyectos basado en datos desactualizados o sesgados, lo que provoca retrasos y prejuicios en la asistencia.</t>
  </si>
  <si>
    <t>Crear un comité de contratos formado por el equipo directivo para revisar los procesos de adquisición superiores a 10.000 USD.</t>
  </si>
  <si>
    <t xml:space="preserve">Revisar la delegación interna de autoridad y las funciones de adquisición para garantizar la separación de funciones.		</t>
  </si>
  <si>
    <t xml:space="preserve">Desarrollar un plan de adquisiciones realista y asegurar su alineación con la planificación del proyecto.		</t>
  </si>
  <si>
    <t>Realizar controles aleatorios de los procesos de licitación y adquisición durante las verificaciones de ACNUR.</t>
  </si>
  <si>
    <t>L'accord de partenariat n'est pas signé à temps ou les versements sont retardés.
Des tempêtes violentes et/ou des cyclones empêchent la livraison des matériaux et entravent les progrès de la construction.
Problèmes imprévus liés au terrain, instabilité du sol ou préoccupations écologiques survenant pendant la phase de construction.</t>
  </si>
  <si>
    <t>La population affectée pourrait être exposée plus longtemps à des conditions météorologiques défavorables, compromettant leur sécurité et leur santé.
Prolongement des délais du projet et augmentation des coûts.
Atteinte à la réputation de [nom de l'ONG] et du HCR.</t>
  </si>
  <si>
    <t xml:space="preserve">Élaborer un plan détaillé sous forme de diagramme de Gantt pour la construction, incluant des marges de temps pour les perturbations météorologiques ainsi que l’identification des dépendances et des étapes clés.	</t>
  </si>
  <si>
    <t>Suivre de près les étapes nécessaires pour vérifier les rapports et débloquer les versements de fonds afin de garantir des paiements ponctuels et éviter les retards dans le projet.</t>
  </si>
  <si>
    <t>L'intégrité et la ponctualité des approvisionnements sont compromises</t>
  </si>
  <si>
    <t>Le non-respect des règles et des contrôles internes en matière d'approvisionnement, y compris une séparation inadéquate des fonctions, des rôles peu clairs et un manque de supervision.
Collaboration contraire à l'éthique entre les fournisseurs potentiels, y compris collusion potentielle entre [nom de l'ONG] et le personnel du HCR.
Délais d'exécution irréalistes, notamment des appels d'offres de dernière minute limitant le nombre de fournisseurs éligibles et réduisant la concurrence.</t>
  </si>
  <si>
    <t>Des pratiques frauduleuses telles que le truquage des offres, la corruption ou le favoritisme, qui compromettent la concurrence loyale.
Retards dans l’acquisition des matériaux et services nécessaires, affectant la fourniture ponctuelle d’abris temporaires aux populations déplacées.
Diminution de la qualité et du rapport coût-efficacité des biens et services achetés.
Atteinte à la réputation de [nom de l'ONG] et du HCR, affectant la confiance des parties prenantes.</t>
  </si>
  <si>
    <t>Élaborer un plan d’approvisionnement réaliste et s’assurer de son alignement avec la planification du projet.</t>
  </si>
  <si>
    <t xml:space="preserve">Protocoles de cryptage, de stockage et de transmission inadéquats.
Partage inefficace des données et coordination insuffisante entre le HCR, le gouvernement et les autres parties prenantes.
Absence de protocoles standardisés pour l'extraction et l'intégration des données dans la conception des projets.	</t>
  </si>
  <si>
    <t>Violation des données, compromettant la sécurité et le bien-être des populations déplacées.
Érosion de la confiance entre les parties prenantes du projet et atteinte à la réputation du HCR et de [nom de l'ONG].
Conception des projets non basée sur des données actualisées et objectives, entraînant des biais et des retards dans l'assistance.</t>
  </si>
  <si>
    <t xml:space="preserve"> Integridad y puntualidad de los procesos de adquisición comprometidas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</si>
</sst>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name val="Calibri"/>
      <family val="2"/>
    </font>
    <font>
      <b/>
      <sz val="11"/>
      <color theme="1"/>
      <name val="Calibri"/>
      <family val="2"/>
      <scheme val="minor"/>
    </font>
    <font>
      <b/>
      <sz val="11"/>
      <color rgb="FF0070C0"/>
      <name val="Calibri"/>
      <family val="2"/>
      <scheme val="minor"/>
    </font>
    <font>
      <sz val="11"/>
      <color rgb="FF0070C0"/>
      <name val="Calibri"/>
      <family val="2"/>
      <scheme val="minor"/>
    </font>
    <font>
      <b/>
      <sz val="18"/>
      <color theme="1"/>
      <name val="Calibri"/>
      <family val="2"/>
      <scheme val="minor"/>
    </font>
    <font>
      <sz val="11"/>
      <color rgb="FFFF0000"/>
      <name val="Calibri"/>
      <family val="2"/>
      <scheme val="minor"/>
    </font>
    <font>
      <b/>
      <sz val="11"/>
      <color rgb="FF002060"/>
      <name val="Calibri"/>
      <family val="2"/>
    </font>
    <font>
      <sz val="11"/>
      <name val="Calibri"/>
      <family val="2"/>
      <scheme val="minor"/>
    </font>
    <font>
      <b/>
      <i/>
      <sz val="11"/>
      <color rgb="FF002060"/>
      <name val="Calibri"/>
      <family val="2"/>
    </font>
    <font>
      <b/>
      <i/>
      <sz val="11"/>
      <color rgb="FFFF0000"/>
      <name val="Calibri"/>
      <family val="2"/>
    </font>
    <font>
      <sz val="11"/>
      <color theme="8"/>
      <name val="Calibri"/>
      <family val="2"/>
      <scheme val="minor"/>
    </font>
    <font>
      <b/>
      <sz val="11"/>
      <color rgb="FF002060"/>
      <name val="Calibri"/>
      <family val="2"/>
      <scheme val="minor"/>
    </font>
    <font>
      <b/>
      <i/>
      <sz val="11"/>
      <color rgb="FF002060"/>
      <name val="Calibri"/>
      <family val="2"/>
      <scheme val="minor"/>
    </font>
    <font>
      <b/>
      <i/>
      <sz val="11"/>
      <color rgb="FFFF0000"/>
      <name val="Calibri"/>
      <family val="2"/>
      <scheme val="minor"/>
    </font>
    <font>
      <sz val="10"/>
      <color theme="8"/>
      <name val="Calibri"/>
      <family val="2"/>
      <scheme val="minor"/>
    </font>
    <font>
      <sz val="10"/>
      <name val="Calibri"/>
      <family val="2"/>
      <scheme val="minor"/>
    </font>
    <font>
      <sz val="10"/>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s>
  <borders count="41">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style="medium">
        <color theme="0"/>
      </right>
      <top style="medium">
        <color indexed="64"/>
      </top>
      <bottom style="medium">
        <color theme="0"/>
      </bottom>
      <diagonal/>
    </border>
    <border>
      <left style="medium">
        <color theme="0"/>
      </left>
      <right style="medium">
        <color indexed="64"/>
      </right>
      <top style="medium">
        <color indexed="64"/>
      </top>
      <bottom style="medium">
        <color theme="0"/>
      </bottom>
      <diagonal/>
    </border>
    <border>
      <left style="medium">
        <color indexed="64"/>
      </left>
      <right style="medium">
        <color theme="0"/>
      </right>
      <top style="medium">
        <color theme="0"/>
      </top>
      <bottom style="medium">
        <color theme="0"/>
      </bottom>
      <diagonal/>
    </border>
    <border>
      <left/>
      <right/>
      <top style="medium">
        <color theme="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theme="0"/>
      </right>
      <top style="medium">
        <color theme="0"/>
      </top>
      <bottom/>
      <diagonal/>
    </border>
    <border>
      <left style="medium">
        <color indexed="64"/>
      </left>
      <right style="medium">
        <color theme="0"/>
      </right>
      <top style="medium">
        <color theme="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style="medium">
        <color indexed="64"/>
      </bottom>
      <diagonal/>
    </border>
  </borders>
  <cellStyleXfs count="2">
    <xf numFmtId="0" fontId="0" fillId="0" borderId="0"/>
    <xf numFmtId="0" fontId="1" fillId="0" borderId="0"/>
  </cellStyleXfs>
  <cellXfs count="121">
    <xf numFmtId="0" fontId="0" fillId="0" borderId="0" xfId="0"/>
    <xf numFmtId="0" fontId="2" fillId="0" borderId="0" xfId="0" applyFont="1"/>
    <xf numFmtId="0" fontId="0" fillId="0" borderId="5" xfId="0" applyBorder="1"/>
    <xf numFmtId="0" fontId="0" fillId="0" borderId="6" xfId="0" applyBorder="1"/>
    <xf numFmtId="0" fontId="0" fillId="0" borderId="7" xfId="0" applyBorder="1"/>
    <xf numFmtId="0" fontId="0" fillId="0" borderId="10" xfId="0" applyBorder="1"/>
    <xf numFmtId="0" fontId="3" fillId="0" borderId="0" xfId="0" applyFont="1"/>
    <xf numFmtId="0" fontId="4" fillId="0" borderId="0" xfId="0" applyFont="1"/>
    <xf numFmtId="0" fontId="2" fillId="0" borderId="6" xfId="0" applyFont="1" applyBorder="1"/>
    <xf numFmtId="0" fontId="0" fillId="0" borderId="22" xfId="0" applyBorder="1" applyAlignment="1">
      <alignment horizontal="center"/>
    </xf>
    <xf numFmtId="0" fontId="0" fillId="0" borderId="10"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4" xfId="0" applyBorder="1"/>
    <xf numFmtId="0" fontId="0" fillId="0" borderId="25" xfId="0" applyBorder="1"/>
    <xf numFmtId="0" fontId="0" fillId="0" borderId="8" xfId="0" applyBorder="1"/>
    <xf numFmtId="0" fontId="0" fillId="0" borderId="9" xfId="0" applyBorder="1"/>
    <xf numFmtId="0" fontId="2" fillId="0" borderId="0" xfId="0" applyFont="1" applyAlignment="1">
      <alignment horizontal="center"/>
    </xf>
    <xf numFmtId="0" fontId="0" fillId="5" borderId="0" xfId="0" applyFill="1"/>
    <xf numFmtId="0" fontId="0" fillId="6" borderId="0" xfId="0" applyFill="1"/>
    <xf numFmtId="0" fontId="0" fillId="7" borderId="0" xfId="0" applyFill="1"/>
    <xf numFmtId="0" fontId="0" fillId="8" borderId="0" xfId="0" applyFill="1"/>
    <xf numFmtId="0" fontId="0" fillId="0" borderId="0" xfId="0" applyAlignment="1">
      <alignment vertical="top" wrapText="1"/>
    </xf>
    <xf numFmtId="0" fontId="0" fillId="0" borderId="0" xfId="0" applyAlignment="1">
      <alignment horizontal="left" vertical="top" wrapText="1"/>
    </xf>
    <xf numFmtId="0" fontId="0" fillId="0" borderId="5" xfId="0" applyBorder="1" applyAlignment="1">
      <alignment vertical="top" wrapText="1"/>
    </xf>
    <xf numFmtId="0" fontId="7" fillId="2" borderId="14" xfId="1" applyFont="1" applyFill="1" applyBorder="1" applyAlignment="1">
      <alignment vertical="top" wrapText="1"/>
    </xf>
    <xf numFmtId="0" fontId="7" fillId="2" borderId="15" xfId="1" applyFont="1" applyFill="1" applyBorder="1" applyAlignment="1">
      <alignment vertical="top" wrapText="1"/>
    </xf>
    <xf numFmtId="0" fontId="2" fillId="0" borderId="6" xfId="0" applyFont="1" applyBorder="1" applyAlignment="1">
      <alignment vertical="top" wrapText="1"/>
    </xf>
    <xf numFmtId="0" fontId="6" fillId="0" borderId="0" xfId="0" applyFont="1" applyAlignment="1">
      <alignment vertical="top" wrapText="1"/>
    </xf>
    <xf numFmtId="0" fontId="8" fillId="0" borderId="0" xfId="0" applyFont="1" applyAlignment="1">
      <alignment vertical="top" wrapText="1"/>
    </xf>
    <xf numFmtId="0" fontId="6" fillId="0" borderId="7" xfId="0" applyFont="1"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7" fillId="3" borderId="16" xfId="1" applyFont="1" applyFill="1" applyBorder="1" applyAlignment="1">
      <alignment vertical="top" wrapText="1"/>
    </xf>
    <xf numFmtId="0" fontId="7" fillId="3" borderId="1" xfId="1" applyFont="1" applyFill="1" applyBorder="1" applyAlignment="1">
      <alignment vertical="top" wrapText="1"/>
    </xf>
    <xf numFmtId="0" fontId="0" fillId="3" borderId="7" xfId="0" applyFill="1" applyBorder="1" applyAlignment="1">
      <alignment vertical="top" wrapText="1"/>
    </xf>
    <xf numFmtId="0" fontId="7" fillId="4" borderId="16" xfId="1" applyFont="1" applyFill="1" applyBorder="1" applyAlignment="1">
      <alignment vertical="top" wrapText="1"/>
    </xf>
    <xf numFmtId="0" fontId="7" fillId="4" borderId="26" xfId="1" applyFont="1" applyFill="1" applyBorder="1" applyAlignment="1">
      <alignment vertical="top" wrapText="1"/>
    </xf>
    <xf numFmtId="0" fontId="7" fillId="4" borderId="6" xfId="1" applyFont="1" applyFill="1" applyBorder="1" applyAlignment="1">
      <alignment vertical="top" wrapText="1"/>
    </xf>
    <xf numFmtId="14" fontId="8" fillId="0" borderId="0" xfId="0" applyNumberFormat="1" applyFont="1" applyAlignment="1">
      <alignment vertical="top" wrapText="1"/>
    </xf>
    <xf numFmtId="0" fontId="0" fillId="0" borderId="10" xfId="0" applyBorder="1" applyAlignment="1">
      <alignment vertical="top" wrapText="1"/>
    </xf>
    <xf numFmtId="0" fontId="6" fillId="0" borderId="0" xfId="0" applyFont="1" applyAlignment="1">
      <alignment horizontal="left" vertical="top" wrapText="1"/>
    </xf>
    <xf numFmtId="0" fontId="8" fillId="0" borderId="0" xfId="0" applyFont="1" applyAlignment="1">
      <alignment horizontal="left" vertical="top" wrapText="1"/>
    </xf>
    <xf numFmtId="0" fontId="0" fillId="0" borderId="0" xfId="0" applyFont="1" applyAlignment="1">
      <alignment vertical="top" wrapText="1"/>
    </xf>
    <xf numFmtId="0" fontId="11" fillId="0" borderId="0" xfId="0" applyFont="1" applyBorder="1" applyAlignment="1">
      <alignment vertical="top" wrapText="1"/>
    </xf>
    <xf numFmtId="0" fontId="8" fillId="0" borderId="0" xfId="0" applyFont="1" applyBorder="1" applyAlignment="1">
      <alignment vertical="top" wrapText="1"/>
    </xf>
    <xf numFmtId="0" fontId="8" fillId="0" borderId="0" xfId="0" quotePrefix="1" applyFont="1" applyBorder="1" applyAlignment="1">
      <alignment horizontal="left" vertical="top" wrapText="1"/>
    </xf>
    <xf numFmtId="0" fontId="11" fillId="0" borderId="7" xfId="0" applyFont="1" applyBorder="1" applyAlignment="1">
      <alignment vertical="top" wrapText="1"/>
    </xf>
    <xf numFmtId="0" fontId="0" fillId="0" borderId="0" xfId="0" applyFont="1" applyAlignment="1">
      <alignment horizontal="left" vertical="top" wrapText="1"/>
    </xf>
    <xf numFmtId="0" fontId="0" fillId="0" borderId="5" xfId="0" applyFont="1" applyBorder="1" applyAlignment="1">
      <alignment vertical="top" wrapText="1"/>
    </xf>
    <xf numFmtId="0" fontId="12" fillId="2" borderId="14" xfId="1" applyFont="1" applyFill="1" applyBorder="1" applyAlignment="1">
      <alignment vertical="top" wrapText="1"/>
    </xf>
    <xf numFmtId="0" fontId="12" fillId="2" borderId="15" xfId="1" applyFont="1" applyFill="1" applyBorder="1" applyAlignment="1">
      <alignment vertical="top" wrapText="1"/>
    </xf>
    <xf numFmtId="0" fontId="0" fillId="0" borderId="6" xfId="0" applyFont="1" applyBorder="1" applyAlignment="1">
      <alignment vertical="top" wrapText="1"/>
    </xf>
    <xf numFmtId="0" fontId="0" fillId="0" borderId="0" xfId="0" applyFont="1" applyBorder="1" applyAlignment="1">
      <alignment vertical="top" wrapText="1"/>
    </xf>
    <xf numFmtId="0" fontId="0" fillId="0" borderId="7" xfId="0" applyFont="1" applyBorder="1" applyAlignment="1">
      <alignment vertical="top" wrapText="1"/>
    </xf>
    <xf numFmtId="0" fontId="12" fillId="3" borderId="16" xfId="1" applyFont="1" applyFill="1" applyBorder="1" applyAlignment="1">
      <alignment vertical="top" wrapText="1"/>
    </xf>
    <xf numFmtId="0" fontId="12" fillId="3" borderId="1" xfId="1" applyFont="1" applyFill="1" applyBorder="1" applyAlignment="1">
      <alignment vertical="top" wrapText="1"/>
    </xf>
    <xf numFmtId="0" fontId="0" fillId="3" borderId="7" xfId="0" applyFont="1" applyFill="1" applyBorder="1" applyAlignment="1">
      <alignment vertical="top" wrapText="1"/>
    </xf>
    <xf numFmtId="0" fontId="12" fillId="4" borderId="16" xfId="1" applyFont="1" applyFill="1" applyBorder="1" applyAlignment="1">
      <alignment vertical="top" wrapText="1"/>
    </xf>
    <xf numFmtId="0" fontId="12" fillId="4" borderId="26" xfId="1" applyFont="1" applyFill="1" applyBorder="1" applyAlignment="1">
      <alignment vertical="top" wrapText="1"/>
    </xf>
    <xf numFmtId="0" fontId="12" fillId="4" borderId="8" xfId="1" applyFont="1" applyFill="1" applyBorder="1" applyAlignment="1">
      <alignment vertical="top" wrapText="1"/>
    </xf>
    <xf numFmtId="0" fontId="0" fillId="0" borderId="10" xfId="0" applyFont="1" applyBorder="1" applyAlignment="1">
      <alignment vertical="top" wrapText="1"/>
    </xf>
    <xf numFmtId="0" fontId="12" fillId="4" borderId="27" xfId="1" applyFont="1" applyFill="1" applyBorder="1" applyAlignment="1">
      <alignment vertical="top" wrapText="1"/>
    </xf>
    <xf numFmtId="0" fontId="12" fillId="0" borderId="0" xfId="1" applyFont="1" applyFill="1" applyBorder="1" applyAlignment="1">
      <alignment vertical="top" wrapText="1"/>
    </xf>
    <xf numFmtId="0" fontId="12" fillId="4" borderId="6" xfId="1" applyFont="1" applyFill="1" applyBorder="1" applyAlignment="1">
      <alignment vertical="top" wrapText="1"/>
    </xf>
    <xf numFmtId="0" fontId="15" fillId="0" borderId="9" xfId="0" applyFont="1" applyBorder="1" applyAlignment="1">
      <alignment horizontal="left" vertical="top" wrapText="1"/>
    </xf>
    <xf numFmtId="14" fontId="15" fillId="0" borderId="0" xfId="0" applyNumberFormat="1" applyFont="1" applyBorder="1" applyAlignment="1">
      <alignment vertical="top" wrapText="1"/>
    </xf>
    <xf numFmtId="0" fontId="16" fillId="0" borderId="0" xfId="0" applyFont="1" applyBorder="1" applyAlignment="1">
      <alignment vertical="top" wrapText="1"/>
    </xf>
    <xf numFmtId="0" fontId="17" fillId="0" borderId="7" xfId="0" applyFont="1" applyBorder="1" applyAlignment="1">
      <alignment vertical="top" wrapText="1"/>
    </xf>
    <xf numFmtId="14" fontId="15" fillId="0" borderId="9" xfId="0" applyNumberFormat="1" applyFont="1" applyBorder="1" applyAlignment="1">
      <alignment vertical="top" wrapText="1"/>
    </xf>
    <xf numFmtId="0" fontId="16" fillId="0" borderId="9" xfId="0" applyFont="1" applyBorder="1" applyAlignment="1">
      <alignment vertical="top" wrapText="1"/>
    </xf>
    <xf numFmtId="0" fontId="17" fillId="0" borderId="10" xfId="0" applyFont="1" applyBorder="1" applyAlignment="1">
      <alignment vertical="top" wrapText="1"/>
    </xf>
    <xf numFmtId="14" fontId="15" fillId="0" borderId="17" xfId="0" applyNumberFormat="1" applyFont="1" applyBorder="1" applyAlignment="1">
      <alignment vertical="top" wrapText="1"/>
    </xf>
    <xf numFmtId="0" fontId="15" fillId="0" borderId="0" xfId="0" applyFont="1" applyBorder="1" applyAlignment="1">
      <alignment vertical="top" wrapText="1"/>
    </xf>
    <xf numFmtId="0" fontId="0" fillId="0" borderId="0" xfId="0" applyBorder="1" applyAlignment="1">
      <alignment vertical="top" wrapText="1"/>
    </xf>
    <xf numFmtId="0" fontId="7" fillId="4" borderId="8" xfId="1" applyFont="1" applyFill="1" applyBorder="1" applyAlignment="1">
      <alignment vertical="top" wrapText="1"/>
    </xf>
    <xf numFmtId="0" fontId="7" fillId="4" borderId="27" xfId="1" applyFont="1" applyFill="1" applyBorder="1" applyAlignment="1">
      <alignment vertical="top" wrapText="1"/>
    </xf>
    <xf numFmtId="0" fontId="13" fillId="4" borderId="0" xfId="1" applyFont="1" applyFill="1" applyAlignment="1">
      <alignment horizontal="left" vertical="top" wrapText="1"/>
    </xf>
    <xf numFmtId="0" fontId="15" fillId="0" borderId="0" xfId="0" applyFont="1" applyBorder="1" applyAlignment="1">
      <alignment horizontal="left" vertical="top" wrapText="1"/>
    </xf>
    <xf numFmtId="0" fontId="15" fillId="0" borderId="9" xfId="0" applyFont="1" applyBorder="1" applyAlignment="1">
      <alignment horizontal="left" vertical="top" wrapText="1"/>
    </xf>
    <xf numFmtId="0" fontId="12" fillId="3" borderId="2" xfId="1" applyFont="1" applyFill="1" applyBorder="1" applyAlignment="1">
      <alignment horizontal="left" vertical="top" wrapText="1"/>
    </xf>
    <xf numFmtId="0" fontId="12" fillId="3" borderId="3" xfId="1" applyFont="1" applyFill="1" applyBorder="1" applyAlignment="1">
      <alignment horizontal="left" vertical="top" wrapText="1"/>
    </xf>
    <xf numFmtId="0" fontId="12" fillId="3" borderId="4" xfId="1" applyFont="1" applyFill="1" applyBorder="1" applyAlignment="1">
      <alignment horizontal="left" vertical="top" wrapText="1"/>
    </xf>
    <xf numFmtId="0" fontId="5" fillId="0" borderId="0" xfId="0" applyFont="1" applyAlignment="1">
      <alignment horizontal="left" vertical="top" wrapText="1"/>
    </xf>
    <xf numFmtId="0" fontId="0" fillId="0" borderId="0" xfId="0" applyFont="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11" fillId="0" borderId="30" xfId="0" applyFont="1" applyBorder="1" applyAlignment="1">
      <alignment horizontal="left" vertical="top" wrapText="1"/>
    </xf>
    <xf numFmtId="0" fontId="11" fillId="0" borderId="21" xfId="0" applyFont="1" applyBorder="1" applyAlignment="1">
      <alignment horizontal="left" vertical="top" wrapText="1"/>
    </xf>
    <xf numFmtId="0" fontId="11" fillId="0" borderId="31" xfId="0" applyFont="1" applyBorder="1" applyAlignment="1">
      <alignment horizontal="left" vertical="top" wrapText="1"/>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11" fillId="0" borderId="34" xfId="0" applyFont="1" applyBorder="1" applyAlignment="1">
      <alignment horizontal="left" vertical="top" wrapText="1"/>
    </xf>
    <xf numFmtId="0" fontId="11" fillId="0" borderId="35" xfId="0" applyFont="1" applyBorder="1" applyAlignment="1">
      <alignment horizontal="left" vertical="top" wrapText="1"/>
    </xf>
    <xf numFmtId="0" fontId="11" fillId="0" borderId="36" xfId="0" applyFont="1" applyBorder="1" applyAlignment="1">
      <alignment horizontal="left" vertical="top" wrapText="1"/>
    </xf>
    <xf numFmtId="0" fontId="2" fillId="0" borderId="37" xfId="0" applyFont="1" applyBorder="1" applyAlignment="1">
      <alignment horizontal="left" vertical="top" wrapText="1"/>
    </xf>
    <xf numFmtId="0" fontId="2" fillId="0" borderId="38" xfId="0" applyFont="1" applyBorder="1" applyAlignment="1">
      <alignment horizontal="left" vertical="top" wrapText="1"/>
    </xf>
    <xf numFmtId="0" fontId="11" fillId="0" borderId="38" xfId="0" applyFont="1" applyBorder="1" applyAlignment="1">
      <alignment horizontal="left" vertical="top" wrapText="1"/>
    </xf>
    <xf numFmtId="0" fontId="11" fillId="0" borderId="39" xfId="0" applyFont="1" applyBorder="1" applyAlignment="1">
      <alignment horizontal="left" vertical="top" wrapText="1"/>
    </xf>
    <xf numFmtId="0" fontId="15" fillId="0" borderId="9" xfId="1" applyFont="1" applyBorder="1" applyAlignment="1">
      <alignment horizontal="left" vertical="top" wrapText="1"/>
    </xf>
    <xf numFmtId="0" fontId="9" fillId="4" borderId="0" xfId="1" applyFont="1" applyFill="1" applyAlignment="1">
      <alignment horizontal="left" vertical="top" wrapText="1"/>
    </xf>
    <xf numFmtId="0" fontId="7" fillId="3" borderId="2" xfId="1" applyFont="1" applyFill="1" applyBorder="1" applyAlignment="1">
      <alignment horizontal="left" vertical="top" wrapText="1"/>
    </xf>
    <xf numFmtId="0" fontId="7" fillId="3" borderId="3" xfId="1" applyFont="1" applyFill="1" applyBorder="1" applyAlignment="1">
      <alignment horizontal="left" vertical="top" wrapText="1"/>
    </xf>
    <xf numFmtId="0" fontId="7" fillId="3" borderId="4" xfId="1" applyFont="1" applyFill="1" applyBorder="1" applyAlignment="1">
      <alignment horizontal="left" vertical="top" wrapText="1"/>
    </xf>
    <xf numFmtId="0" fontId="15" fillId="0" borderId="40" xfId="0" applyFont="1" applyBorder="1" applyAlignment="1">
      <alignment horizontal="left" vertical="top" wrapText="1"/>
    </xf>
    <xf numFmtId="0" fontId="0" fillId="0" borderId="0" xfId="0" applyAlignment="1">
      <alignment horizontal="left" vertical="top" wrapText="1"/>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cellXfs>
  <cellStyles count="2">
    <cellStyle name="Normal" xfId="0" builtinId="0"/>
    <cellStyle name="Normal 2" xfId="1" xr:uid="{7214DBCA-FE0C-4DE3-A445-0D5628B01216}"/>
  </cellStyles>
  <dxfs count="8">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268605</xdr:colOff>
      <xdr:row>4</xdr:row>
      <xdr:rowOff>163195</xdr:rowOff>
    </xdr:to>
    <xdr:pic>
      <xdr:nvPicPr>
        <xdr:cNvPr id="2" name="Picture 1" descr="Macintosh HD:Users:russellneal:UNHCR:_russell:Design:Branding:_2015-logos:logo sets:English:DIGITAL-RGB:EPS:UNHCR-visibility-horizontal-Blue-RGB-v2015.eps">
          <a:extLst>
            <a:ext uri="{FF2B5EF4-FFF2-40B4-BE49-F238E27FC236}">
              <a16:creationId xmlns:a16="http://schemas.microsoft.com/office/drawing/2014/main" id="{5462A785-E53E-4215-9415-064914E5D3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43455" cy="8997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268605</xdr:colOff>
      <xdr:row>4</xdr:row>
      <xdr:rowOff>163195</xdr:rowOff>
    </xdr:to>
    <xdr:pic>
      <xdr:nvPicPr>
        <xdr:cNvPr id="2" name="Picture 1" descr="Macintosh HD:Users:russellneal:UNHCR:_russell:Design:Branding:_2015-logos:logo sets:English:DIGITAL-RGB:EPS:UNHCR-visibility-horizontal-Blue-RGB-v2015.eps">
          <a:extLst>
            <a:ext uri="{FF2B5EF4-FFF2-40B4-BE49-F238E27FC236}">
              <a16:creationId xmlns:a16="http://schemas.microsoft.com/office/drawing/2014/main" id="{9BDD3ABE-B50C-4550-B09B-F26CBC854C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43455" cy="896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268605</xdr:colOff>
      <xdr:row>4</xdr:row>
      <xdr:rowOff>163195</xdr:rowOff>
    </xdr:to>
    <xdr:pic>
      <xdr:nvPicPr>
        <xdr:cNvPr id="2" name="Picture 1" descr="Macintosh HD:Users:russellneal:UNHCR:_russell:Design:Branding:_2015-logos:logo sets:English:DIGITAL-RGB:EPS:UNHCR-visibility-horizontal-Blue-RGB-v2015.eps">
          <a:extLst>
            <a:ext uri="{FF2B5EF4-FFF2-40B4-BE49-F238E27FC236}">
              <a16:creationId xmlns:a16="http://schemas.microsoft.com/office/drawing/2014/main" id="{270F4326-AA2D-45AA-89E2-5AAAF2F66D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43455" cy="89662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hcr365-my.sharepoint.com/personal/vondorko_unhcr_org/Documents/Documents/Risk%20Register%20Template_DRAFT%20with%20formul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unhcr365.sharepoint.com/teams/DSPR-PPMT/Shared%20Documents/General/04%20Programme%20Manual/2.0%20GET%20Results/2.2%20Establishment%20of%20Projects/Repository/Risk%20Register%20Template.xlsx" TargetMode="External"/><Relationship Id="rId1" Type="http://schemas.openxmlformats.org/officeDocument/2006/relationships/externalLinkPath" Target="Risk%20Register%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glish"/>
      <sheetName val="French"/>
      <sheetName val="Spanish"/>
      <sheetName val="PROMS system tips"/>
      <sheetName val="Drop Down"/>
      <sheetName val="Risk Rating Calc"/>
    </sheetNames>
    <sheetDataSet>
      <sheetData sheetId="0" refreshError="1"/>
      <sheetData sheetId="1" refreshError="1"/>
      <sheetData sheetId="2" refreshError="1"/>
      <sheetData sheetId="3" refreshError="1"/>
      <sheetData sheetId="4">
        <row r="2">
          <cell r="B2" t="str">
            <v>Operational Context</v>
          </cell>
          <cell r="D2" t="str">
            <v>Very low</v>
          </cell>
          <cell r="F2" t="str">
            <v>Insignificant</v>
          </cell>
          <cell r="H2" t="str">
            <v>In place</v>
          </cell>
        </row>
        <row r="3">
          <cell r="B3" t="str">
            <v>Planning, Programme &amp; Support Processes</v>
          </cell>
          <cell r="D3" t="str">
            <v>Low</v>
          </cell>
          <cell r="F3" t="str">
            <v>Minor</v>
          </cell>
          <cell r="H3" t="str">
            <v>Work in Progress</v>
          </cell>
        </row>
        <row r="4">
          <cell r="B4" t="str">
            <v>Protection &amp; Solutions</v>
          </cell>
          <cell r="D4" t="str">
            <v>Medium</v>
          </cell>
          <cell r="F4" t="str">
            <v>Moderate</v>
          </cell>
          <cell r="H4" t="str">
            <v>Not in place</v>
          </cell>
        </row>
        <row r="5">
          <cell r="B5" t="str">
            <v>Delivering Assistance</v>
          </cell>
          <cell r="D5" t="str">
            <v>High</v>
          </cell>
          <cell r="F5" t="str">
            <v>Major</v>
          </cell>
        </row>
        <row r="6">
          <cell r="B6" t="str">
            <v>People &amp; Culture</v>
          </cell>
          <cell r="D6" t="str">
            <v>Very high</v>
          </cell>
          <cell r="F6" t="str">
            <v>Disastrous</v>
          </cell>
        </row>
        <row r="7">
          <cell r="B7" t="str">
            <v>External Engagement &amp; Resource Mobilization</v>
          </cell>
          <cell r="F7" t="str">
            <v>Opportunity</v>
          </cell>
        </row>
        <row r="8">
          <cell r="B8" t="str">
            <v>Data &amp; Information</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glish"/>
      <sheetName val="French"/>
      <sheetName val="Spanish"/>
      <sheetName val="Aconex software tip"/>
      <sheetName val="Clarification on categories"/>
      <sheetName val="Clarification des catégories "/>
      <sheetName val="Clarificación de las categorías"/>
      <sheetName val="Drop Down"/>
      <sheetName val="Risk Rating Calc"/>
    </sheetNames>
    <sheetDataSet>
      <sheetData sheetId="0"/>
      <sheetData sheetId="1"/>
      <sheetData sheetId="2"/>
      <sheetData sheetId="3"/>
      <sheetData sheetId="4"/>
      <sheetData sheetId="5"/>
      <sheetData sheetId="6"/>
      <sheetData sheetId="7"/>
      <sheetData sheetId="8">
        <row r="1">
          <cell r="A1" t="str">
            <v>Combination</v>
          </cell>
          <cell r="B1"/>
          <cell r="C1"/>
          <cell r="E1" t="str">
            <v>Rating</v>
          </cell>
          <cell r="F1"/>
          <cell r="G1"/>
        </row>
        <row r="2">
          <cell r="A2" t="str">
            <v>EN</v>
          </cell>
          <cell r="B2" t="str">
            <v>ES</v>
          </cell>
          <cell r="C2" t="str">
            <v>FR</v>
          </cell>
          <cell r="E2" t="str">
            <v>EN</v>
          </cell>
          <cell r="F2" t="str">
            <v>ES</v>
          </cell>
          <cell r="G2" t="str">
            <v>FR</v>
          </cell>
        </row>
        <row r="3">
          <cell r="A3" t="str">
            <v>Very Low-Disastrous</v>
          </cell>
          <cell r="B3" t="str">
            <v>Muy bajo-Desastroso</v>
          </cell>
          <cell r="C3" t="str">
            <v>Très faible-Désastreux</v>
          </cell>
          <cell r="E3" t="str">
            <v>Medium</v>
          </cell>
          <cell r="F3" t="str">
            <v>Medio</v>
          </cell>
          <cell r="G3" t="str">
            <v>Moyen</v>
          </cell>
        </row>
        <row r="4">
          <cell r="A4" t="str">
            <v>Very Low-Major</v>
          </cell>
          <cell r="B4" t="str">
            <v>Muy bajo-Mayor</v>
          </cell>
          <cell r="C4" t="str">
            <v>Très faible-Majeur</v>
          </cell>
          <cell r="E4" t="str">
            <v>Low</v>
          </cell>
          <cell r="F4" t="str">
            <v>Bajo</v>
          </cell>
          <cell r="G4" t="str">
            <v>Faible</v>
          </cell>
        </row>
        <row r="5">
          <cell r="A5" t="str">
            <v>Very Low-Moderate</v>
          </cell>
          <cell r="B5" t="str">
            <v>Muy bajo-Moderado</v>
          </cell>
          <cell r="C5" t="str">
            <v>Très faible-Modéré</v>
          </cell>
          <cell r="E5" t="str">
            <v>Low</v>
          </cell>
          <cell r="F5" t="str">
            <v>Bajo</v>
          </cell>
          <cell r="G5" t="str">
            <v>Faible</v>
          </cell>
        </row>
        <row r="6">
          <cell r="A6" t="str">
            <v>Very Low-Minor</v>
          </cell>
          <cell r="B6" t="str">
            <v>Muy bajo-Menor</v>
          </cell>
          <cell r="C6" t="str">
            <v>Très faible-Mineure</v>
          </cell>
          <cell r="E6" t="str">
            <v>Low</v>
          </cell>
          <cell r="F6" t="str">
            <v>Bajo</v>
          </cell>
          <cell r="G6" t="str">
            <v>Faible</v>
          </cell>
        </row>
        <row r="7">
          <cell r="A7" t="str">
            <v>Very Low-Insignificant</v>
          </cell>
          <cell r="B7" t="str">
            <v>Muy bajo-Insignificante</v>
          </cell>
          <cell r="C7" t="str">
            <v>Très faible-Insignifiant</v>
          </cell>
          <cell r="E7" t="str">
            <v>Low</v>
          </cell>
          <cell r="F7" t="str">
            <v>Bajo</v>
          </cell>
          <cell r="G7" t="str">
            <v>Faible</v>
          </cell>
        </row>
        <row r="8">
          <cell r="A8" t="str">
            <v>Very Low-Opportunity</v>
          </cell>
          <cell r="B8" t="str">
            <v>Muy bajo-Oportunidad</v>
          </cell>
          <cell r="C8" t="str">
            <v>Très faible-Opportunité</v>
          </cell>
          <cell r="E8" t="str">
            <v>Opportunity</v>
          </cell>
          <cell r="F8" t="str">
            <v>Oportunidad</v>
          </cell>
          <cell r="G8" t="str">
            <v>Opportunité</v>
          </cell>
        </row>
        <row r="9">
          <cell r="A9" t="str">
            <v>Low-Disastrous</v>
          </cell>
          <cell r="B9" t="str">
            <v>Bajo-Desastroso</v>
          </cell>
          <cell r="C9" t="str">
            <v>Faible-Désastreux</v>
          </cell>
          <cell r="E9" t="str">
            <v>Medium</v>
          </cell>
          <cell r="F9" t="str">
            <v>Medio</v>
          </cell>
          <cell r="G9" t="str">
            <v>Moyen</v>
          </cell>
        </row>
        <row r="10">
          <cell r="A10" t="str">
            <v>Low-Major</v>
          </cell>
          <cell r="B10" t="str">
            <v>Bajo-Mayor</v>
          </cell>
          <cell r="C10" t="str">
            <v>Faible-Majeur</v>
          </cell>
          <cell r="E10" t="str">
            <v>Medium</v>
          </cell>
          <cell r="F10" t="str">
            <v>Medio</v>
          </cell>
          <cell r="G10" t="str">
            <v>Moyen</v>
          </cell>
        </row>
        <row r="11">
          <cell r="A11" t="str">
            <v>Low-Moderate</v>
          </cell>
          <cell r="B11" t="str">
            <v>Bajo-Moderado</v>
          </cell>
          <cell r="C11" t="str">
            <v>Faible-Modéré</v>
          </cell>
          <cell r="E11" t="str">
            <v>Low</v>
          </cell>
          <cell r="F11" t="str">
            <v>Bajo</v>
          </cell>
          <cell r="G11" t="str">
            <v>Faible</v>
          </cell>
        </row>
        <row r="12">
          <cell r="A12" t="str">
            <v>Low-Minor</v>
          </cell>
          <cell r="B12" t="str">
            <v>Bajo-Menor</v>
          </cell>
          <cell r="C12" t="str">
            <v>Faible-Mineure</v>
          </cell>
          <cell r="E12" t="str">
            <v>Low</v>
          </cell>
          <cell r="F12" t="str">
            <v>Bajo</v>
          </cell>
          <cell r="G12" t="str">
            <v>Faible</v>
          </cell>
        </row>
        <row r="13">
          <cell r="A13" t="str">
            <v>Low-Insignificant</v>
          </cell>
          <cell r="B13" t="str">
            <v>Bajo-Insignificante</v>
          </cell>
          <cell r="C13" t="str">
            <v>Faible-Insignifiant</v>
          </cell>
          <cell r="E13" t="str">
            <v>Low</v>
          </cell>
          <cell r="F13" t="str">
            <v>Bajo</v>
          </cell>
          <cell r="G13" t="str">
            <v>Faible</v>
          </cell>
        </row>
        <row r="14">
          <cell r="A14" t="str">
            <v>Low-Opportunity</v>
          </cell>
          <cell r="B14" t="str">
            <v>Bajo-Oportunidad</v>
          </cell>
          <cell r="C14" t="str">
            <v>Faible-Opportunité</v>
          </cell>
          <cell r="E14" t="str">
            <v>Opportunity</v>
          </cell>
          <cell r="F14" t="str">
            <v>Oportunidad</v>
          </cell>
          <cell r="G14" t="str">
            <v>Opportunité</v>
          </cell>
        </row>
        <row r="15">
          <cell r="A15" t="str">
            <v>Medium-Disastrous</v>
          </cell>
          <cell r="B15" t="str">
            <v>Medio-Desastroso</v>
          </cell>
          <cell r="C15" t="str">
            <v>Moyen-Désastreux</v>
          </cell>
          <cell r="E15" t="str">
            <v>High</v>
          </cell>
          <cell r="F15" t="str">
            <v>Alto</v>
          </cell>
          <cell r="G15" t="str">
            <v>Élevé</v>
          </cell>
        </row>
        <row r="16">
          <cell r="A16" t="str">
            <v>Medium-Major</v>
          </cell>
          <cell r="B16" t="str">
            <v>Medio-Mayor</v>
          </cell>
          <cell r="C16" t="str">
            <v>Moyen-Majeur</v>
          </cell>
          <cell r="E16" t="str">
            <v>Medium</v>
          </cell>
          <cell r="F16" t="str">
            <v>Medio</v>
          </cell>
          <cell r="G16" t="str">
            <v>Moyen</v>
          </cell>
        </row>
        <row r="17">
          <cell r="A17" t="str">
            <v>Medium-Moderate</v>
          </cell>
          <cell r="B17" t="str">
            <v>Medio-Moderado</v>
          </cell>
          <cell r="C17" t="str">
            <v>Moyen-Modéré</v>
          </cell>
          <cell r="E17" t="str">
            <v>Medium</v>
          </cell>
          <cell r="F17" t="str">
            <v>Medio</v>
          </cell>
          <cell r="G17" t="str">
            <v>Moyen</v>
          </cell>
        </row>
        <row r="18">
          <cell r="A18" t="str">
            <v>Medium-Minor</v>
          </cell>
          <cell r="B18" t="str">
            <v>Medio-Menor</v>
          </cell>
          <cell r="C18" t="str">
            <v>Moyen-Mineure</v>
          </cell>
          <cell r="E18" t="str">
            <v>Low</v>
          </cell>
          <cell r="F18" t="str">
            <v>Bajo</v>
          </cell>
          <cell r="G18" t="str">
            <v>Faible</v>
          </cell>
        </row>
        <row r="19">
          <cell r="A19" t="str">
            <v>Medium-Insignificant</v>
          </cell>
          <cell r="B19" t="str">
            <v>Medio-Insignificante</v>
          </cell>
          <cell r="C19" t="str">
            <v>Moyen-Insignifiant</v>
          </cell>
          <cell r="E19" t="str">
            <v>Low</v>
          </cell>
          <cell r="F19" t="str">
            <v>Bajo</v>
          </cell>
          <cell r="G19" t="str">
            <v>Faible</v>
          </cell>
        </row>
        <row r="20">
          <cell r="A20" t="str">
            <v>Medium-Opportunity</v>
          </cell>
          <cell r="B20" t="str">
            <v>Medio-Oportunidad</v>
          </cell>
          <cell r="C20" t="str">
            <v>Moyen-Opportunité</v>
          </cell>
          <cell r="E20" t="str">
            <v>Opportunity</v>
          </cell>
          <cell r="F20" t="str">
            <v>Oportunidad</v>
          </cell>
          <cell r="G20" t="str">
            <v>Opportunité</v>
          </cell>
        </row>
        <row r="21">
          <cell r="A21" t="str">
            <v>High-Disastrous</v>
          </cell>
          <cell r="B21" t="str">
            <v>Alto-Desastroso</v>
          </cell>
          <cell r="C21" t="str">
            <v>Élevé-Désastreux</v>
          </cell>
          <cell r="E21" t="str">
            <v>High</v>
          </cell>
          <cell r="F21" t="str">
            <v>Alto</v>
          </cell>
          <cell r="G21" t="str">
            <v>Élevé</v>
          </cell>
        </row>
        <row r="22">
          <cell r="A22" t="str">
            <v>High-Major</v>
          </cell>
          <cell r="B22" t="str">
            <v>Alto-Mayor</v>
          </cell>
          <cell r="C22" t="str">
            <v>Élevé-Majeur</v>
          </cell>
          <cell r="E22" t="str">
            <v>High</v>
          </cell>
          <cell r="F22" t="str">
            <v>Alto</v>
          </cell>
          <cell r="G22" t="str">
            <v>Élevé</v>
          </cell>
        </row>
        <row r="23">
          <cell r="A23" t="str">
            <v>High-Moderate</v>
          </cell>
          <cell r="B23" t="str">
            <v>Alto-Moderado</v>
          </cell>
          <cell r="C23" t="str">
            <v>Élevé-Modéré</v>
          </cell>
          <cell r="E23" t="str">
            <v>Medium</v>
          </cell>
          <cell r="F23" t="str">
            <v>Medio</v>
          </cell>
          <cell r="G23" t="str">
            <v>Moyen</v>
          </cell>
        </row>
        <row r="24">
          <cell r="A24" t="str">
            <v>High-Minor</v>
          </cell>
          <cell r="B24" t="str">
            <v>Alto-Menor</v>
          </cell>
          <cell r="C24" t="str">
            <v>Élevé-Mineure</v>
          </cell>
          <cell r="E24" t="str">
            <v>Medium</v>
          </cell>
          <cell r="F24" t="str">
            <v>Medio</v>
          </cell>
          <cell r="G24" t="str">
            <v>Moyen</v>
          </cell>
        </row>
        <row r="25">
          <cell r="A25" t="str">
            <v>High-Insignificant</v>
          </cell>
          <cell r="B25" t="str">
            <v>Alto-Insignificante</v>
          </cell>
          <cell r="C25" t="str">
            <v>Élevé-Insignifiant</v>
          </cell>
          <cell r="E25" t="str">
            <v>Low</v>
          </cell>
          <cell r="F25" t="str">
            <v>Bajo</v>
          </cell>
          <cell r="G25" t="str">
            <v>Faible</v>
          </cell>
        </row>
        <row r="26">
          <cell r="A26" t="str">
            <v>High-Opportunity</v>
          </cell>
          <cell r="B26" t="str">
            <v>Alto-Oportunidad</v>
          </cell>
          <cell r="C26" t="str">
            <v>Élevé-Opportunité</v>
          </cell>
          <cell r="E26" t="str">
            <v>Opportunity</v>
          </cell>
          <cell r="F26" t="str">
            <v>Oportunidad</v>
          </cell>
          <cell r="G26" t="str">
            <v>Opportunité</v>
          </cell>
        </row>
        <row r="27">
          <cell r="A27" t="str">
            <v>Very High-Disastrous</v>
          </cell>
          <cell r="B27" t="str">
            <v>Muy alto-Desastroso</v>
          </cell>
          <cell r="C27" t="str">
            <v>Très élevée-Désastreux</v>
          </cell>
          <cell r="E27" t="str">
            <v>High</v>
          </cell>
          <cell r="F27" t="str">
            <v>Alto</v>
          </cell>
          <cell r="G27" t="str">
            <v>Élevé</v>
          </cell>
        </row>
        <row r="28">
          <cell r="A28" t="str">
            <v>Very High-Major</v>
          </cell>
          <cell r="B28" t="str">
            <v>Muy alto-Mayor</v>
          </cell>
          <cell r="C28" t="str">
            <v>Très élevée-Majeur</v>
          </cell>
          <cell r="E28" t="str">
            <v>High</v>
          </cell>
          <cell r="F28" t="str">
            <v>Alto</v>
          </cell>
          <cell r="G28" t="str">
            <v>Élevé</v>
          </cell>
        </row>
        <row r="29">
          <cell r="A29" t="str">
            <v>Very High-Moderate</v>
          </cell>
          <cell r="B29" t="str">
            <v>Muy alto-Moderado</v>
          </cell>
          <cell r="C29" t="str">
            <v>Très élevée-Modéré</v>
          </cell>
          <cell r="E29" t="str">
            <v>High</v>
          </cell>
          <cell r="F29" t="str">
            <v>Alto</v>
          </cell>
          <cell r="G29" t="str">
            <v>Élevé</v>
          </cell>
        </row>
        <row r="30">
          <cell r="A30" t="str">
            <v>Very High-Minor</v>
          </cell>
          <cell r="B30" t="str">
            <v>Muy alto-Menor</v>
          </cell>
          <cell r="C30" t="str">
            <v>Très élevée-Mineure</v>
          </cell>
          <cell r="E30" t="str">
            <v>Medium</v>
          </cell>
          <cell r="F30" t="str">
            <v>Medio</v>
          </cell>
          <cell r="G30" t="str">
            <v>Moyen</v>
          </cell>
        </row>
        <row r="31">
          <cell r="A31" t="str">
            <v>Very High-Insignificant</v>
          </cell>
          <cell r="B31" t="str">
            <v>Muy alto-Insignificante</v>
          </cell>
          <cell r="C31" t="str">
            <v>Très élevée-Insignifiant</v>
          </cell>
          <cell r="E31" t="str">
            <v>Low</v>
          </cell>
          <cell r="F31" t="str">
            <v>Bajo</v>
          </cell>
          <cell r="G31" t="str">
            <v>Faible</v>
          </cell>
        </row>
        <row r="32">
          <cell r="A32" t="str">
            <v>Very High-Opportunity</v>
          </cell>
          <cell r="B32" t="str">
            <v>Muy alto-Oportunidad</v>
          </cell>
          <cell r="C32" t="str">
            <v>Très élevée-Opportunité</v>
          </cell>
          <cell r="E32" t="str">
            <v>Opportunity</v>
          </cell>
          <cell r="F32" t="str">
            <v>Oportunidad</v>
          </cell>
          <cell r="G32" t="str">
            <v>Opportunité</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FF1A4-EFF2-4B35-9A95-3AFE78FF33CA}">
  <dimension ref="B2:J49"/>
  <sheetViews>
    <sheetView showGridLines="0" tabSelected="1" zoomScale="80" zoomScaleNormal="80" workbookViewId="0">
      <selection activeCell="D2" sqref="D2:J4"/>
    </sheetView>
  </sheetViews>
  <sheetFormatPr defaultRowHeight="14.5" x14ac:dyDescent="0.35"/>
  <cols>
    <col min="1" max="1" width="8.7265625" style="44"/>
    <col min="2" max="2" width="19.54296875" style="44" bestFit="1" customWidth="1"/>
    <col min="3" max="3" width="26.90625" style="44" customWidth="1"/>
    <col min="4" max="4" width="18" style="44" customWidth="1"/>
    <col min="5" max="6" width="30.6328125" style="44" customWidth="1"/>
    <col min="7" max="8" width="17.1796875" style="44" customWidth="1"/>
    <col min="9" max="9" width="18.54296875" style="44" customWidth="1"/>
    <col min="10" max="10" width="20.54296875" style="44" customWidth="1"/>
    <col min="11" max="16384" width="8.7265625" style="44"/>
  </cols>
  <sheetData>
    <row r="2" spans="2:10" x14ac:dyDescent="0.35">
      <c r="D2" s="84" t="s">
        <v>0</v>
      </c>
      <c r="E2" s="84"/>
      <c r="F2" s="84"/>
      <c r="G2" s="84"/>
      <c r="H2" s="84"/>
      <c r="I2" s="84"/>
      <c r="J2" s="84"/>
    </row>
    <row r="3" spans="2:10" x14ac:dyDescent="0.35">
      <c r="D3" s="84"/>
      <c r="E3" s="84"/>
      <c r="F3" s="84"/>
      <c r="G3" s="84"/>
      <c r="H3" s="84"/>
      <c r="I3" s="84"/>
      <c r="J3" s="84"/>
    </row>
    <row r="4" spans="2:10" x14ac:dyDescent="0.35">
      <c r="D4" s="84"/>
      <c r="E4" s="84"/>
      <c r="F4" s="84"/>
      <c r="G4" s="84"/>
      <c r="H4" s="84"/>
      <c r="I4" s="84"/>
      <c r="J4" s="84"/>
    </row>
    <row r="6" spans="2:10" x14ac:dyDescent="0.35">
      <c r="B6" s="85" t="s">
        <v>1</v>
      </c>
      <c r="C6" s="85"/>
      <c r="D6" s="85"/>
      <c r="E6" s="85"/>
      <c r="F6" s="85"/>
      <c r="G6" s="85"/>
      <c r="H6" s="85"/>
      <c r="I6" s="85"/>
      <c r="J6" s="85"/>
    </row>
    <row r="7" spans="2:10" x14ac:dyDescent="0.35">
      <c r="B7" s="85"/>
      <c r="C7" s="85"/>
      <c r="D7" s="85"/>
      <c r="E7" s="85"/>
      <c r="F7" s="85"/>
      <c r="G7" s="85"/>
      <c r="H7" s="85"/>
      <c r="I7" s="85"/>
      <c r="J7" s="85"/>
    </row>
    <row r="8" spans="2:10" x14ac:dyDescent="0.35">
      <c r="B8" s="85"/>
      <c r="C8" s="85"/>
      <c r="D8" s="85"/>
      <c r="E8" s="85"/>
      <c r="F8" s="85"/>
      <c r="G8" s="85"/>
      <c r="H8" s="85"/>
      <c r="I8" s="85"/>
      <c r="J8" s="85"/>
    </row>
    <row r="9" spans="2:10" x14ac:dyDescent="0.35">
      <c r="B9" s="85"/>
      <c r="C9" s="85"/>
      <c r="D9" s="85"/>
      <c r="E9" s="85"/>
      <c r="F9" s="85"/>
      <c r="G9" s="85"/>
      <c r="H9" s="85"/>
      <c r="I9" s="85"/>
      <c r="J9" s="85"/>
    </row>
    <row r="10" spans="2:10" x14ac:dyDescent="0.35">
      <c r="B10" s="85"/>
      <c r="C10" s="85"/>
      <c r="D10" s="85"/>
      <c r="E10" s="85"/>
      <c r="F10" s="85"/>
      <c r="G10" s="85"/>
      <c r="H10" s="85"/>
      <c r="I10" s="85"/>
      <c r="J10" s="85"/>
    </row>
    <row r="11" spans="2:10" x14ac:dyDescent="0.35">
      <c r="B11" s="85"/>
      <c r="C11" s="85"/>
      <c r="D11" s="85"/>
      <c r="E11" s="85"/>
      <c r="F11" s="85"/>
      <c r="G11" s="85"/>
      <c r="H11" s="85"/>
      <c r="I11" s="85"/>
      <c r="J11" s="85"/>
    </row>
    <row r="12" spans="2:10" ht="15" thickBot="1" x14ac:dyDescent="0.4">
      <c r="B12" s="49"/>
      <c r="C12" s="49"/>
      <c r="D12" s="49"/>
      <c r="E12" s="49"/>
      <c r="F12" s="49"/>
      <c r="G12" s="49"/>
      <c r="H12" s="49"/>
      <c r="I12" s="49"/>
      <c r="J12" s="49"/>
    </row>
    <row r="13" spans="2:10" x14ac:dyDescent="0.35">
      <c r="B13" s="86" t="s">
        <v>143</v>
      </c>
      <c r="C13" s="87"/>
      <c r="D13" s="88" t="s">
        <v>182</v>
      </c>
      <c r="E13" s="89"/>
      <c r="F13" s="89"/>
      <c r="G13" s="89"/>
      <c r="H13" s="89"/>
      <c r="I13" s="89"/>
      <c r="J13" s="90"/>
    </row>
    <row r="14" spans="2:10" ht="16.5" customHeight="1" x14ac:dyDescent="0.35">
      <c r="B14" s="91" t="s">
        <v>144</v>
      </c>
      <c r="C14" s="92"/>
      <c r="D14" s="93" t="s">
        <v>182</v>
      </c>
      <c r="E14" s="94"/>
      <c r="F14" s="94"/>
      <c r="G14" s="94"/>
      <c r="H14" s="94"/>
      <c r="I14" s="94"/>
      <c r="J14" s="95"/>
    </row>
    <row r="15" spans="2:10" ht="15" thickBot="1" x14ac:dyDescent="0.4">
      <c r="B15" s="96" t="s">
        <v>145</v>
      </c>
      <c r="C15" s="97"/>
      <c r="D15" s="98" t="s">
        <v>183</v>
      </c>
      <c r="E15" s="98"/>
      <c r="F15" s="98"/>
      <c r="G15" s="98"/>
      <c r="H15" s="98"/>
      <c r="I15" s="98"/>
      <c r="J15" s="99"/>
    </row>
    <row r="16" spans="2:10" ht="15" thickBot="1" x14ac:dyDescent="0.4"/>
    <row r="17" spans="2:10" ht="15" thickBot="1" x14ac:dyDescent="0.4">
      <c r="B17" s="50"/>
      <c r="C17" s="51" t="s">
        <v>2</v>
      </c>
      <c r="D17" s="51" t="s">
        <v>3</v>
      </c>
      <c r="E17" s="51" t="s">
        <v>4</v>
      </c>
      <c r="F17" s="51" t="s">
        <v>5</v>
      </c>
      <c r="G17" s="51" t="s">
        <v>6</v>
      </c>
      <c r="H17" s="51" t="s">
        <v>7</v>
      </c>
      <c r="I17" s="51" t="s">
        <v>8</v>
      </c>
      <c r="J17" s="52" t="s">
        <v>9</v>
      </c>
    </row>
    <row r="18" spans="2:10" ht="141" customHeight="1" thickBot="1" x14ac:dyDescent="0.4">
      <c r="B18" s="28" t="s">
        <v>10</v>
      </c>
      <c r="C18" s="45" t="s">
        <v>11</v>
      </c>
      <c r="D18" s="46" t="s">
        <v>12</v>
      </c>
      <c r="E18" s="74" t="s">
        <v>13</v>
      </c>
      <c r="F18" s="74" t="s">
        <v>14</v>
      </c>
      <c r="G18" s="46" t="s">
        <v>15</v>
      </c>
      <c r="H18" s="46" t="s">
        <v>16</v>
      </c>
      <c r="I18" s="47" t="str">
        <f>_xlfn.XLOOKUP(CONCATENATE(G18,"-",H18),'[2]Risk Rating Calc'!A:A,'[2]Risk Rating Calc'!E:E)</f>
        <v>High</v>
      </c>
      <c r="J18" s="31"/>
    </row>
    <row r="19" spans="2:10" ht="2" hidden="1" customHeight="1" thickBot="1" x14ac:dyDescent="0.4">
      <c r="B19" s="53"/>
      <c r="C19" s="54"/>
      <c r="D19" s="54"/>
      <c r="E19" s="54"/>
      <c r="F19" s="54"/>
      <c r="G19" s="54"/>
      <c r="H19" s="54"/>
      <c r="I19" s="54"/>
      <c r="J19" s="55"/>
    </row>
    <row r="20" spans="2:10" ht="15" thickBot="1" x14ac:dyDescent="0.4">
      <c r="B20" s="56" t="s">
        <v>17</v>
      </c>
      <c r="C20" s="81" t="s">
        <v>18</v>
      </c>
      <c r="D20" s="82"/>
      <c r="E20" s="83"/>
      <c r="F20" s="81" t="s">
        <v>19</v>
      </c>
      <c r="G20" s="83"/>
      <c r="H20" s="57" t="s">
        <v>20</v>
      </c>
      <c r="I20" s="57" t="s">
        <v>21</v>
      </c>
      <c r="J20" s="58"/>
    </row>
    <row r="21" spans="2:10" ht="28" customHeight="1" thickBot="1" x14ac:dyDescent="0.4">
      <c r="B21" s="59" t="s">
        <v>22</v>
      </c>
      <c r="C21" s="79" t="s">
        <v>23</v>
      </c>
      <c r="D21" s="79"/>
      <c r="E21" s="79"/>
      <c r="F21" s="79" t="s">
        <v>24</v>
      </c>
      <c r="G21" s="79"/>
      <c r="H21" s="67">
        <v>45245</v>
      </c>
      <c r="I21" s="68" t="s">
        <v>25</v>
      </c>
      <c r="J21" s="69"/>
    </row>
    <row r="22" spans="2:10" ht="27.5" customHeight="1" x14ac:dyDescent="0.35">
      <c r="B22" s="60" t="s">
        <v>26</v>
      </c>
      <c r="C22" s="79" t="s">
        <v>27</v>
      </c>
      <c r="D22" s="79"/>
      <c r="E22" s="79"/>
      <c r="F22" s="79" t="s">
        <v>28</v>
      </c>
      <c r="G22" s="79"/>
      <c r="H22" s="67">
        <v>45565</v>
      </c>
      <c r="I22" s="68" t="s">
        <v>25</v>
      </c>
      <c r="J22" s="69"/>
    </row>
    <row r="23" spans="2:10" ht="26.5" customHeight="1" thickBot="1" x14ac:dyDescent="0.4">
      <c r="B23" s="61" t="s">
        <v>29</v>
      </c>
      <c r="C23" s="80" t="s">
        <v>30</v>
      </c>
      <c r="D23" s="80"/>
      <c r="E23" s="80"/>
      <c r="F23" s="80" t="s">
        <v>142</v>
      </c>
      <c r="G23" s="80"/>
      <c r="H23" s="70">
        <v>45412</v>
      </c>
      <c r="I23" s="71" t="s">
        <v>31</v>
      </c>
      <c r="J23" s="72"/>
    </row>
    <row r="24" spans="2:10" ht="15" thickBot="1" x14ac:dyDescent="0.4"/>
    <row r="25" spans="2:10" ht="15" thickBot="1" x14ac:dyDescent="0.4">
      <c r="B25" s="50"/>
      <c r="C25" s="51" t="s">
        <v>2</v>
      </c>
      <c r="D25" s="51" t="s">
        <v>3</v>
      </c>
      <c r="E25" s="51" t="s">
        <v>4</v>
      </c>
      <c r="F25" s="51" t="s">
        <v>5</v>
      </c>
      <c r="G25" s="51" t="s">
        <v>6</v>
      </c>
      <c r="H25" s="51" t="s">
        <v>7</v>
      </c>
      <c r="I25" s="51" t="s">
        <v>8</v>
      </c>
      <c r="J25" s="52" t="s">
        <v>9</v>
      </c>
    </row>
    <row r="26" spans="2:10" ht="150" customHeight="1" x14ac:dyDescent="0.35">
      <c r="B26" s="28" t="s">
        <v>32</v>
      </c>
      <c r="C26" s="45" t="s">
        <v>33</v>
      </c>
      <c r="D26" s="46" t="s">
        <v>34</v>
      </c>
      <c r="E26" s="74" t="s">
        <v>35</v>
      </c>
      <c r="F26" s="74" t="s">
        <v>36</v>
      </c>
      <c r="G26" s="46" t="s">
        <v>15</v>
      </c>
      <c r="H26" s="46" t="s">
        <v>37</v>
      </c>
      <c r="I26" s="47" t="str">
        <f>_xlfn.XLOOKUP(CONCATENATE(G26,"-",H26),'[2]Risk Rating Calc'!A:A,'[2]Risk Rating Calc'!E:E)</f>
        <v>High</v>
      </c>
      <c r="J26" s="48" t="s">
        <v>184</v>
      </c>
    </row>
    <row r="27" spans="2:10" ht="5" customHeight="1" thickBot="1" x14ac:dyDescent="0.4">
      <c r="B27" s="53"/>
      <c r="C27" s="54"/>
      <c r="D27" s="54"/>
      <c r="E27" s="54"/>
      <c r="F27" s="54"/>
      <c r="G27" s="54"/>
      <c r="H27" s="54"/>
      <c r="I27" s="54"/>
      <c r="J27" s="55"/>
    </row>
    <row r="28" spans="2:10" ht="15" thickBot="1" x14ac:dyDescent="0.4">
      <c r="B28" s="56" t="s">
        <v>17</v>
      </c>
      <c r="C28" s="81" t="s">
        <v>18</v>
      </c>
      <c r="D28" s="82"/>
      <c r="E28" s="83"/>
      <c r="F28" s="81" t="s">
        <v>19</v>
      </c>
      <c r="G28" s="83"/>
      <c r="H28" s="57" t="s">
        <v>20</v>
      </c>
      <c r="I28" s="57" t="s">
        <v>21</v>
      </c>
      <c r="J28" s="58"/>
    </row>
    <row r="29" spans="2:10" ht="13.5" customHeight="1" thickBot="1" x14ac:dyDescent="0.4">
      <c r="B29" s="59" t="s">
        <v>22</v>
      </c>
      <c r="C29" s="79" t="s">
        <v>38</v>
      </c>
      <c r="D29" s="79"/>
      <c r="E29" s="79"/>
      <c r="F29" s="79" t="s">
        <v>39</v>
      </c>
      <c r="G29" s="79"/>
      <c r="H29" s="73">
        <v>45306</v>
      </c>
      <c r="I29" s="68" t="s">
        <v>31</v>
      </c>
      <c r="J29" s="69"/>
    </row>
    <row r="30" spans="2:10" ht="25" customHeight="1" x14ac:dyDescent="0.35">
      <c r="B30" s="60" t="s">
        <v>26</v>
      </c>
      <c r="C30" s="79" t="s">
        <v>40</v>
      </c>
      <c r="D30" s="79"/>
      <c r="E30" s="79"/>
      <c r="F30" s="79" t="s">
        <v>39</v>
      </c>
      <c r="G30" s="79"/>
      <c r="H30" s="73">
        <v>45321</v>
      </c>
      <c r="I30" s="68" t="s">
        <v>25</v>
      </c>
      <c r="J30" s="69"/>
    </row>
    <row r="31" spans="2:10" ht="28.5" customHeight="1" thickBot="1" x14ac:dyDescent="0.4">
      <c r="B31" s="61" t="s">
        <v>29</v>
      </c>
      <c r="C31" s="80" t="s">
        <v>41</v>
      </c>
      <c r="D31" s="80"/>
      <c r="E31" s="80"/>
      <c r="F31" s="80" t="s">
        <v>42</v>
      </c>
      <c r="G31" s="80"/>
      <c r="H31" s="70">
        <v>45382</v>
      </c>
      <c r="I31" s="71" t="s">
        <v>31</v>
      </c>
      <c r="J31" s="72"/>
    </row>
    <row r="32" spans="2:10" ht="15" thickBot="1" x14ac:dyDescent="0.4"/>
    <row r="33" spans="2:10" ht="15" thickBot="1" x14ac:dyDescent="0.4">
      <c r="B33" s="50"/>
      <c r="C33" s="51" t="s">
        <v>2</v>
      </c>
      <c r="D33" s="51" t="s">
        <v>3</v>
      </c>
      <c r="E33" s="51" t="s">
        <v>4</v>
      </c>
      <c r="F33" s="51" t="s">
        <v>5</v>
      </c>
      <c r="G33" s="51" t="s">
        <v>6</v>
      </c>
      <c r="H33" s="51" t="s">
        <v>7</v>
      </c>
      <c r="I33" s="51" t="s">
        <v>8</v>
      </c>
      <c r="J33" s="52" t="s">
        <v>9</v>
      </c>
    </row>
    <row r="34" spans="2:10" ht="130" x14ac:dyDescent="0.35">
      <c r="B34" s="28" t="s">
        <v>43</v>
      </c>
      <c r="C34" s="45" t="s">
        <v>44</v>
      </c>
      <c r="D34" s="46" t="s">
        <v>123</v>
      </c>
      <c r="E34" s="74" t="s">
        <v>46</v>
      </c>
      <c r="F34" s="74" t="s">
        <v>47</v>
      </c>
      <c r="G34" s="46" t="s">
        <v>15</v>
      </c>
      <c r="H34" s="46" t="s">
        <v>37</v>
      </c>
      <c r="I34" s="47" t="str">
        <f>_xlfn.XLOOKUP(CONCATENATE(G34,"-",H34),'[2]Risk Rating Calc'!A:A,'[2]Risk Rating Calc'!E:E)</f>
        <v>High</v>
      </c>
      <c r="J34" s="48" t="s">
        <v>185</v>
      </c>
    </row>
    <row r="35" spans="2:10" ht="7" customHeight="1" thickBot="1" x14ac:dyDescent="0.4">
      <c r="B35" s="53"/>
      <c r="C35" s="54"/>
      <c r="D35" s="54"/>
      <c r="E35" s="54"/>
      <c r="F35" s="54"/>
      <c r="G35" s="54"/>
      <c r="H35" s="54"/>
      <c r="I35" s="54"/>
      <c r="J35" s="55"/>
    </row>
    <row r="36" spans="2:10" ht="15" thickBot="1" x14ac:dyDescent="0.4">
      <c r="B36" s="56" t="s">
        <v>17</v>
      </c>
      <c r="C36" s="81" t="s">
        <v>18</v>
      </c>
      <c r="D36" s="82"/>
      <c r="E36" s="83"/>
      <c r="F36" s="81" t="s">
        <v>19</v>
      </c>
      <c r="G36" s="83"/>
      <c r="H36" s="57" t="s">
        <v>20</v>
      </c>
      <c r="I36" s="57" t="s">
        <v>21</v>
      </c>
      <c r="J36" s="58"/>
    </row>
    <row r="37" spans="2:10" ht="27.5" customHeight="1" thickBot="1" x14ac:dyDescent="0.4">
      <c r="B37" s="59" t="s">
        <v>22</v>
      </c>
      <c r="C37" s="79" t="s">
        <v>48</v>
      </c>
      <c r="D37" s="79"/>
      <c r="E37" s="79"/>
      <c r="F37" s="79" t="s">
        <v>49</v>
      </c>
      <c r="G37" s="79"/>
      <c r="H37" s="73">
        <v>45657</v>
      </c>
      <c r="I37" s="68" t="s">
        <v>25</v>
      </c>
      <c r="J37" s="69"/>
    </row>
    <row r="38" spans="2:10" ht="29" customHeight="1" thickBot="1" x14ac:dyDescent="0.4">
      <c r="B38" s="63" t="s">
        <v>26</v>
      </c>
      <c r="C38" s="80" t="s">
        <v>233</v>
      </c>
      <c r="D38" s="80"/>
      <c r="E38" s="80"/>
      <c r="F38" s="80" t="s">
        <v>50</v>
      </c>
      <c r="G38" s="80"/>
      <c r="H38" s="70">
        <v>45444</v>
      </c>
      <c r="I38" s="71" t="s">
        <v>31</v>
      </c>
      <c r="J38" s="72"/>
    </row>
    <row r="39" spans="2:10" ht="15" thickBot="1" x14ac:dyDescent="0.4"/>
    <row r="40" spans="2:10" ht="15" thickBot="1" x14ac:dyDescent="0.4">
      <c r="B40" s="50"/>
      <c r="C40" s="51" t="s">
        <v>2</v>
      </c>
      <c r="D40" s="51" t="s">
        <v>3</v>
      </c>
      <c r="E40" s="51" t="s">
        <v>4</v>
      </c>
      <c r="F40" s="51" t="s">
        <v>5</v>
      </c>
      <c r="G40" s="51" t="s">
        <v>6</v>
      </c>
      <c r="H40" s="51" t="s">
        <v>7</v>
      </c>
      <c r="I40" s="51" t="s">
        <v>8</v>
      </c>
      <c r="J40" s="52" t="s">
        <v>9</v>
      </c>
    </row>
    <row r="41" spans="2:10" ht="159.5" customHeight="1" x14ac:dyDescent="0.35">
      <c r="B41" s="28" t="s">
        <v>51</v>
      </c>
      <c r="C41" s="45" t="s">
        <v>52</v>
      </c>
      <c r="D41" s="46" t="s">
        <v>45</v>
      </c>
      <c r="E41" s="74" t="s">
        <v>53</v>
      </c>
      <c r="F41" s="74" t="s">
        <v>54</v>
      </c>
      <c r="G41" s="46" t="s">
        <v>55</v>
      </c>
      <c r="H41" s="46" t="s">
        <v>37</v>
      </c>
      <c r="I41" s="47" t="str">
        <f>_xlfn.XLOOKUP(CONCATENATE(G41,"-",H41),'[2]Risk Rating Calc'!A:A,'[2]Risk Rating Calc'!E:E)</f>
        <v>Medium</v>
      </c>
      <c r="J41" s="31"/>
    </row>
    <row r="42" spans="2:10" ht="5.5" customHeight="1" thickBot="1" x14ac:dyDescent="0.4">
      <c r="B42" s="53"/>
      <c r="C42" s="54"/>
      <c r="D42" s="54"/>
      <c r="E42" s="54"/>
      <c r="F42" s="54"/>
      <c r="G42" s="54"/>
      <c r="H42" s="54"/>
      <c r="I42" s="54"/>
      <c r="J42" s="55"/>
    </row>
    <row r="43" spans="2:10" ht="15" thickBot="1" x14ac:dyDescent="0.4">
      <c r="B43" s="56" t="s">
        <v>17</v>
      </c>
      <c r="C43" s="81" t="s">
        <v>18</v>
      </c>
      <c r="D43" s="82"/>
      <c r="E43" s="83"/>
      <c r="F43" s="81" t="s">
        <v>19</v>
      </c>
      <c r="G43" s="83"/>
      <c r="H43" s="57" t="s">
        <v>20</v>
      </c>
      <c r="I43" s="57" t="s">
        <v>21</v>
      </c>
      <c r="J43" s="58"/>
    </row>
    <row r="44" spans="2:10" ht="15" thickBot="1" x14ac:dyDescent="0.4">
      <c r="B44" s="59" t="s">
        <v>22</v>
      </c>
      <c r="C44" s="79" t="s">
        <v>211</v>
      </c>
      <c r="D44" s="79"/>
      <c r="E44" s="79"/>
      <c r="F44" s="79" t="s">
        <v>56</v>
      </c>
      <c r="G44" s="79"/>
      <c r="H44" s="73">
        <v>45322</v>
      </c>
      <c r="I44" s="68" t="s">
        <v>31</v>
      </c>
      <c r="J44" s="55"/>
    </row>
    <row r="45" spans="2:10" ht="15" thickBot="1" x14ac:dyDescent="0.4">
      <c r="B45" s="60" t="s">
        <v>26</v>
      </c>
      <c r="C45" s="79" t="s">
        <v>57</v>
      </c>
      <c r="D45" s="79"/>
      <c r="E45" s="79"/>
      <c r="F45" s="79" t="s">
        <v>56</v>
      </c>
      <c r="G45" s="79"/>
      <c r="H45" s="73">
        <v>45275</v>
      </c>
      <c r="I45" s="68" t="s">
        <v>25</v>
      </c>
      <c r="J45" s="55"/>
    </row>
    <row r="46" spans="2:10" ht="25.5" customHeight="1" x14ac:dyDescent="0.35">
      <c r="B46" s="60" t="s">
        <v>29</v>
      </c>
      <c r="C46" s="79" t="s">
        <v>212</v>
      </c>
      <c r="D46" s="79"/>
      <c r="E46" s="79"/>
      <c r="F46" s="79" t="s">
        <v>58</v>
      </c>
      <c r="G46" s="79"/>
      <c r="H46" s="73">
        <v>45275</v>
      </c>
      <c r="I46" s="68" t="s">
        <v>59</v>
      </c>
      <c r="J46" s="55"/>
    </row>
    <row r="47" spans="2:10" ht="15" thickBot="1" x14ac:dyDescent="0.4">
      <c r="B47" s="61" t="s">
        <v>60</v>
      </c>
      <c r="C47" s="80" t="s">
        <v>61</v>
      </c>
      <c r="D47" s="80"/>
      <c r="E47" s="80"/>
      <c r="F47" s="80" t="s">
        <v>62</v>
      </c>
      <c r="G47" s="80"/>
      <c r="H47" s="70">
        <v>45444</v>
      </c>
      <c r="I47" s="71" t="s">
        <v>25</v>
      </c>
      <c r="J47" s="62"/>
    </row>
    <row r="48" spans="2:10" x14ac:dyDescent="0.35">
      <c r="B48" s="64"/>
      <c r="C48" s="42"/>
      <c r="D48" s="42"/>
      <c r="E48" s="42"/>
      <c r="F48" s="43"/>
      <c r="G48" s="43"/>
      <c r="H48" s="40"/>
      <c r="I48" s="30"/>
      <c r="J48" s="54"/>
    </row>
    <row r="49" spans="2:10" x14ac:dyDescent="0.35">
      <c r="B49" s="78" t="s">
        <v>188</v>
      </c>
      <c r="C49" s="78"/>
      <c r="D49" s="78"/>
      <c r="E49" s="78"/>
      <c r="F49" s="78"/>
      <c r="G49" s="78"/>
      <c r="H49" s="78"/>
      <c r="I49" s="78"/>
      <c r="J49" s="78"/>
    </row>
  </sheetData>
  <mergeCells count="41">
    <mergeCell ref="C22:E22"/>
    <mergeCell ref="F22:G22"/>
    <mergeCell ref="C23:E23"/>
    <mergeCell ref="B15:C15"/>
    <mergeCell ref="D15:J15"/>
    <mergeCell ref="C20:E20"/>
    <mergeCell ref="F20:G20"/>
    <mergeCell ref="C21:E21"/>
    <mergeCell ref="F21:G21"/>
    <mergeCell ref="D2:J4"/>
    <mergeCell ref="B6:J11"/>
    <mergeCell ref="B13:C13"/>
    <mergeCell ref="D13:J13"/>
    <mergeCell ref="B14:C14"/>
    <mergeCell ref="D14:J14"/>
    <mergeCell ref="F23:G23"/>
    <mergeCell ref="C28:E28"/>
    <mergeCell ref="F28:G28"/>
    <mergeCell ref="C29:E29"/>
    <mergeCell ref="F29:G29"/>
    <mergeCell ref="C30:E30"/>
    <mergeCell ref="F30:G30"/>
    <mergeCell ref="C31:E31"/>
    <mergeCell ref="F31:G31"/>
    <mergeCell ref="C36:E36"/>
    <mergeCell ref="F36:G36"/>
    <mergeCell ref="B49:J49"/>
    <mergeCell ref="C37:E37"/>
    <mergeCell ref="F37:G37"/>
    <mergeCell ref="C38:E38"/>
    <mergeCell ref="F38:G38"/>
    <mergeCell ref="C43:E43"/>
    <mergeCell ref="F43:G43"/>
    <mergeCell ref="C44:E44"/>
    <mergeCell ref="F44:G44"/>
    <mergeCell ref="C45:E45"/>
    <mergeCell ref="F45:G45"/>
    <mergeCell ref="C47:E47"/>
    <mergeCell ref="F47:G47"/>
    <mergeCell ref="C46:E46"/>
    <mergeCell ref="F46:G46"/>
  </mergeCells>
  <dataValidations count="4">
    <dataValidation type="list" allowBlank="1" showInputMessage="1" showErrorMessage="1" sqref="I21:I23 I37:I38 I29:I31 I44:I48" xr:uid="{67C75948-FB4A-4B3D-8ECE-F1D02B90D850}">
      <formula1>Status</formula1>
    </dataValidation>
    <dataValidation type="list" allowBlank="1" showInputMessage="1" showErrorMessage="1" sqref="H18 H26 H34 H41" xr:uid="{86E15081-F054-4348-AC2E-B221133E26A7}">
      <formula1>Impact</formula1>
    </dataValidation>
    <dataValidation type="list" allowBlank="1" showInputMessage="1" showErrorMessage="1" sqref="G18 G26 G34 G41" xr:uid="{7F43645B-EA5F-4205-9CC0-1FA8F295F50E}">
      <formula1>Likelihood</formula1>
    </dataValidation>
    <dataValidation type="list" allowBlank="1" showInputMessage="1" showErrorMessage="1" sqref="D34 D26 D18 D41" xr:uid="{954D1CC5-5701-4D12-9CF0-5636FB65F0D2}">
      <formula1>Categories</formula1>
    </dataValidation>
  </dataValidations>
  <pageMargins left="0.25" right="0.25" top="0.75" bottom="0.75" header="0.3" footer="0.3"/>
  <pageSetup orientation="landscape" verticalDpi="300" r:id="rId1"/>
  <headerFooter>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28472-2CC7-416C-B576-5D2D4457EC18}">
  <dimension ref="B2:O50"/>
  <sheetViews>
    <sheetView showGridLines="0" topLeftCell="A19" zoomScaleNormal="100" workbookViewId="0">
      <selection activeCell="E19" sqref="E19"/>
    </sheetView>
  </sheetViews>
  <sheetFormatPr defaultRowHeight="14.5" x14ac:dyDescent="0.35"/>
  <cols>
    <col min="1" max="1" width="8.7265625" style="44"/>
    <col min="2" max="2" width="19.54296875" style="44" bestFit="1" customWidth="1"/>
    <col min="3" max="3" width="34.6328125" style="44" customWidth="1"/>
    <col min="4" max="4" width="18" style="44" customWidth="1"/>
    <col min="5" max="6" width="30.6328125" style="44" customWidth="1"/>
    <col min="7" max="8" width="17.1796875" style="44" customWidth="1"/>
    <col min="9" max="9" width="18.54296875" style="44" customWidth="1"/>
    <col min="10" max="10" width="21.453125" style="44" customWidth="1"/>
    <col min="11" max="16384" width="8.7265625" style="44"/>
  </cols>
  <sheetData>
    <row r="2" spans="2:10" x14ac:dyDescent="0.35">
      <c r="D2" s="84" t="s">
        <v>146</v>
      </c>
      <c r="E2" s="84"/>
      <c r="F2" s="84"/>
      <c r="G2" s="84"/>
      <c r="H2" s="84"/>
      <c r="I2" s="84"/>
      <c r="J2" s="84"/>
    </row>
    <row r="3" spans="2:10" x14ac:dyDescent="0.35">
      <c r="D3" s="84"/>
      <c r="E3" s="84"/>
      <c r="F3" s="84"/>
      <c r="G3" s="84"/>
      <c r="H3" s="84"/>
      <c r="I3" s="84"/>
      <c r="J3" s="84"/>
    </row>
    <row r="4" spans="2:10" x14ac:dyDescent="0.35">
      <c r="D4" s="84"/>
      <c r="E4" s="84"/>
      <c r="F4" s="84"/>
      <c r="G4" s="84"/>
      <c r="H4" s="84"/>
      <c r="I4" s="84"/>
      <c r="J4" s="84"/>
    </row>
    <row r="6" spans="2:10" ht="15" customHeight="1" x14ac:dyDescent="0.35">
      <c r="B6" s="85" t="s">
        <v>147</v>
      </c>
      <c r="C6" s="85"/>
      <c r="D6" s="85"/>
      <c r="E6" s="85"/>
      <c r="F6" s="85"/>
      <c r="G6" s="85"/>
      <c r="H6" s="85"/>
      <c r="I6" s="85"/>
      <c r="J6" s="85"/>
    </row>
    <row r="7" spans="2:10" x14ac:dyDescent="0.35">
      <c r="B7" s="85"/>
      <c r="C7" s="85"/>
      <c r="D7" s="85"/>
      <c r="E7" s="85"/>
      <c r="F7" s="85"/>
      <c r="G7" s="85"/>
      <c r="H7" s="85"/>
      <c r="I7" s="85"/>
      <c r="J7" s="85"/>
    </row>
    <row r="8" spans="2:10" x14ac:dyDescent="0.35">
      <c r="B8" s="85"/>
      <c r="C8" s="85"/>
      <c r="D8" s="85"/>
      <c r="E8" s="85"/>
      <c r="F8" s="85"/>
      <c r="G8" s="85"/>
      <c r="H8" s="85"/>
      <c r="I8" s="85"/>
      <c r="J8" s="85"/>
    </row>
    <row r="9" spans="2:10" x14ac:dyDescent="0.35">
      <c r="B9" s="85"/>
      <c r="C9" s="85"/>
      <c r="D9" s="85"/>
      <c r="E9" s="85"/>
      <c r="F9" s="85"/>
      <c r="G9" s="85"/>
      <c r="H9" s="85"/>
      <c r="I9" s="85"/>
      <c r="J9" s="85"/>
    </row>
    <row r="10" spans="2:10" x14ac:dyDescent="0.35">
      <c r="B10" s="85"/>
      <c r="C10" s="85"/>
      <c r="D10" s="85"/>
      <c r="E10" s="85"/>
      <c r="F10" s="85"/>
      <c r="G10" s="85"/>
      <c r="H10" s="85"/>
      <c r="I10" s="85"/>
      <c r="J10" s="85"/>
    </row>
    <row r="11" spans="2:10" x14ac:dyDescent="0.35">
      <c r="B11" s="85"/>
      <c r="C11" s="85"/>
      <c r="D11" s="85"/>
      <c r="E11" s="85"/>
      <c r="F11" s="85"/>
      <c r="G11" s="85"/>
      <c r="H11" s="85"/>
      <c r="I11" s="85"/>
      <c r="J11" s="85"/>
    </row>
    <row r="12" spans="2:10" x14ac:dyDescent="0.35">
      <c r="B12" s="85"/>
      <c r="C12" s="85"/>
      <c r="D12" s="85"/>
      <c r="E12" s="85"/>
      <c r="F12" s="85"/>
      <c r="G12" s="85"/>
      <c r="H12" s="85"/>
      <c r="I12" s="85"/>
      <c r="J12" s="85"/>
    </row>
    <row r="13" spans="2:10" ht="15" thickBot="1" x14ac:dyDescent="0.4">
      <c r="B13" s="85"/>
      <c r="C13" s="85"/>
      <c r="D13" s="85"/>
      <c r="E13" s="85"/>
      <c r="F13" s="85"/>
      <c r="G13" s="85"/>
      <c r="H13" s="85"/>
      <c r="I13" s="85"/>
      <c r="J13" s="85"/>
    </row>
    <row r="14" spans="2:10" x14ac:dyDescent="0.35">
      <c r="B14" s="86" t="s">
        <v>148</v>
      </c>
      <c r="C14" s="87"/>
      <c r="D14" s="88" t="s">
        <v>182</v>
      </c>
      <c r="E14" s="89"/>
      <c r="F14" s="89"/>
      <c r="G14" s="89"/>
      <c r="H14" s="89"/>
      <c r="I14" s="89"/>
      <c r="J14" s="90"/>
    </row>
    <row r="15" spans="2:10" x14ac:dyDescent="0.35">
      <c r="B15" s="91" t="s">
        <v>149</v>
      </c>
      <c r="C15" s="92"/>
      <c r="D15" s="93" t="s">
        <v>182</v>
      </c>
      <c r="E15" s="94"/>
      <c r="F15" s="94"/>
      <c r="G15" s="94"/>
      <c r="H15" s="94"/>
      <c r="I15" s="94"/>
      <c r="J15" s="95"/>
    </row>
    <row r="16" spans="2:10" ht="15" thickBot="1" x14ac:dyDescent="0.4">
      <c r="B16" s="96" t="s">
        <v>150</v>
      </c>
      <c r="C16" s="97"/>
      <c r="D16" s="98" t="s">
        <v>183</v>
      </c>
      <c r="E16" s="98"/>
      <c r="F16" s="98"/>
      <c r="G16" s="98"/>
      <c r="H16" s="98"/>
      <c r="I16" s="98"/>
      <c r="J16" s="99"/>
    </row>
    <row r="17" spans="2:10" ht="15" thickBot="1" x14ac:dyDescent="0.4"/>
    <row r="18" spans="2:10" ht="29.5" thickBot="1" x14ac:dyDescent="0.4">
      <c r="B18" s="50"/>
      <c r="C18" s="51" t="s">
        <v>151</v>
      </c>
      <c r="D18" s="51" t="s">
        <v>152</v>
      </c>
      <c r="E18" s="51" t="s">
        <v>153</v>
      </c>
      <c r="F18" s="51" t="s">
        <v>154</v>
      </c>
      <c r="G18" s="51" t="s">
        <v>155</v>
      </c>
      <c r="H18" s="51" t="s">
        <v>156</v>
      </c>
      <c r="I18" s="51" t="s">
        <v>157</v>
      </c>
      <c r="J18" s="52" t="s">
        <v>158</v>
      </c>
    </row>
    <row r="19" spans="2:10" ht="147" customHeight="1" x14ac:dyDescent="0.35">
      <c r="B19" s="28" t="s">
        <v>197</v>
      </c>
      <c r="C19" s="45" t="s">
        <v>186</v>
      </c>
      <c r="D19" s="46" t="s">
        <v>63</v>
      </c>
      <c r="E19" s="74" t="s">
        <v>260</v>
      </c>
      <c r="F19" s="74" t="s">
        <v>261</v>
      </c>
      <c r="G19" s="46" t="s">
        <v>112</v>
      </c>
      <c r="H19" s="46" t="s">
        <v>65</v>
      </c>
      <c r="I19" s="46" t="str">
        <f>_xlfn.XLOOKUP(CONCATENATE(G19,"-",H19),'[2]Risk Rating Calc'!C:C,'[2]Risk Rating Calc'!G:G)</f>
        <v>Élevé</v>
      </c>
      <c r="J19" s="31"/>
    </row>
    <row r="20" spans="2:10" ht="7" customHeight="1" thickBot="1" x14ac:dyDescent="0.4">
      <c r="B20" s="53"/>
      <c r="C20" s="54"/>
      <c r="D20" s="54"/>
      <c r="E20" s="54"/>
      <c r="F20" s="54"/>
      <c r="G20" s="54"/>
      <c r="H20" s="54"/>
      <c r="I20" s="54"/>
      <c r="J20" s="55"/>
    </row>
    <row r="21" spans="2:10" ht="15" thickBot="1" x14ac:dyDescent="0.4">
      <c r="B21" s="56" t="s">
        <v>159</v>
      </c>
      <c r="C21" s="81" t="s">
        <v>18</v>
      </c>
      <c r="D21" s="82"/>
      <c r="E21" s="83"/>
      <c r="F21" s="81" t="s">
        <v>160</v>
      </c>
      <c r="G21" s="83"/>
      <c r="H21" s="57" t="s">
        <v>161</v>
      </c>
      <c r="I21" s="57" t="s">
        <v>66</v>
      </c>
      <c r="J21" s="58"/>
    </row>
    <row r="22" spans="2:10" ht="28" customHeight="1" thickBot="1" x14ac:dyDescent="0.4">
      <c r="B22" s="59" t="s">
        <v>22</v>
      </c>
      <c r="C22" s="79" t="s">
        <v>262</v>
      </c>
      <c r="D22" s="79"/>
      <c r="E22" s="79"/>
      <c r="F22" s="79" t="s">
        <v>192</v>
      </c>
      <c r="G22" s="79"/>
      <c r="H22" s="67">
        <v>45245</v>
      </c>
      <c r="I22" s="68" t="s">
        <v>67</v>
      </c>
      <c r="J22" s="55"/>
    </row>
    <row r="23" spans="2:10" ht="27.5" customHeight="1" x14ac:dyDescent="0.35">
      <c r="B23" s="60" t="s">
        <v>26</v>
      </c>
      <c r="C23" s="79" t="s">
        <v>263</v>
      </c>
      <c r="D23" s="79"/>
      <c r="E23" s="79"/>
      <c r="F23" s="79" t="s">
        <v>190</v>
      </c>
      <c r="G23" s="79"/>
      <c r="H23" s="67">
        <v>45565</v>
      </c>
      <c r="I23" s="68" t="s">
        <v>67</v>
      </c>
      <c r="J23" s="55"/>
    </row>
    <row r="24" spans="2:10" ht="41.5" customHeight="1" thickBot="1" x14ac:dyDescent="0.4">
      <c r="B24" s="61" t="s">
        <v>29</v>
      </c>
      <c r="C24" s="80" t="s">
        <v>187</v>
      </c>
      <c r="D24" s="80"/>
      <c r="E24" s="80"/>
      <c r="F24" s="80" t="s">
        <v>191</v>
      </c>
      <c r="G24" s="80"/>
      <c r="H24" s="70">
        <v>45412</v>
      </c>
      <c r="I24" s="71" t="s">
        <v>68</v>
      </c>
      <c r="J24" s="62"/>
    </row>
    <row r="25" spans="2:10" ht="15" thickBot="1" x14ac:dyDescent="0.4"/>
    <row r="26" spans="2:10" ht="29.5" thickBot="1" x14ac:dyDescent="0.4">
      <c r="B26" s="50"/>
      <c r="C26" s="51" t="s">
        <v>151</v>
      </c>
      <c r="D26" s="51" t="s">
        <v>152</v>
      </c>
      <c r="E26" s="51" t="s">
        <v>153</v>
      </c>
      <c r="F26" s="51" t="s">
        <v>154</v>
      </c>
      <c r="G26" s="51" t="s">
        <v>155</v>
      </c>
      <c r="H26" s="51" t="s">
        <v>156</v>
      </c>
      <c r="I26" s="51" t="s">
        <v>157</v>
      </c>
      <c r="J26" s="52" t="s">
        <v>158</v>
      </c>
    </row>
    <row r="27" spans="2:10" ht="158" customHeight="1" x14ac:dyDescent="0.35">
      <c r="B27" s="28" t="s">
        <v>198</v>
      </c>
      <c r="C27" s="45" t="s">
        <v>193</v>
      </c>
      <c r="D27" s="46" t="s">
        <v>115</v>
      </c>
      <c r="E27" s="74" t="s">
        <v>194</v>
      </c>
      <c r="F27" s="74" t="s">
        <v>195</v>
      </c>
      <c r="G27" s="46" t="s">
        <v>112</v>
      </c>
      <c r="H27" s="46" t="s">
        <v>113</v>
      </c>
      <c r="I27" s="46" t="str">
        <f>_xlfn.XLOOKUP(CONCATENATE(G27,"-",H27),'[2]Risk Rating Calc'!C:C,'[2]Risk Rating Calc'!G:G)</f>
        <v>Élevé</v>
      </c>
      <c r="J27" s="48" t="s">
        <v>196</v>
      </c>
    </row>
    <row r="28" spans="2:10" ht="15" thickBot="1" x14ac:dyDescent="0.4">
      <c r="B28" s="53"/>
      <c r="C28" s="54"/>
      <c r="D28" s="54"/>
      <c r="E28" s="54"/>
      <c r="F28" s="54"/>
      <c r="G28" s="54"/>
      <c r="H28" s="54"/>
      <c r="I28" s="54"/>
      <c r="J28" s="55"/>
    </row>
    <row r="29" spans="2:10" ht="15" thickBot="1" x14ac:dyDescent="0.4">
      <c r="B29" s="56" t="s">
        <v>159</v>
      </c>
      <c r="C29" s="81" t="s">
        <v>18</v>
      </c>
      <c r="D29" s="82"/>
      <c r="E29" s="83"/>
      <c r="F29" s="81" t="s">
        <v>160</v>
      </c>
      <c r="G29" s="83"/>
      <c r="H29" s="57" t="s">
        <v>161</v>
      </c>
      <c r="I29" s="57" t="s">
        <v>66</v>
      </c>
      <c r="J29" s="58"/>
    </row>
    <row r="30" spans="2:10" ht="30.5" customHeight="1" thickBot="1" x14ac:dyDescent="0.4">
      <c r="B30" s="59" t="s">
        <v>22</v>
      </c>
      <c r="C30" s="79" t="s">
        <v>199</v>
      </c>
      <c r="D30" s="79"/>
      <c r="E30" s="79"/>
      <c r="F30" s="79" t="s">
        <v>202</v>
      </c>
      <c r="G30" s="79"/>
      <c r="H30" s="73">
        <v>45306</v>
      </c>
      <c r="I30" s="68" t="s">
        <v>68</v>
      </c>
      <c r="J30" s="55"/>
    </row>
    <row r="31" spans="2:10" ht="29.5" customHeight="1" x14ac:dyDescent="0.35">
      <c r="B31" s="60" t="s">
        <v>26</v>
      </c>
      <c r="C31" s="79" t="s">
        <v>200</v>
      </c>
      <c r="D31" s="79"/>
      <c r="E31" s="79"/>
      <c r="F31" s="79" t="s">
        <v>202</v>
      </c>
      <c r="G31" s="79"/>
      <c r="H31" s="73">
        <v>45321</v>
      </c>
      <c r="I31" s="68" t="s">
        <v>67</v>
      </c>
      <c r="J31" s="55"/>
    </row>
    <row r="32" spans="2:10" ht="30.5" customHeight="1" thickBot="1" x14ac:dyDescent="0.4">
      <c r="B32" s="61" t="s">
        <v>29</v>
      </c>
      <c r="C32" s="80" t="s">
        <v>201</v>
      </c>
      <c r="D32" s="80"/>
      <c r="E32" s="80"/>
      <c r="F32" s="80" t="s">
        <v>190</v>
      </c>
      <c r="G32" s="80"/>
      <c r="H32" s="70">
        <v>45382</v>
      </c>
      <c r="I32" s="71" t="s">
        <v>68</v>
      </c>
      <c r="J32" s="62"/>
    </row>
    <row r="33" spans="2:15" ht="15" thickBot="1" x14ac:dyDescent="0.4"/>
    <row r="34" spans="2:15" ht="29.5" thickBot="1" x14ac:dyDescent="0.4">
      <c r="B34" s="50"/>
      <c r="C34" s="51" t="s">
        <v>151</v>
      </c>
      <c r="D34" s="51" t="s">
        <v>152</v>
      </c>
      <c r="E34" s="51" t="s">
        <v>153</v>
      </c>
      <c r="F34" s="51" t="s">
        <v>154</v>
      </c>
      <c r="G34" s="51" t="s">
        <v>155</v>
      </c>
      <c r="H34" s="51" t="s">
        <v>156</v>
      </c>
      <c r="I34" s="51" t="s">
        <v>157</v>
      </c>
      <c r="J34" s="52" t="s">
        <v>158</v>
      </c>
    </row>
    <row r="35" spans="2:15" ht="148" customHeight="1" x14ac:dyDescent="0.35">
      <c r="B35" s="28" t="s">
        <v>203</v>
      </c>
      <c r="C35" s="45" t="s">
        <v>205</v>
      </c>
      <c r="D35" s="46" t="s">
        <v>70</v>
      </c>
      <c r="E35" s="74" t="s">
        <v>268</v>
      </c>
      <c r="F35" s="74" t="s">
        <v>269</v>
      </c>
      <c r="G35" s="46" t="s">
        <v>112</v>
      </c>
      <c r="H35" s="46" t="s">
        <v>113</v>
      </c>
      <c r="I35" s="46" t="str">
        <f>_xlfn.XLOOKUP(CONCATENATE(G35,"-",H35),'[2]Risk Rating Calc'!C:C,'[2]Risk Rating Calc'!G:G)</f>
        <v>Élevé</v>
      </c>
      <c r="J35" s="48" t="s">
        <v>206</v>
      </c>
    </row>
    <row r="36" spans="2:15" ht="5" customHeight="1" thickBot="1" x14ac:dyDescent="0.4">
      <c r="B36" s="53"/>
      <c r="C36" s="54"/>
      <c r="D36" s="54"/>
      <c r="E36" s="54"/>
      <c r="F36" s="54"/>
      <c r="G36" s="54"/>
      <c r="H36" s="54"/>
      <c r="I36" s="54"/>
      <c r="J36" s="55"/>
    </row>
    <row r="37" spans="2:15" ht="15" thickBot="1" x14ac:dyDescent="0.4">
      <c r="B37" s="56" t="s">
        <v>159</v>
      </c>
      <c r="C37" s="81" t="s">
        <v>18</v>
      </c>
      <c r="D37" s="82"/>
      <c r="E37" s="83"/>
      <c r="F37" s="81" t="s">
        <v>160</v>
      </c>
      <c r="G37" s="83"/>
      <c r="H37" s="57" t="s">
        <v>161</v>
      </c>
      <c r="I37" s="57" t="s">
        <v>66</v>
      </c>
      <c r="J37" s="58"/>
    </row>
    <row r="38" spans="2:15" ht="29.5" customHeight="1" thickBot="1" x14ac:dyDescent="0.4">
      <c r="B38" s="59" t="s">
        <v>22</v>
      </c>
      <c r="C38" s="79" t="s">
        <v>207</v>
      </c>
      <c r="D38" s="79"/>
      <c r="E38" s="79"/>
      <c r="F38" s="79" t="s">
        <v>209</v>
      </c>
      <c r="G38" s="79"/>
      <c r="H38" s="73">
        <v>45657</v>
      </c>
      <c r="I38" s="68" t="s">
        <v>67</v>
      </c>
      <c r="J38" s="55"/>
    </row>
    <row r="39" spans="2:15" ht="29" customHeight="1" thickBot="1" x14ac:dyDescent="0.4">
      <c r="B39" s="63" t="s">
        <v>26</v>
      </c>
      <c r="C39" s="80" t="s">
        <v>208</v>
      </c>
      <c r="D39" s="80"/>
      <c r="E39" s="80"/>
      <c r="F39" s="80" t="s">
        <v>210</v>
      </c>
      <c r="G39" s="80"/>
      <c r="H39" s="70">
        <v>45444</v>
      </c>
      <c r="I39" s="71" t="s">
        <v>68</v>
      </c>
      <c r="J39" s="62"/>
    </row>
    <row r="40" spans="2:15" ht="15" thickBot="1" x14ac:dyDescent="0.4"/>
    <row r="41" spans="2:15" ht="29.5" thickBot="1" x14ac:dyDescent="0.4">
      <c r="B41" s="50"/>
      <c r="C41" s="51" t="s">
        <v>151</v>
      </c>
      <c r="D41" s="51" t="s">
        <v>152</v>
      </c>
      <c r="E41" s="51" t="s">
        <v>153</v>
      </c>
      <c r="F41" s="51" t="s">
        <v>154</v>
      </c>
      <c r="G41" s="51" t="s">
        <v>155</v>
      </c>
      <c r="H41" s="51" t="s">
        <v>156</v>
      </c>
      <c r="I41" s="51" t="s">
        <v>157</v>
      </c>
      <c r="J41" s="52" t="s">
        <v>158</v>
      </c>
    </row>
    <row r="42" spans="2:15" ht="228.5" customHeight="1" x14ac:dyDescent="0.35">
      <c r="B42" s="28" t="s">
        <v>204</v>
      </c>
      <c r="C42" s="45" t="s">
        <v>264</v>
      </c>
      <c r="D42" s="46" t="s">
        <v>100</v>
      </c>
      <c r="E42" s="74" t="s">
        <v>265</v>
      </c>
      <c r="F42" s="74" t="s">
        <v>266</v>
      </c>
      <c r="G42" s="46" t="s">
        <v>64</v>
      </c>
      <c r="H42" s="46" t="s">
        <v>113</v>
      </c>
      <c r="I42" s="46" t="str">
        <f>_xlfn.XLOOKUP(CONCATENATE(G42,"-",H42),'[2]Risk Rating Calc'!C:C,'[2]Risk Rating Calc'!G:G)</f>
        <v>Moyen</v>
      </c>
      <c r="J42" s="31"/>
    </row>
    <row r="43" spans="2:15" ht="4.5" customHeight="1" thickBot="1" x14ac:dyDescent="0.4">
      <c r="B43" s="53"/>
      <c r="C43" s="54"/>
      <c r="D43" s="54"/>
      <c r="E43" s="54"/>
      <c r="F43" s="54"/>
      <c r="G43" s="54"/>
      <c r="H43" s="54"/>
      <c r="I43" s="54"/>
      <c r="J43" s="55"/>
    </row>
    <row r="44" spans="2:15" ht="15" thickBot="1" x14ac:dyDescent="0.4">
      <c r="B44" s="56" t="s">
        <v>159</v>
      </c>
      <c r="C44" s="81" t="s">
        <v>18</v>
      </c>
      <c r="D44" s="82"/>
      <c r="E44" s="83"/>
      <c r="F44" s="81" t="s">
        <v>160</v>
      </c>
      <c r="G44" s="83"/>
      <c r="H44" s="57" t="s">
        <v>161</v>
      </c>
      <c r="I44" s="57" t="s">
        <v>66</v>
      </c>
      <c r="J44" s="58"/>
    </row>
    <row r="45" spans="2:15" ht="30" customHeight="1" thickBot="1" x14ac:dyDescent="0.4">
      <c r="B45" s="59" t="s">
        <v>22</v>
      </c>
      <c r="C45" s="79" t="s">
        <v>213</v>
      </c>
      <c r="D45" s="79"/>
      <c r="E45" s="79"/>
      <c r="F45" s="79" t="s">
        <v>216</v>
      </c>
      <c r="G45" s="79"/>
      <c r="H45" s="73">
        <v>45322</v>
      </c>
      <c r="I45" s="68" t="s">
        <v>68</v>
      </c>
      <c r="J45" s="55"/>
    </row>
    <row r="46" spans="2:15" ht="32" customHeight="1" thickBot="1" x14ac:dyDescent="0.4">
      <c r="B46" s="60" t="s">
        <v>26</v>
      </c>
      <c r="C46" s="79" t="s">
        <v>267</v>
      </c>
      <c r="D46" s="79"/>
      <c r="E46" s="79"/>
      <c r="F46" s="79" t="s">
        <v>216</v>
      </c>
      <c r="G46" s="79"/>
      <c r="H46" s="73">
        <v>45275</v>
      </c>
      <c r="I46" s="68" t="s">
        <v>67</v>
      </c>
      <c r="J46" s="55"/>
    </row>
    <row r="47" spans="2:15" ht="29.5" customHeight="1" x14ac:dyDescent="0.35">
      <c r="B47" s="65" t="s">
        <v>29</v>
      </c>
      <c r="C47" s="79" t="s">
        <v>214</v>
      </c>
      <c r="D47" s="79"/>
      <c r="E47" s="79"/>
      <c r="F47" s="79" t="s">
        <v>217</v>
      </c>
      <c r="G47" s="79"/>
      <c r="H47" s="73">
        <v>45275</v>
      </c>
      <c r="I47" s="68" t="s">
        <v>69</v>
      </c>
      <c r="J47" s="55"/>
    </row>
    <row r="48" spans="2:15" ht="29.5" customHeight="1" thickBot="1" x14ac:dyDescent="0.4">
      <c r="B48" s="61" t="s">
        <v>60</v>
      </c>
      <c r="C48" s="100" t="s">
        <v>215</v>
      </c>
      <c r="D48" s="100"/>
      <c r="E48" s="100"/>
      <c r="F48" s="80" t="s">
        <v>218</v>
      </c>
      <c r="G48" s="80"/>
      <c r="H48" s="70">
        <v>45444</v>
      </c>
      <c r="I48" s="71" t="s">
        <v>67</v>
      </c>
      <c r="J48" s="62"/>
      <c r="N48" s="29"/>
      <c r="O48" s="29"/>
    </row>
    <row r="50" spans="2:10" ht="30.5" customHeight="1" x14ac:dyDescent="0.35">
      <c r="B50" s="78" t="s">
        <v>189</v>
      </c>
      <c r="C50" s="78"/>
      <c r="D50" s="78"/>
      <c r="E50" s="78"/>
      <c r="F50" s="78"/>
      <c r="G50" s="78"/>
      <c r="H50" s="78"/>
      <c r="I50" s="78"/>
      <c r="J50" s="78"/>
    </row>
  </sheetData>
  <mergeCells count="41">
    <mergeCell ref="D2:J4"/>
    <mergeCell ref="B6:J13"/>
    <mergeCell ref="B14:C14"/>
    <mergeCell ref="D14:J14"/>
    <mergeCell ref="B15:C15"/>
    <mergeCell ref="D15:J15"/>
    <mergeCell ref="C29:E29"/>
    <mergeCell ref="F29:G29"/>
    <mergeCell ref="B16:C16"/>
    <mergeCell ref="D16:J16"/>
    <mergeCell ref="C21:E21"/>
    <mergeCell ref="F21:G21"/>
    <mergeCell ref="C22:E22"/>
    <mergeCell ref="F22:G22"/>
    <mergeCell ref="C23:E23"/>
    <mergeCell ref="F23:G23"/>
    <mergeCell ref="C24:E24"/>
    <mergeCell ref="F24:G24"/>
    <mergeCell ref="F48:G48"/>
    <mergeCell ref="C30:E30"/>
    <mergeCell ref="F30:G30"/>
    <mergeCell ref="C31:E31"/>
    <mergeCell ref="F31:G31"/>
    <mergeCell ref="C32:E32"/>
    <mergeCell ref="F32:G32"/>
    <mergeCell ref="C48:E48"/>
    <mergeCell ref="B50:J50"/>
    <mergeCell ref="C37:E37"/>
    <mergeCell ref="F37:G37"/>
    <mergeCell ref="C38:E38"/>
    <mergeCell ref="F38:G38"/>
    <mergeCell ref="C39:E39"/>
    <mergeCell ref="F39:G39"/>
    <mergeCell ref="C44:E44"/>
    <mergeCell ref="F44:G44"/>
    <mergeCell ref="C45:E45"/>
    <mergeCell ref="F45:G45"/>
    <mergeCell ref="C46:E46"/>
    <mergeCell ref="F46:G46"/>
    <mergeCell ref="C47:E47"/>
    <mergeCell ref="F47:G47"/>
  </mergeCells>
  <pageMargins left="0.7" right="0.7" top="0.75" bottom="0.75" header="0.3" footer="0.3"/>
  <pageSetup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FE7BC-71DC-40C3-AC46-CE06C45147F2}">
  <dimension ref="B2:J50"/>
  <sheetViews>
    <sheetView showGridLines="0" topLeftCell="A15" zoomScale="90" zoomScaleNormal="90" workbookViewId="0">
      <selection activeCell="D42" sqref="D42"/>
    </sheetView>
  </sheetViews>
  <sheetFormatPr defaultRowHeight="14.5" x14ac:dyDescent="0.35"/>
  <cols>
    <col min="1" max="1" width="8.7265625" style="23"/>
    <col min="2" max="2" width="19.54296875" style="23" bestFit="1" customWidth="1"/>
    <col min="3" max="3" width="33.81640625" style="23" customWidth="1"/>
    <col min="4" max="4" width="18" style="23" customWidth="1"/>
    <col min="5" max="6" width="30.6328125" style="23" customWidth="1"/>
    <col min="7" max="8" width="17.1796875" style="23" customWidth="1"/>
    <col min="9" max="9" width="18.54296875" style="23" customWidth="1"/>
    <col min="10" max="10" width="22.6328125" style="23" customWidth="1"/>
    <col min="11" max="16384" width="8.7265625" style="23"/>
  </cols>
  <sheetData>
    <row r="2" spans="2:10" x14ac:dyDescent="0.35">
      <c r="D2" s="84" t="s">
        <v>162</v>
      </c>
      <c r="E2" s="84"/>
      <c r="F2" s="84"/>
      <c r="G2" s="84"/>
      <c r="H2" s="84"/>
      <c r="I2" s="84"/>
      <c r="J2" s="84"/>
    </row>
    <row r="3" spans="2:10" x14ac:dyDescent="0.35">
      <c r="D3" s="84"/>
      <c r="E3" s="84"/>
      <c r="F3" s="84"/>
      <c r="G3" s="84"/>
      <c r="H3" s="84"/>
      <c r="I3" s="84"/>
      <c r="J3" s="84"/>
    </row>
    <row r="4" spans="2:10" x14ac:dyDescent="0.35">
      <c r="D4" s="84"/>
      <c r="E4" s="84"/>
      <c r="F4" s="84"/>
      <c r="G4" s="84"/>
      <c r="H4" s="84"/>
      <c r="I4" s="84"/>
      <c r="J4" s="84"/>
    </row>
    <row r="6" spans="2:10" ht="15" customHeight="1" x14ac:dyDescent="0.35">
      <c r="B6" s="106" t="s">
        <v>163</v>
      </c>
      <c r="C6" s="106"/>
      <c r="D6" s="106"/>
      <c r="E6" s="106"/>
      <c r="F6" s="106"/>
      <c r="G6" s="106"/>
      <c r="H6" s="106"/>
      <c r="I6" s="106"/>
      <c r="J6" s="106"/>
    </row>
    <row r="7" spans="2:10" x14ac:dyDescent="0.35">
      <c r="B7" s="106"/>
      <c r="C7" s="106"/>
      <c r="D7" s="106"/>
      <c r="E7" s="106"/>
      <c r="F7" s="106"/>
      <c r="G7" s="106"/>
      <c r="H7" s="106"/>
      <c r="I7" s="106"/>
      <c r="J7" s="106"/>
    </row>
    <row r="8" spans="2:10" x14ac:dyDescent="0.35">
      <c r="B8" s="106"/>
      <c r="C8" s="106"/>
      <c r="D8" s="106"/>
      <c r="E8" s="106"/>
      <c r="F8" s="106"/>
      <c r="G8" s="106"/>
      <c r="H8" s="106"/>
      <c r="I8" s="106"/>
      <c r="J8" s="106"/>
    </row>
    <row r="9" spans="2:10" x14ac:dyDescent="0.35">
      <c r="B9" s="106"/>
      <c r="C9" s="106"/>
      <c r="D9" s="106"/>
      <c r="E9" s="106"/>
      <c r="F9" s="106"/>
      <c r="G9" s="106"/>
      <c r="H9" s="106"/>
      <c r="I9" s="106"/>
      <c r="J9" s="106"/>
    </row>
    <row r="10" spans="2:10" x14ac:dyDescent="0.35">
      <c r="B10" s="106"/>
      <c r="C10" s="106"/>
      <c r="D10" s="106"/>
      <c r="E10" s="106"/>
      <c r="F10" s="106"/>
      <c r="G10" s="106"/>
      <c r="H10" s="106"/>
      <c r="I10" s="106"/>
      <c r="J10" s="106"/>
    </row>
    <row r="11" spans="2:10" x14ac:dyDescent="0.35">
      <c r="B11" s="106"/>
      <c r="C11" s="106"/>
      <c r="D11" s="106"/>
      <c r="E11" s="106"/>
      <c r="F11" s="106"/>
      <c r="G11" s="106"/>
      <c r="H11" s="106"/>
      <c r="I11" s="106"/>
      <c r="J11" s="106"/>
    </row>
    <row r="12" spans="2:10" x14ac:dyDescent="0.35">
      <c r="B12" s="106"/>
      <c r="C12" s="106"/>
      <c r="D12" s="106"/>
      <c r="E12" s="106"/>
      <c r="F12" s="106"/>
      <c r="G12" s="106"/>
      <c r="H12" s="106"/>
      <c r="I12" s="106"/>
      <c r="J12" s="106"/>
    </row>
    <row r="13" spans="2:10" ht="15" thickBot="1" x14ac:dyDescent="0.4">
      <c r="B13" s="24"/>
      <c r="C13" s="24"/>
      <c r="D13" s="24"/>
      <c r="E13" s="24"/>
      <c r="F13" s="24"/>
      <c r="G13" s="24"/>
      <c r="H13" s="24"/>
      <c r="I13" s="24"/>
      <c r="J13" s="24"/>
    </row>
    <row r="14" spans="2:10" x14ac:dyDescent="0.35">
      <c r="B14" s="86" t="s">
        <v>164</v>
      </c>
      <c r="C14" s="87"/>
      <c r="D14" s="88" t="s">
        <v>182</v>
      </c>
      <c r="E14" s="89"/>
      <c r="F14" s="89"/>
      <c r="G14" s="89"/>
      <c r="H14" s="89"/>
      <c r="I14" s="89"/>
      <c r="J14" s="90"/>
    </row>
    <row r="15" spans="2:10" x14ac:dyDescent="0.35">
      <c r="B15" s="91" t="s">
        <v>165</v>
      </c>
      <c r="C15" s="92"/>
      <c r="D15" s="93" t="s">
        <v>182</v>
      </c>
      <c r="E15" s="94"/>
      <c r="F15" s="94"/>
      <c r="G15" s="94"/>
      <c r="H15" s="94"/>
      <c r="I15" s="94"/>
      <c r="J15" s="95"/>
    </row>
    <row r="16" spans="2:10" ht="15" thickBot="1" x14ac:dyDescent="0.4">
      <c r="B16" s="96" t="s">
        <v>166</v>
      </c>
      <c r="C16" s="97"/>
      <c r="D16" s="98" t="s">
        <v>183</v>
      </c>
      <c r="E16" s="98"/>
      <c r="F16" s="98"/>
      <c r="G16" s="98"/>
      <c r="H16" s="98"/>
      <c r="I16" s="98"/>
      <c r="J16" s="99"/>
    </row>
    <row r="17" spans="2:10" ht="15" thickBot="1" x14ac:dyDescent="0.4"/>
    <row r="18" spans="2:10" ht="15" thickBot="1" x14ac:dyDescent="0.4">
      <c r="B18" s="25"/>
      <c r="C18" s="26" t="s">
        <v>167</v>
      </c>
      <c r="D18" s="26" t="s">
        <v>168</v>
      </c>
      <c r="E18" s="26" t="s">
        <v>169</v>
      </c>
      <c r="F18" s="26" t="s">
        <v>170</v>
      </c>
      <c r="G18" s="26" t="s">
        <v>171</v>
      </c>
      <c r="H18" s="26" t="s">
        <v>172</v>
      </c>
      <c r="I18" s="26" t="s">
        <v>173</v>
      </c>
      <c r="J18" s="27" t="s">
        <v>174</v>
      </c>
    </row>
    <row r="19" spans="2:10" ht="140.5" customHeight="1" x14ac:dyDescent="0.35">
      <c r="B19" s="28" t="s">
        <v>219</v>
      </c>
      <c r="C19" s="45" t="s">
        <v>221</v>
      </c>
      <c r="D19" s="46" t="s">
        <v>94</v>
      </c>
      <c r="E19" s="74" t="s">
        <v>244</v>
      </c>
      <c r="F19" s="74" t="s">
        <v>245</v>
      </c>
      <c r="G19" s="46" t="s">
        <v>110</v>
      </c>
      <c r="H19" s="46" t="s">
        <v>85</v>
      </c>
      <c r="I19" s="47" t="str">
        <f>_xlfn.XLOOKUP(CONCATENATE(G19,"-",H19),'[2]Risk Rating Calc'!B:B,'[2]Risk Rating Calc'!F:F)</f>
        <v>Alto</v>
      </c>
      <c r="J19" s="31"/>
    </row>
    <row r="20" spans="2:10" ht="5" customHeight="1" thickBot="1" x14ac:dyDescent="0.4">
      <c r="B20" s="32"/>
      <c r="C20" s="75"/>
      <c r="D20" s="75"/>
      <c r="E20" s="75"/>
      <c r="F20" s="75"/>
      <c r="G20" s="75"/>
      <c r="H20" s="75"/>
      <c r="I20" s="75"/>
      <c r="J20" s="33"/>
    </row>
    <row r="21" spans="2:10" ht="15" thickBot="1" x14ac:dyDescent="0.4">
      <c r="B21" s="34" t="s">
        <v>175</v>
      </c>
      <c r="C21" s="102" t="s">
        <v>176</v>
      </c>
      <c r="D21" s="103"/>
      <c r="E21" s="104"/>
      <c r="F21" s="102" t="s">
        <v>160</v>
      </c>
      <c r="G21" s="104"/>
      <c r="H21" s="35" t="s">
        <v>177</v>
      </c>
      <c r="I21" s="35" t="s">
        <v>77</v>
      </c>
      <c r="J21" s="36"/>
    </row>
    <row r="22" spans="2:10" ht="30" customHeight="1" thickBot="1" x14ac:dyDescent="0.4">
      <c r="B22" s="37" t="s">
        <v>178</v>
      </c>
      <c r="C22" s="79" t="s">
        <v>246</v>
      </c>
      <c r="D22" s="79"/>
      <c r="E22" s="79"/>
      <c r="F22" s="79" t="s">
        <v>224</v>
      </c>
      <c r="G22" s="79"/>
      <c r="H22" s="67">
        <v>45245</v>
      </c>
      <c r="I22" s="68" t="s">
        <v>79</v>
      </c>
      <c r="J22" s="33"/>
    </row>
    <row r="23" spans="2:10" ht="26.5" customHeight="1" x14ac:dyDescent="0.35">
      <c r="B23" s="38" t="s">
        <v>179</v>
      </c>
      <c r="C23" s="79" t="s">
        <v>247</v>
      </c>
      <c r="D23" s="79"/>
      <c r="E23" s="79"/>
      <c r="F23" s="79" t="s">
        <v>225</v>
      </c>
      <c r="G23" s="79"/>
      <c r="H23" s="67">
        <v>45565</v>
      </c>
      <c r="I23" s="68" t="s">
        <v>79</v>
      </c>
      <c r="J23" s="33"/>
    </row>
    <row r="24" spans="2:10" ht="40" customHeight="1" thickBot="1" x14ac:dyDescent="0.4">
      <c r="B24" s="76" t="s">
        <v>223</v>
      </c>
      <c r="C24" s="80" t="s">
        <v>222</v>
      </c>
      <c r="D24" s="80"/>
      <c r="E24" s="80"/>
      <c r="F24" s="66" t="s">
        <v>226</v>
      </c>
      <c r="G24" s="66"/>
      <c r="H24" s="70">
        <v>45412</v>
      </c>
      <c r="I24" s="71" t="s">
        <v>180</v>
      </c>
      <c r="J24" s="41"/>
    </row>
    <row r="25" spans="2:10" ht="15" thickBot="1" x14ac:dyDescent="0.4"/>
    <row r="26" spans="2:10" ht="15" thickBot="1" x14ac:dyDescent="0.4">
      <c r="B26" s="25"/>
      <c r="C26" s="26" t="s">
        <v>167</v>
      </c>
      <c r="D26" s="26" t="s">
        <v>168</v>
      </c>
      <c r="E26" s="26" t="s">
        <v>169</v>
      </c>
      <c r="F26" s="26" t="s">
        <v>170</v>
      </c>
      <c r="G26" s="26" t="s">
        <v>171</v>
      </c>
      <c r="H26" s="26" t="s">
        <v>172</v>
      </c>
      <c r="I26" s="26" t="s">
        <v>173</v>
      </c>
      <c r="J26" s="27" t="s">
        <v>174</v>
      </c>
    </row>
    <row r="27" spans="2:10" ht="192" customHeight="1" x14ac:dyDescent="0.35">
      <c r="B27" s="28" t="s">
        <v>220</v>
      </c>
      <c r="C27" s="45" t="s">
        <v>248</v>
      </c>
      <c r="D27" s="46" t="s">
        <v>74</v>
      </c>
      <c r="E27" s="74" t="s">
        <v>249</v>
      </c>
      <c r="F27" s="74" t="s">
        <v>250</v>
      </c>
      <c r="G27" s="46" t="s">
        <v>110</v>
      </c>
      <c r="H27" s="46" t="s">
        <v>76</v>
      </c>
      <c r="I27" s="47" t="str">
        <f>_xlfn.XLOOKUP(CONCATENATE(G27,"-",H27),'[2]Risk Rating Calc'!B:B,'[2]Risk Rating Calc'!F:F)</f>
        <v>Alto</v>
      </c>
      <c r="J27" s="48" t="s">
        <v>227</v>
      </c>
    </row>
    <row r="28" spans="2:10" ht="4.5" customHeight="1" thickBot="1" x14ac:dyDescent="0.4">
      <c r="B28" s="32"/>
      <c r="C28" s="75"/>
      <c r="D28" s="75"/>
      <c r="E28" s="75"/>
      <c r="F28" s="75"/>
      <c r="G28" s="75"/>
      <c r="H28" s="75"/>
      <c r="I28" s="75"/>
      <c r="J28" s="33"/>
    </row>
    <row r="29" spans="2:10" ht="15" thickBot="1" x14ac:dyDescent="0.4">
      <c r="B29" s="34" t="s">
        <v>175</v>
      </c>
      <c r="C29" s="102" t="s">
        <v>176</v>
      </c>
      <c r="D29" s="103"/>
      <c r="E29" s="104"/>
      <c r="F29" s="102" t="s">
        <v>160</v>
      </c>
      <c r="G29" s="104"/>
      <c r="H29" s="35" t="s">
        <v>177</v>
      </c>
      <c r="I29" s="35" t="s">
        <v>77</v>
      </c>
      <c r="J29" s="36"/>
    </row>
    <row r="30" spans="2:10" ht="28.5" customHeight="1" thickBot="1" x14ac:dyDescent="0.4">
      <c r="B30" s="37" t="s">
        <v>178</v>
      </c>
      <c r="C30" s="79" t="s">
        <v>251</v>
      </c>
      <c r="D30" s="79"/>
      <c r="E30" s="79"/>
      <c r="F30" s="79" t="s">
        <v>228</v>
      </c>
      <c r="G30" s="79"/>
      <c r="H30" s="73">
        <v>45306</v>
      </c>
      <c r="I30" s="68" t="s">
        <v>180</v>
      </c>
      <c r="J30" s="33"/>
    </row>
    <row r="31" spans="2:10" ht="28" customHeight="1" x14ac:dyDescent="0.35">
      <c r="B31" s="38" t="s">
        <v>179</v>
      </c>
      <c r="C31" s="79" t="s">
        <v>252</v>
      </c>
      <c r="D31" s="79"/>
      <c r="E31" s="79"/>
      <c r="F31" s="79" t="s">
        <v>228</v>
      </c>
      <c r="G31" s="79"/>
      <c r="H31" s="73">
        <v>45321</v>
      </c>
      <c r="I31" s="68" t="s">
        <v>79</v>
      </c>
      <c r="J31" s="33"/>
    </row>
    <row r="32" spans="2:10" ht="25" customHeight="1" thickBot="1" x14ac:dyDescent="0.4">
      <c r="B32" s="76" t="s">
        <v>223</v>
      </c>
      <c r="C32" s="80" t="s">
        <v>253</v>
      </c>
      <c r="D32" s="80"/>
      <c r="E32" s="80"/>
      <c r="F32" s="80" t="s">
        <v>225</v>
      </c>
      <c r="G32" s="80"/>
      <c r="H32" s="70">
        <v>45382</v>
      </c>
      <c r="I32" s="71" t="s">
        <v>180</v>
      </c>
      <c r="J32" s="41"/>
    </row>
    <row r="33" spans="2:10" ht="15" thickBot="1" x14ac:dyDescent="0.4"/>
    <row r="34" spans="2:10" ht="15" thickBot="1" x14ac:dyDescent="0.4">
      <c r="B34" s="25"/>
      <c r="C34" s="26" t="s">
        <v>167</v>
      </c>
      <c r="D34" s="26" t="s">
        <v>168</v>
      </c>
      <c r="E34" s="26" t="s">
        <v>169</v>
      </c>
      <c r="F34" s="26" t="s">
        <v>170</v>
      </c>
      <c r="G34" s="26" t="s">
        <v>171</v>
      </c>
      <c r="H34" s="26" t="s">
        <v>172</v>
      </c>
      <c r="I34" s="26" t="s">
        <v>173</v>
      </c>
      <c r="J34" s="27" t="s">
        <v>174</v>
      </c>
    </row>
    <row r="35" spans="2:10" ht="163.5" customHeight="1" x14ac:dyDescent="0.35">
      <c r="B35" s="28" t="s">
        <v>229</v>
      </c>
      <c r="C35" s="45" t="s">
        <v>254</v>
      </c>
      <c r="D35" s="46" t="s">
        <v>83</v>
      </c>
      <c r="E35" s="74" t="s">
        <v>230</v>
      </c>
      <c r="F35" s="74" t="s">
        <v>255</v>
      </c>
      <c r="G35" s="46" t="s">
        <v>110</v>
      </c>
      <c r="H35" s="46" t="s">
        <v>76</v>
      </c>
      <c r="I35" s="47" t="str">
        <f>_xlfn.XLOOKUP(CONCATENATE(G35,"-",H35),'[2]Risk Rating Calc'!B:B,'[2]Risk Rating Calc'!F:F)</f>
        <v>Alto</v>
      </c>
      <c r="J35" s="48" t="s">
        <v>231</v>
      </c>
    </row>
    <row r="36" spans="2:10" ht="4.5" customHeight="1" thickBot="1" x14ac:dyDescent="0.4">
      <c r="B36" s="32"/>
      <c r="C36" s="75"/>
      <c r="D36" s="75"/>
      <c r="E36" s="75"/>
      <c r="F36" s="75"/>
      <c r="G36" s="75"/>
      <c r="H36" s="75"/>
      <c r="I36" s="75"/>
      <c r="J36" s="33"/>
    </row>
    <row r="37" spans="2:10" ht="15" thickBot="1" x14ac:dyDescent="0.4">
      <c r="B37" s="34" t="s">
        <v>175</v>
      </c>
      <c r="C37" s="102" t="s">
        <v>176</v>
      </c>
      <c r="D37" s="103"/>
      <c r="E37" s="104"/>
      <c r="F37" s="102" t="s">
        <v>160</v>
      </c>
      <c r="G37" s="104"/>
      <c r="H37" s="35" t="s">
        <v>177</v>
      </c>
      <c r="I37" s="35" t="s">
        <v>77</v>
      </c>
      <c r="J37" s="36"/>
    </row>
    <row r="38" spans="2:10" ht="28" customHeight="1" thickBot="1" x14ac:dyDescent="0.4">
      <c r="B38" s="37" t="s">
        <v>178</v>
      </c>
      <c r="C38" s="79" t="s">
        <v>232</v>
      </c>
      <c r="D38" s="79"/>
      <c r="E38" s="79"/>
      <c r="F38" s="79" t="s">
        <v>235</v>
      </c>
      <c r="G38" s="79"/>
      <c r="H38" s="73">
        <v>45657</v>
      </c>
      <c r="I38" s="68" t="s">
        <v>79</v>
      </c>
      <c r="J38" s="33"/>
    </row>
    <row r="39" spans="2:10" ht="26.5" customHeight="1" thickBot="1" x14ac:dyDescent="0.4">
      <c r="B39" s="77" t="s">
        <v>179</v>
      </c>
      <c r="C39" s="80" t="s">
        <v>234</v>
      </c>
      <c r="D39" s="80"/>
      <c r="E39" s="80"/>
      <c r="F39" s="80" t="s">
        <v>236</v>
      </c>
      <c r="G39" s="80"/>
      <c r="H39" s="70">
        <v>45444</v>
      </c>
      <c r="I39" s="71" t="s">
        <v>180</v>
      </c>
      <c r="J39" s="41"/>
    </row>
    <row r="40" spans="2:10" ht="15" thickBot="1" x14ac:dyDescent="0.4"/>
    <row r="41" spans="2:10" ht="15" thickBot="1" x14ac:dyDescent="0.4">
      <c r="B41" s="25"/>
      <c r="C41" s="26" t="s">
        <v>167</v>
      </c>
      <c r="D41" s="26" t="s">
        <v>168</v>
      </c>
      <c r="E41" s="26" t="s">
        <v>169</v>
      </c>
      <c r="F41" s="26" t="s">
        <v>170</v>
      </c>
      <c r="G41" s="26" t="s">
        <v>171</v>
      </c>
      <c r="H41" s="26" t="s">
        <v>172</v>
      </c>
      <c r="I41" s="26" t="s">
        <v>173</v>
      </c>
      <c r="J41" s="27" t="s">
        <v>174</v>
      </c>
    </row>
    <row r="42" spans="2:10" ht="195" x14ac:dyDescent="0.35">
      <c r="B42" s="28" t="s">
        <v>237</v>
      </c>
      <c r="C42" s="45" t="s">
        <v>270</v>
      </c>
      <c r="D42" s="46" t="s">
        <v>98</v>
      </c>
      <c r="E42" s="74" t="s">
        <v>238</v>
      </c>
      <c r="F42" s="74" t="s">
        <v>239</v>
      </c>
      <c r="G42" s="46" t="s">
        <v>106</v>
      </c>
      <c r="H42" s="46" t="s">
        <v>76</v>
      </c>
      <c r="I42" s="47" t="str">
        <f>_xlfn.XLOOKUP(CONCATENATE(G42,"-",H42),'[2]Risk Rating Calc'!B:B,'[2]Risk Rating Calc'!F:F)</f>
        <v>Medio</v>
      </c>
      <c r="J42" s="31"/>
    </row>
    <row r="43" spans="2:10" ht="15" thickBot="1" x14ac:dyDescent="0.4">
      <c r="B43" s="32"/>
      <c r="C43" s="75"/>
      <c r="D43" s="75"/>
      <c r="E43" s="75"/>
      <c r="F43" s="75"/>
      <c r="G43" s="75"/>
      <c r="H43" s="75"/>
      <c r="I43" s="75"/>
      <c r="J43" s="33"/>
    </row>
    <row r="44" spans="2:10" ht="15" thickBot="1" x14ac:dyDescent="0.4">
      <c r="B44" s="34" t="s">
        <v>175</v>
      </c>
      <c r="C44" s="102" t="s">
        <v>176</v>
      </c>
      <c r="D44" s="103"/>
      <c r="E44" s="104"/>
      <c r="F44" s="102" t="s">
        <v>160</v>
      </c>
      <c r="G44" s="104"/>
      <c r="H44" s="35" t="s">
        <v>177</v>
      </c>
      <c r="I44" s="35" t="s">
        <v>77</v>
      </c>
      <c r="J44" s="36"/>
    </row>
    <row r="45" spans="2:10" ht="25.5" customHeight="1" thickBot="1" x14ac:dyDescent="0.4">
      <c r="B45" s="37" t="s">
        <v>178</v>
      </c>
      <c r="C45" s="79" t="s">
        <v>257</v>
      </c>
      <c r="D45" s="79"/>
      <c r="E45" s="79"/>
      <c r="F45" s="79" t="s">
        <v>241</v>
      </c>
      <c r="G45" s="79"/>
      <c r="H45" s="73">
        <v>45322</v>
      </c>
      <c r="I45" s="68" t="s">
        <v>180</v>
      </c>
      <c r="J45" s="33"/>
    </row>
    <row r="46" spans="2:10" ht="30" customHeight="1" thickBot="1" x14ac:dyDescent="0.4">
      <c r="B46" s="38" t="s">
        <v>179</v>
      </c>
      <c r="C46" s="79" t="s">
        <v>258</v>
      </c>
      <c r="D46" s="79"/>
      <c r="E46" s="79"/>
      <c r="F46" s="79" t="s">
        <v>241</v>
      </c>
      <c r="G46" s="79"/>
      <c r="H46" s="73">
        <v>45275</v>
      </c>
      <c r="I46" s="68" t="s">
        <v>79</v>
      </c>
      <c r="J46" s="33"/>
    </row>
    <row r="47" spans="2:10" ht="24.5" customHeight="1" x14ac:dyDescent="0.35">
      <c r="B47" s="39" t="s">
        <v>223</v>
      </c>
      <c r="C47" s="79" t="s">
        <v>256</v>
      </c>
      <c r="D47" s="79"/>
      <c r="E47" s="79"/>
      <c r="F47" s="79" t="s">
        <v>242</v>
      </c>
      <c r="G47" s="79"/>
      <c r="H47" s="73">
        <v>45275</v>
      </c>
      <c r="I47" s="68" t="s">
        <v>78</v>
      </c>
      <c r="J47" s="33"/>
    </row>
    <row r="48" spans="2:10" ht="28.5" customHeight="1" thickBot="1" x14ac:dyDescent="0.4">
      <c r="B48" s="76" t="s">
        <v>240</v>
      </c>
      <c r="C48" s="105" t="s">
        <v>259</v>
      </c>
      <c r="D48" s="80"/>
      <c r="E48" s="80"/>
      <c r="F48" s="66" t="s">
        <v>243</v>
      </c>
      <c r="G48" s="66"/>
      <c r="H48" s="70">
        <v>45444</v>
      </c>
      <c r="I48" s="71" t="s">
        <v>79</v>
      </c>
      <c r="J48" s="41"/>
    </row>
    <row r="50" spans="2:10" x14ac:dyDescent="0.35">
      <c r="B50" s="101" t="s">
        <v>181</v>
      </c>
      <c r="C50" s="101"/>
      <c r="D50" s="101"/>
      <c r="E50" s="101"/>
      <c r="F50" s="101"/>
      <c r="G50" s="101"/>
      <c r="H50" s="101"/>
      <c r="I50" s="101"/>
      <c r="J50" s="101"/>
    </row>
  </sheetData>
  <mergeCells count="39">
    <mergeCell ref="D2:J4"/>
    <mergeCell ref="B6:J12"/>
    <mergeCell ref="B14:C14"/>
    <mergeCell ref="D14:J14"/>
    <mergeCell ref="B15:C15"/>
    <mergeCell ref="D15:J15"/>
    <mergeCell ref="B16:C16"/>
    <mergeCell ref="D16:J16"/>
    <mergeCell ref="C21:E21"/>
    <mergeCell ref="F21:G21"/>
    <mergeCell ref="C22:E22"/>
    <mergeCell ref="F22:G22"/>
    <mergeCell ref="C23:E23"/>
    <mergeCell ref="F23:G23"/>
    <mergeCell ref="C29:E29"/>
    <mergeCell ref="F29:G29"/>
    <mergeCell ref="C30:E30"/>
    <mergeCell ref="F30:G30"/>
    <mergeCell ref="C24:E24"/>
    <mergeCell ref="C31:E31"/>
    <mergeCell ref="F31:G31"/>
    <mergeCell ref="C32:E32"/>
    <mergeCell ref="F32:G32"/>
    <mergeCell ref="C37:E37"/>
    <mergeCell ref="F37:G37"/>
    <mergeCell ref="B50:J50"/>
    <mergeCell ref="C38:E38"/>
    <mergeCell ref="F38:G38"/>
    <mergeCell ref="C39:E39"/>
    <mergeCell ref="F39:G39"/>
    <mergeCell ref="C44:E44"/>
    <mergeCell ref="F44:G44"/>
    <mergeCell ref="C45:E45"/>
    <mergeCell ref="F45:G45"/>
    <mergeCell ref="C46:E46"/>
    <mergeCell ref="F46:G46"/>
    <mergeCell ref="C47:E47"/>
    <mergeCell ref="F47:G47"/>
    <mergeCell ref="C48:E48"/>
  </mergeCells>
  <pageMargins left="0.7" right="0.7" top="0.75" bottom="0.75" header="0.3" footer="0.3"/>
  <pageSetup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B881F-3354-42BF-9F5E-3F17021A4208}">
  <dimension ref="B1:X8"/>
  <sheetViews>
    <sheetView zoomScale="90" zoomScaleNormal="90" workbookViewId="0">
      <selection activeCell="P2" sqref="P2"/>
    </sheetView>
  </sheetViews>
  <sheetFormatPr defaultRowHeight="14.5" x14ac:dyDescent="0.35"/>
  <cols>
    <col min="2" max="2" width="46.453125" customWidth="1"/>
    <col min="3" max="3" width="5.453125" customWidth="1"/>
    <col min="5" max="5" width="4.81640625" customWidth="1"/>
    <col min="7" max="7" width="4.54296875" customWidth="1"/>
    <col min="10" max="10" width="44.54296875" bestFit="1" customWidth="1"/>
    <col min="11" max="11" width="4.81640625" customWidth="1"/>
    <col min="13" max="13" width="4" customWidth="1"/>
    <col min="15" max="15" width="4.81640625" customWidth="1"/>
    <col min="18" max="18" width="35.81640625" customWidth="1"/>
    <col min="19" max="19" width="4.1796875" customWidth="1"/>
    <col min="21" max="21" width="4.81640625" customWidth="1"/>
    <col min="23" max="23" width="5.1796875" customWidth="1"/>
  </cols>
  <sheetData>
    <row r="1" spans="2:24" x14ac:dyDescent="0.35">
      <c r="B1" s="1" t="s">
        <v>86</v>
      </c>
      <c r="C1" s="1"/>
      <c r="D1" s="1" t="s">
        <v>6</v>
      </c>
      <c r="F1" s="1" t="s">
        <v>7</v>
      </c>
      <c r="H1" s="1" t="s">
        <v>21</v>
      </c>
      <c r="J1" s="6" t="s">
        <v>87</v>
      </c>
      <c r="K1" s="6"/>
      <c r="L1" s="6" t="s">
        <v>88</v>
      </c>
      <c r="M1" s="7"/>
      <c r="N1" s="6" t="s">
        <v>89</v>
      </c>
      <c r="O1" s="7"/>
      <c r="P1" s="6" t="s">
        <v>77</v>
      </c>
      <c r="R1" t="s">
        <v>90</v>
      </c>
      <c r="T1" t="s">
        <v>91</v>
      </c>
      <c r="V1" t="s">
        <v>7</v>
      </c>
      <c r="X1" t="s">
        <v>66</v>
      </c>
    </row>
    <row r="2" spans="2:24" x14ac:dyDescent="0.35">
      <c r="B2" t="s">
        <v>12</v>
      </c>
      <c r="D2" t="s">
        <v>92</v>
      </c>
      <c r="F2" t="s">
        <v>93</v>
      </c>
      <c r="H2" t="s">
        <v>59</v>
      </c>
      <c r="J2" s="7" t="s">
        <v>94</v>
      </c>
      <c r="K2" s="7"/>
      <c r="L2" s="7" t="s">
        <v>75</v>
      </c>
      <c r="M2" s="7"/>
      <c r="N2" s="7" t="s">
        <v>95</v>
      </c>
      <c r="O2" s="7"/>
      <c r="P2" s="7" t="s">
        <v>78</v>
      </c>
      <c r="R2" t="s">
        <v>63</v>
      </c>
      <c r="T2" t="s">
        <v>71</v>
      </c>
      <c r="V2" t="s">
        <v>72</v>
      </c>
      <c r="X2" t="s">
        <v>69</v>
      </c>
    </row>
    <row r="3" spans="2:24" x14ac:dyDescent="0.35">
      <c r="B3" t="s">
        <v>45</v>
      </c>
      <c r="D3" t="s">
        <v>96</v>
      </c>
      <c r="F3" t="s">
        <v>97</v>
      </c>
      <c r="H3" t="s">
        <v>25</v>
      </c>
      <c r="J3" s="7" t="s">
        <v>98</v>
      </c>
      <c r="K3" s="7"/>
      <c r="L3" s="7" t="s">
        <v>81</v>
      </c>
      <c r="M3" s="7"/>
      <c r="N3" s="7" t="s">
        <v>99</v>
      </c>
      <c r="O3" s="7"/>
      <c r="P3" s="7" t="s">
        <v>79</v>
      </c>
      <c r="R3" t="s">
        <v>100</v>
      </c>
      <c r="T3" t="s">
        <v>101</v>
      </c>
      <c r="V3" t="s">
        <v>102</v>
      </c>
      <c r="X3" t="s">
        <v>67</v>
      </c>
    </row>
    <row r="4" spans="2:24" x14ac:dyDescent="0.35">
      <c r="B4" t="s">
        <v>103</v>
      </c>
      <c r="D4" t="s">
        <v>55</v>
      </c>
      <c r="F4" t="s">
        <v>104</v>
      </c>
      <c r="H4" t="s">
        <v>31</v>
      </c>
      <c r="J4" s="7" t="s">
        <v>105</v>
      </c>
      <c r="K4" s="7"/>
      <c r="L4" s="7" t="s">
        <v>106</v>
      </c>
      <c r="M4" s="7"/>
      <c r="N4" s="7" t="s">
        <v>82</v>
      </c>
      <c r="O4" s="7"/>
      <c r="P4" s="7" t="s">
        <v>107</v>
      </c>
      <c r="R4" t="s">
        <v>73</v>
      </c>
      <c r="T4" t="s">
        <v>64</v>
      </c>
      <c r="V4" t="s">
        <v>108</v>
      </c>
      <c r="X4" t="s">
        <v>68</v>
      </c>
    </row>
    <row r="5" spans="2:24" x14ac:dyDescent="0.35">
      <c r="B5" t="s">
        <v>109</v>
      </c>
      <c r="D5" t="s">
        <v>15</v>
      </c>
      <c r="F5" t="s">
        <v>37</v>
      </c>
      <c r="J5" s="7" t="s">
        <v>80</v>
      </c>
      <c r="K5" s="7"/>
      <c r="L5" s="7" t="s">
        <v>110</v>
      </c>
      <c r="M5" s="7"/>
      <c r="N5" s="7" t="s">
        <v>76</v>
      </c>
      <c r="O5" s="7"/>
      <c r="P5" s="7"/>
      <c r="R5" t="s">
        <v>111</v>
      </c>
      <c r="T5" t="s">
        <v>112</v>
      </c>
      <c r="V5" t="s">
        <v>113</v>
      </c>
    </row>
    <row r="6" spans="2:24" x14ac:dyDescent="0.35">
      <c r="B6" t="s">
        <v>34</v>
      </c>
      <c r="D6" t="s">
        <v>114</v>
      </c>
      <c r="F6" t="s">
        <v>16</v>
      </c>
      <c r="J6" s="7" t="s">
        <v>74</v>
      </c>
      <c r="K6" s="7"/>
      <c r="L6" s="7" t="s">
        <v>84</v>
      </c>
      <c r="M6" s="7"/>
      <c r="N6" s="7" t="s">
        <v>85</v>
      </c>
      <c r="O6" s="7"/>
      <c r="P6" s="7"/>
      <c r="R6" t="s">
        <v>115</v>
      </c>
      <c r="T6" t="s">
        <v>116</v>
      </c>
      <c r="V6" t="s">
        <v>65</v>
      </c>
    </row>
    <row r="7" spans="2:24" x14ac:dyDescent="0.35">
      <c r="B7" t="s">
        <v>117</v>
      </c>
      <c r="F7" t="s">
        <v>118</v>
      </c>
      <c r="J7" s="7" t="s">
        <v>119</v>
      </c>
      <c r="K7" s="7"/>
      <c r="L7" s="7"/>
      <c r="M7" s="7"/>
      <c r="N7" s="7" t="s">
        <v>120</v>
      </c>
      <c r="O7" s="7"/>
      <c r="P7" s="7"/>
      <c r="R7" t="s">
        <v>121</v>
      </c>
      <c r="V7" t="s">
        <v>122</v>
      </c>
    </row>
    <row r="8" spans="2:24" x14ac:dyDescent="0.35">
      <c r="B8" t="s">
        <v>123</v>
      </c>
      <c r="J8" s="7" t="s">
        <v>83</v>
      </c>
      <c r="K8" s="7"/>
      <c r="L8" s="7"/>
      <c r="M8" s="7"/>
      <c r="N8" s="7"/>
      <c r="O8" s="7"/>
      <c r="P8" s="7"/>
      <c r="R8" t="s">
        <v>70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EA604-ED37-493C-935A-1D6D6DD67817}">
  <dimension ref="A1:Z32"/>
  <sheetViews>
    <sheetView showGridLines="0" zoomScale="90" zoomScaleNormal="90" workbookViewId="0">
      <selection activeCell="T4" sqref="T4"/>
    </sheetView>
  </sheetViews>
  <sheetFormatPr defaultRowHeight="14.5" x14ac:dyDescent="0.35"/>
  <cols>
    <col min="1" max="3" width="24" customWidth="1"/>
    <col min="4" max="4" width="8.81640625" customWidth="1"/>
    <col min="5" max="5" width="11.81640625" bestFit="1" customWidth="1"/>
    <col min="6" max="6" width="12.453125" bestFit="1" customWidth="1"/>
    <col min="7" max="7" width="12" bestFit="1" customWidth="1"/>
    <col min="14" max="14" width="13.1796875" bestFit="1" customWidth="1"/>
    <col min="15" max="16" width="13.1796875" customWidth="1"/>
    <col min="19" max="19" width="20" bestFit="1" customWidth="1"/>
    <col min="20" max="25" width="12" customWidth="1"/>
  </cols>
  <sheetData>
    <row r="1" spans="1:26" ht="15" thickBot="1" x14ac:dyDescent="0.4">
      <c r="A1" s="110" t="s">
        <v>124</v>
      </c>
      <c r="B1" s="111"/>
      <c r="C1" s="112"/>
      <c r="D1" s="113" t="s">
        <v>125</v>
      </c>
      <c r="E1" s="115" t="s">
        <v>8</v>
      </c>
      <c r="F1" s="116"/>
      <c r="G1" s="117"/>
    </row>
    <row r="2" spans="1:26" ht="15" thickBot="1" x14ac:dyDescent="0.4">
      <c r="A2" s="9" t="s">
        <v>126</v>
      </c>
      <c r="B2" s="9" t="s">
        <v>127</v>
      </c>
      <c r="C2" s="9" t="s">
        <v>128</v>
      </c>
      <c r="D2" s="114"/>
      <c r="E2" s="9" t="s">
        <v>126</v>
      </c>
      <c r="F2" s="9" t="s">
        <v>127</v>
      </c>
      <c r="G2" s="10" t="s">
        <v>128</v>
      </c>
    </row>
    <row r="3" spans="1:26" ht="15" thickBot="1" x14ac:dyDescent="0.4">
      <c r="A3" s="2" t="str">
        <f t="shared" ref="A3:A8" si="0">CONCATENATE($I$9,"-",N5)</f>
        <v>Very Low-Disastrous</v>
      </c>
      <c r="B3" s="2" t="str">
        <f>CONCATENATE($J$9,"-",O5)</f>
        <v>Muy bajo-Desastroso</v>
      </c>
      <c r="C3" s="2" t="str">
        <f>CONCATENATE($K$9,"-",P5)</f>
        <v>Très faible-Désastreux</v>
      </c>
      <c r="D3" s="2">
        <f t="shared" ref="D3:D8" si="1">+$L$9*Q5</f>
        <v>6.1</v>
      </c>
      <c r="E3" s="2" t="str">
        <f>+IF(D3&lt;0,"Opportunity",IF(D3&lt;6.1,"Low",IF(D3&lt;15,"Medium","High")))</f>
        <v>Medium</v>
      </c>
      <c r="F3" s="14" t="str">
        <f>+IF(D3&lt;0,"Oportunidad",IF(D3&lt;6.1,"Bajo",IF(D3&lt;15,"Medio","Alto")))</f>
        <v>Medio</v>
      </c>
      <c r="G3" s="15" t="str">
        <f>+IF(D3&lt;0,"Opportunité",IF(D3&lt;6.1,"Faible",IF(D3&lt;15,"Moyen","Élevé")))</f>
        <v>Moyen</v>
      </c>
      <c r="I3" s="118" t="s">
        <v>129</v>
      </c>
      <c r="J3" s="119"/>
      <c r="K3" s="119"/>
      <c r="L3" s="120"/>
      <c r="N3" s="107" t="s">
        <v>130</v>
      </c>
      <c r="O3" s="108"/>
      <c r="P3" s="108"/>
      <c r="Q3" s="109"/>
      <c r="S3" s="107" t="s">
        <v>131</v>
      </c>
      <c r="T3" s="108"/>
      <c r="U3" s="108"/>
      <c r="V3" s="108"/>
      <c r="W3" s="108"/>
      <c r="X3" s="108"/>
      <c r="Y3" s="108"/>
      <c r="Z3" s="109"/>
    </row>
    <row r="4" spans="1:26" ht="15" thickBot="1" x14ac:dyDescent="0.4">
      <c r="A4" s="3" t="str">
        <f t="shared" si="0"/>
        <v>Very Low-Major</v>
      </c>
      <c r="B4" s="3" t="str">
        <f t="shared" ref="B4:B8" si="2">CONCATENATE($J$9,"-",O6)</f>
        <v>Muy bajo-Mayor</v>
      </c>
      <c r="C4" s="3" t="str">
        <f t="shared" ref="C4:C8" si="3">CONCATENATE($K$9,"-",P6)</f>
        <v>Très faible-Majeur</v>
      </c>
      <c r="D4" s="3">
        <f t="shared" si="1"/>
        <v>4</v>
      </c>
      <c r="E4" s="3" t="str">
        <f t="shared" ref="E4:E32" si="4">+IF(D4&lt;0,"Opportunity",IF(D4&lt;6.1,"Low",IF(D4&lt;15,"Medium","High")))</f>
        <v>Low</v>
      </c>
      <c r="F4" t="str">
        <f t="shared" ref="F4:F32" si="5">+IF(D4&lt;0,"Oportunidad",IF(D4&lt;6.1,"Bajo",IF(D4&lt;15,"Medio","Alto")))</f>
        <v>Bajo</v>
      </c>
      <c r="G4" s="4" t="str">
        <f t="shared" ref="G4:G32" si="6">+IF(D4&lt;0,"Opportunité",IF(D4&lt;6.1,"Faible",IF(D4&lt;15,"Moyen","Élevé")))</f>
        <v>Faible</v>
      </c>
      <c r="I4" s="11" t="s">
        <v>126</v>
      </c>
      <c r="J4" s="12" t="s">
        <v>127</v>
      </c>
      <c r="K4" s="12" t="s">
        <v>128</v>
      </c>
      <c r="L4" s="13" t="s">
        <v>125</v>
      </c>
      <c r="N4" s="11" t="s">
        <v>126</v>
      </c>
      <c r="O4" s="12" t="s">
        <v>127</v>
      </c>
      <c r="P4" s="12" t="s">
        <v>128</v>
      </c>
      <c r="Q4" s="13" t="s">
        <v>125</v>
      </c>
      <c r="S4" s="3"/>
      <c r="Z4" s="4"/>
    </row>
    <row r="5" spans="1:26" x14ac:dyDescent="0.35">
      <c r="A5" s="3" t="str">
        <f t="shared" si="0"/>
        <v>Very Low-Moderate</v>
      </c>
      <c r="B5" s="3" t="str">
        <f t="shared" si="2"/>
        <v>Muy bajo-Moderado</v>
      </c>
      <c r="C5" s="3" t="str">
        <f t="shared" si="3"/>
        <v>Très faible-Modéré</v>
      </c>
      <c r="D5" s="3">
        <f t="shared" si="1"/>
        <v>3</v>
      </c>
      <c r="E5" s="3" t="str">
        <f t="shared" si="4"/>
        <v>Low</v>
      </c>
      <c r="F5" t="str">
        <f t="shared" si="5"/>
        <v>Bajo</v>
      </c>
      <c r="G5" s="4" t="str">
        <f t="shared" si="6"/>
        <v>Faible</v>
      </c>
      <c r="I5" s="3" t="s">
        <v>132</v>
      </c>
      <c r="J5" t="s">
        <v>84</v>
      </c>
      <c r="K5" t="s">
        <v>133</v>
      </c>
      <c r="L5" s="4">
        <v>5</v>
      </c>
      <c r="N5" s="2" t="s">
        <v>16</v>
      </c>
      <c r="O5" s="14" t="s">
        <v>85</v>
      </c>
      <c r="P5" s="14" t="s">
        <v>65</v>
      </c>
      <c r="Q5" s="15">
        <v>6.1</v>
      </c>
      <c r="S5" s="8" t="s">
        <v>132</v>
      </c>
      <c r="T5">
        <f>1*5</f>
        <v>5</v>
      </c>
      <c r="U5">
        <f>2*5</f>
        <v>10</v>
      </c>
      <c r="V5">
        <f>3*5</f>
        <v>15</v>
      </c>
      <c r="W5">
        <f>4*5</f>
        <v>20</v>
      </c>
      <c r="X5">
        <f>6.1*5</f>
        <v>30.5</v>
      </c>
      <c r="Y5">
        <f>-1*5</f>
        <v>-5</v>
      </c>
      <c r="Z5" s="4"/>
    </row>
    <row r="6" spans="1:26" x14ac:dyDescent="0.35">
      <c r="A6" s="3" t="str">
        <f t="shared" si="0"/>
        <v>Very Low-Minor</v>
      </c>
      <c r="B6" s="3" t="str">
        <f t="shared" si="2"/>
        <v>Muy bajo-Menor</v>
      </c>
      <c r="C6" s="3" t="str">
        <f t="shared" si="3"/>
        <v>Très faible-Mineure</v>
      </c>
      <c r="D6" s="3">
        <f t="shared" si="1"/>
        <v>2</v>
      </c>
      <c r="E6" s="3" t="str">
        <f t="shared" si="4"/>
        <v>Low</v>
      </c>
      <c r="F6" t="str">
        <f t="shared" si="5"/>
        <v>Bajo</v>
      </c>
      <c r="G6" s="4" t="str">
        <f t="shared" si="6"/>
        <v>Faible</v>
      </c>
      <c r="I6" s="3" t="s">
        <v>15</v>
      </c>
      <c r="J6" t="s">
        <v>110</v>
      </c>
      <c r="K6" t="s">
        <v>112</v>
      </c>
      <c r="L6" s="4">
        <v>4</v>
      </c>
      <c r="N6" s="3" t="s">
        <v>37</v>
      </c>
      <c r="O6" t="s">
        <v>76</v>
      </c>
      <c r="P6" t="s">
        <v>113</v>
      </c>
      <c r="Q6" s="4">
        <v>4</v>
      </c>
      <c r="S6" s="8" t="s">
        <v>15</v>
      </c>
      <c r="T6">
        <f>1*4</f>
        <v>4</v>
      </c>
      <c r="U6">
        <f>2*4</f>
        <v>8</v>
      </c>
      <c r="V6">
        <f>3*4</f>
        <v>12</v>
      </c>
      <c r="W6">
        <f>4*4</f>
        <v>16</v>
      </c>
      <c r="X6">
        <f>6.1*4</f>
        <v>24.4</v>
      </c>
      <c r="Y6">
        <f>-1*4</f>
        <v>-4</v>
      </c>
      <c r="Z6" s="4"/>
    </row>
    <row r="7" spans="1:26" x14ac:dyDescent="0.35">
      <c r="A7" s="3" t="str">
        <f t="shared" si="0"/>
        <v>Very Low-Insignificant</v>
      </c>
      <c r="B7" s="3" t="str">
        <f t="shared" si="2"/>
        <v>Muy bajo-Insignificante</v>
      </c>
      <c r="C7" s="3" t="str">
        <f t="shared" si="3"/>
        <v>Très faible-Insignifiant</v>
      </c>
      <c r="D7" s="3">
        <f t="shared" si="1"/>
        <v>1</v>
      </c>
      <c r="E7" s="3" t="str">
        <f t="shared" si="4"/>
        <v>Low</v>
      </c>
      <c r="F7" t="str">
        <f t="shared" si="5"/>
        <v>Bajo</v>
      </c>
      <c r="G7" s="4" t="str">
        <f t="shared" si="6"/>
        <v>Faible</v>
      </c>
      <c r="I7" s="3" t="s">
        <v>55</v>
      </c>
      <c r="J7" t="s">
        <v>106</v>
      </c>
      <c r="K7" t="s">
        <v>64</v>
      </c>
      <c r="L7" s="4">
        <v>3</v>
      </c>
      <c r="N7" s="3" t="s">
        <v>104</v>
      </c>
      <c r="O7" t="s">
        <v>82</v>
      </c>
      <c r="P7" t="s">
        <v>108</v>
      </c>
      <c r="Q7" s="4">
        <v>3</v>
      </c>
      <c r="S7" s="8" t="s">
        <v>55</v>
      </c>
      <c r="T7">
        <f>1*3</f>
        <v>3</v>
      </c>
      <c r="U7">
        <f>2*3</f>
        <v>6</v>
      </c>
      <c r="V7">
        <f>3*3</f>
        <v>9</v>
      </c>
      <c r="W7">
        <f>4*3</f>
        <v>12</v>
      </c>
      <c r="X7">
        <f>6.1*3</f>
        <v>18.299999999999997</v>
      </c>
      <c r="Y7">
        <f>-1*3</f>
        <v>-3</v>
      </c>
      <c r="Z7" s="4"/>
    </row>
    <row r="8" spans="1:26" x14ac:dyDescent="0.35">
      <c r="A8" s="3" t="str">
        <f t="shared" si="0"/>
        <v>Very Low-Opportunity</v>
      </c>
      <c r="B8" s="3" t="str">
        <f t="shared" si="2"/>
        <v>Muy bajo-Oportunidad</v>
      </c>
      <c r="C8" s="3" t="str">
        <f t="shared" si="3"/>
        <v>Très faible-Opportunité</v>
      </c>
      <c r="D8" s="3">
        <f t="shared" si="1"/>
        <v>-1</v>
      </c>
      <c r="E8" s="3" t="str">
        <f t="shared" si="4"/>
        <v>Opportunity</v>
      </c>
      <c r="F8" t="str">
        <f t="shared" si="5"/>
        <v>Oportunidad</v>
      </c>
      <c r="G8" s="4" t="str">
        <f t="shared" si="6"/>
        <v>Opportunité</v>
      </c>
      <c r="I8" s="3" t="s">
        <v>96</v>
      </c>
      <c r="J8" t="s">
        <v>81</v>
      </c>
      <c r="K8" t="s">
        <v>101</v>
      </c>
      <c r="L8" s="4">
        <v>2</v>
      </c>
      <c r="N8" s="3" t="s">
        <v>97</v>
      </c>
      <c r="O8" t="s">
        <v>99</v>
      </c>
      <c r="P8" t="s">
        <v>102</v>
      </c>
      <c r="Q8" s="4">
        <v>2</v>
      </c>
      <c r="S8" s="8" t="s">
        <v>96</v>
      </c>
      <c r="T8">
        <f>1*2</f>
        <v>2</v>
      </c>
      <c r="U8">
        <f>2*2</f>
        <v>4</v>
      </c>
      <c r="V8">
        <f>3*2</f>
        <v>6</v>
      </c>
      <c r="W8">
        <f>4*2</f>
        <v>8</v>
      </c>
      <c r="X8">
        <f>6.1*2</f>
        <v>12.2</v>
      </c>
      <c r="Y8">
        <f>-1*2</f>
        <v>-2</v>
      </c>
      <c r="Z8" s="4"/>
    </row>
    <row r="9" spans="1:26" ht="15" thickBot="1" x14ac:dyDescent="0.4">
      <c r="A9" s="3" t="str">
        <f t="shared" ref="A9:A14" si="7">CONCATENATE($I$8,"-",N5)</f>
        <v>Low-Disastrous</v>
      </c>
      <c r="B9" s="3" t="str">
        <f>CONCATENATE($J$8,"-",O5)</f>
        <v>Bajo-Desastroso</v>
      </c>
      <c r="C9" s="3" t="str">
        <f>CONCATENATE($K$8,"-",P5)</f>
        <v>Faible-Désastreux</v>
      </c>
      <c r="D9" s="3">
        <f t="shared" ref="D9:D14" si="8">+$L$8*Q5</f>
        <v>12.2</v>
      </c>
      <c r="E9" s="3" t="str">
        <f t="shared" si="4"/>
        <v>Medium</v>
      </c>
      <c r="F9" t="str">
        <f t="shared" si="5"/>
        <v>Medio</v>
      </c>
      <c r="G9" s="4" t="str">
        <f t="shared" si="6"/>
        <v>Moyen</v>
      </c>
      <c r="I9" s="16" t="s">
        <v>134</v>
      </c>
      <c r="J9" s="17" t="s">
        <v>75</v>
      </c>
      <c r="K9" s="17" t="s">
        <v>71</v>
      </c>
      <c r="L9" s="5">
        <v>1</v>
      </c>
      <c r="N9" s="3" t="s">
        <v>93</v>
      </c>
      <c r="O9" t="s">
        <v>95</v>
      </c>
      <c r="P9" t="s">
        <v>72</v>
      </c>
      <c r="Q9" s="4">
        <v>1</v>
      </c>
      <c r="S9" s="8" t="s">
        <v>134</v>
      </c>
      <c r="T9">
        <f>1*1</f>
        <v>1</v>
      </c>
      <c r="U9">
        <f>2*1</f>
        <v>2</v>
      </c>
      <c r="V9">
        <f>3*1</f>
        <v>3</v>
      </c>
      <c r="W9">
        <f>4*1</f>
        <v>4</v>
      </c>
      <c r="X9">
        <f>6.1*1</f>
        <v>6.1</v>
      </c>
      <c r="Y9">
        <f>-1*1</f>
        <v>-1</v>
      </c>
      <c r="Z9" s="4"/>
    </row>
    <row r="10" spans="1:26" ht="15" thickBot="1" x14ac:dyDescent="0.4">
      <c r="A10" s="3" t="str">
        <f t="shared" si="7"/>
        <v>Low-Major</v>
      </c>
      <c r="B10" s="3" t="str">
        <f t="shared" ref="B10:B14" si="9">CONCATENATE($J$8,"-",O6)</f>
        <v>Bajo-Mayor</v>
      </c>
      <c r="C10" s="3" t="str">
        <f t="shared" ref="C10:C14" si="10">CONCATENATE($K$8,"-",P6)</f>
        <v>Faible-Majeur</v>
      </c>
      <c r="D10" s="3">
        <f t="shared" si="8"/>
        <v>8</v>
      </c>
      <c r="E10" s="3" t="str">
        <f t="shared" si="4"/>
        <v>Medium</v>
      </c>
      <c r="F10" t="str">
        <f t="shared" si="5"/>
        <v>Medio</v>
      </c>
      <c r="G10" s="4" t="str">
        <f t="shared" si="6"/>
        <v>Moyen</v>
      </c>
      <c r="N10" s="16" t="s">
        <v>118</v>
      </c>
      <c r="O10" s="17" t="s">
        <v>120</v>
      </c>
      <c r="P10" s="17" t="s">
        <v>122</v>
      </c>
      <c r="Q10" s="5">
        <v>-1</v>
      </c>
      <c r="S10" s="3"/>
      <c r="T10" s="18" t="s">
        <v>93</v>
      </c>
      <c r="U10" s="18" t="s">
        <v>97</v>
      </c>
      <c r="V10" s="18" t="s">
        <v>104</v>
      </c>
      <c r="W10" s="18" t="s">
        <v>37</v>
      </c>
      <c r="X10" s="18" t="s">
        <v>16</v>
      </c>
      <c r="Y10" s="18" t="s">
        <v>118</v>
      </c>
      <c r="Z10" s="4"/>
    </row>
    <row r="11" spans="1:26" x14ac:dyDescent="0.35">
      <c r="A11" s="3" t="str">
        <f t="shared" si="7"/>
        <v>Low-Moderate</v>
      </c>
      <c r="B11" s="3" t="str">
        <f t="shared" si="9"/>
        <v>Bajo-Moderado</v>
      </c>
      <c r="C11" s="3" t="str">
        <f t="shared" si="10"/>
        <v>Faible-Modéré</v>
      </c>
      <c r="D11" s="3">
        <f t="shared" si="8"/>
        <v>6</v>
      </c>
      <c r="E11" s="3" t="str">
        <f t="shared" si="4"/>
        <v>Low</v>
      </c>
      <c r="F11" t="str">
        <f t="shared" si="5"/>
        <v>Bajo</v>
      </c>
      <c r="G11" s="4" t="str">
        <f t="shared" si="6"/>
        <v>Faible</v>
      </c>
      <c r="S11" s="3"/>
      <c r="Z11" s="4"/>
    </row>
    <row r="12" spans="1:26" x14ac:dyDescent="0.35">
      <c r="A12" s="3" t="str">
        <f t="shared" si="7"/>
        <v>Low-Minor</v>
      </c>
      <c r="B12" s="3" t="str">
        <f t="shared" si="9"/>
        <v>Bajo-Menor</v>
      </c>
      <c r="C12" s="3" t="str">
        <f t="shared" si="10"/>
        <v>Faible-Mineure</v>
      </c>
      <c r="D12" s="3">
        <f t="shared" si="8"/>
        <v>4</v>
      </c>
      <c r="E12" s="3" t="str">
        <f t="shared" si="4"/>
        <v>Low</v>
      </c>
      <c r="F12" t="str">
        <f t="shared" si="5"/>
        <v>Bajo</v>
      </c>
      <c r="G12" s="4" t="str">
        <f t="shared" si="6"/>
        <v>Faible</v>
      </c>
      <c r="S12" s="3"/>
      <c r="Z12" s="4"/>
    </row>
    <row r="13" spans="1:26" x14ac:dyDescent="0.35">
      <c r="A13" s="3" t="str">
        <f t="shared" si="7"/>
        <v>Low-Insignificant</v>
      </c>
      <c r="B13" s="3" t="str">
        <f t="shared" si="9"/>
        <v>Bajo-Insignificante</v>
      </c>
      <c r="C13" s="3" t="str">
        <f t="shared" si="10"/>
        <v>Faible-Insignifiant</v>
      </c>
      <c r="D13" s="3">
        <f t="shared" si="8"/>
        <v>2</v>
      </c>
      <c r="E13" s="3" t="str">
        <f t="shared" si="4"/>
        <v>Low</v>
      </c>
      <c r="F13" t="str">
        <f t="shared" si="5"/>
        <v>Bajo</v>
      </c>
      <c r="G13" s="4" t="str">
        <f t="shared" si="6"/>
        <v>Faible</v>
      </c>
      <c r="S13" s="3"/>
      <c r="Z13" s="4"/>
    </row>
    <row r="14" spans="1:26" x14ac:dyDescent="0.35">
      <c r="A14" s="3" t="str">
        <f t="shared" si="7"/>
        <v>Low-Opportunity</v>
      </c>
      <c r="B14" s="3" t="str">
        <f t="shared" si="9"/>
        <v>Bajo-Oportunidad</v>
      </c>
      <c r="C14" s="3" t="str">
        <f t="shared" si="10"/>
        <v>Faible-Opportunité</v>
      </c>
      <c r="D14" s="3">
        <f t="shared" si="8"/>
        <v>-2</v>
      </c>
      <c r="E14" s="3" t="str">
        <f t="shared" si="4"/>
        <v>Opportunity</v>
      </c>
      <c r="F14" t="str">
        <f t="shared" si="5"/>
        <v>Oportunidad</v>
      </c>
      <c r="G14" s="4" t="str">
        <f t="shared" si="6"/>
        <v>Opportunité</v>
      </c>
      <c r="S14" s="3"/>
      <c r="T14" t="s">
        <v>135</v>
      </c>
      <c r="V14" t="s">
        <v>136</v>
      </c>
      <c r="X14" t="s">
        <v>137</v>
      </c>
      <c r="Z14" s="4"/>
    </row>
    <row r="15" spans="1:26" x14ac:dyDescent="0.35">
      <c r="A15" s="3" t="str">
        <f t="shared" ref="A15:A20" si="11">CONCATENATE($I$7,"-",N5)</f>
        <v>Medium-Disastrous</v>
      </c>
      <c r="B15" s="3" t="str">
        <f>CONCATENATE($J$7,"-",O5)</f>
        <v>Medio-Desastroso</v>
      </c>
      <c r="C15" s="3" t="str">
        <f>CONCATENATE($K$7,"-",P5)</f>
        <v>Moyen-Désastreux</v>
      </c>
      <c r="D15" s="3">
        <f t="shared" ref="D15:D20" si="12">+$L$7*Q5</f>
        <v>18.299999999999997</v>
      </c>
      <c r="E15" s="3" t="str">
        <f t="shared" si="4"/>
        <v>High</v>
      </c>
      <c r="F15" t="str">
        <f t="shared" si="5"/>
        <v>Alto</v>
      </c>
      <c r="G15" s="4" t="str">
        <f t="shared" si="6"/>
        <v>Élevé</v>
      </c>
      <c r="S15" s="3" t="s">
        <v>138</v>
      </c>
      <c r="T15" s="19" t="s">
        <v>118</v>
      </c>
      <c r="V15" s="19" t="s">
        <v>120</v>
      </c>
      <c r="X15" s="19" t="s">
        <v>122</v>
      </c>
      <c r="Z15" s="4"/>
    </row>
    <row r="16" spans="1:26" x14ac:dyDescent="0.35">
      <c r="A16" s="3" t="str">
        <f t="shared" si="11"/>
        <v>Medium-Major</v>
      </c>
      <c r="B16" s="3" t="str">
        <f t="shared" ref="B16:B20" si="13">CONCATENATE($J$7,"-",O6)</f>
        <v>Medio-Mayor</v>
      </c>
      <c r="C16" s="3" t="str">
        <f t="shared" ref="C16:C20" si="14">CONCATENATE($K$7,"-",P6)</f>
        <v>Moyen-Majeur</v>
      </c>
      <c r="D16" s="3">
        <f t="shared" si="12"/>
        <v>12</v>
      </c>
      <c r="E16" s="3" t="str">
        <f t="shared" si="4"/>
        <v>Medium</v>
      </c>
      <c r="F16" t="str">
        <f t="shared" si="5"/>
        <v>Medio</v>
      </c>
      <c r="G16" s="4" t="str">
        <f t="shared" si="6"/>
        <v>Moyen</v>
      </c>
      <c r="S16" s="3" t="s">
        <v>139</v>
      </c>
      <c r="T16" s="20" t="s">
        <v>96</v>
      </c>
      <c r="V16" s="20" t="s">
        <v>81</v>
      </c>
      <c r="X16" s="20" t="s">
        <v>101</v>
      </c>
      <c r="Z16" s="4"/>
    </row>
    <row r="17" spans="1:26" x14ac:dyDescent="0.35">
      <c r="A17" s="3" t="str">
        <f t="shared" si="11"/>
        <v>Medium-Moderate</v>
      </c>
      <c r="B17" s="3" t="str">
        <f t="shared" si="13"/>
        <v>Medio-Moderado</v>
      </c>
      <c r="C17" s="3" t="str">
        <f t="shared" si="14"/>
        <v>Moyen-Modéré</v>
      </c>
      <c r="D17" s="3">
        <f t="shared" si="12"/>
        <v>9</v>
      </c>
      <c r="E17" s="3" t="str">
        <f t="shared" si="4"/>
        <v>Medium</v>
      </c>
      <c r="F17" t="str">
        <f t="shared" si="5"/>
        <v>Medio</v>
      </c>
      <c r="G17" s="4" t="str">
        <f t="shared" si="6"/>
        <v>Moyen</v>
      </c>
      <c r="S17" s="3" t="s">
        <v>140</v>
      </c>
      <c r="T17" s="21" t="s">
        <v>55</v>
      </c>
      <c r="V17" s="21" t="s">
        <v>106</v>
      </c>
      <c r="X17" s="21" t="s">
        <v>64</v>
      </c>
      <c r="Z17" s="4"/>
    </row>
    <row r="18" spans="1:26" x14ac:dyDescent="0.35">
      <c r="A18" s="3" t="str">
        <f t="shared" si="11"/>
        <v>Medium-Minor</v>
      </c>
      <c r="B18" s="3" t="str">
        <f t="shared" si="13"/>
        <v>Medio-Menor</v>
      </c>
      <c r="C18" s="3" t="str">
        <f t="shared" si="14"/>
        <v>Moyen-Mineure</v>
      </c>
      <c r="D18" s="3">
        <f t="shared" si="12"/>
        <v>6</v>
      </c>
      <c r="E18" s="3" t="str">
        <f t="shared" si="4"/>
        <v>Low</v>
      </c>
      <c r="F18" t="str">
        <f t="shared" si="5"/>
        <v>Bajo</v>
      </c>
      <c r="G18" s="4" t="str">
        <f t="shared" si="6"/>
        <v>Faible</v>
      </c>
      <c r="S18" s="3" t="s">
        <v>141</v>
      </c>
      <c r="T18" s="22" t="s">
        <v>15</v>
      </c>
      <c r="V18" s="22" t="s">
        <v>110</v>
      </c>
      <c r="X18" s="22" t="s">
        <v>112</v>
      </c>
      <c r="Z18" s="4"/>
    </row>
    <row r="19" spans="1:26" ht="15" thickBot="1" x14ac:dyDescent="0.4">
      <c r="A19" s="3" t="str">
        <f t="shared" si="11"/>
        <v>Medium-Insignificant</v>
      </c>
      <c r="B19" s="3" t="str">
        <f t="shared" si="13"/>
        <v>Medio-Insignificante</v>
      </c>
      <c r="C19" s="3" t="str">
        <f t="shared" si="14"/>
        <v>Moyen-Insignifiant</v>
      </c>
      <c r="D19" s="3">
        <f t="shared" si="12"/>
        <v>3</v>
      </c>
      <c r="E19" s="3" t="str">
        <f t="shared" si="4"/>
        <v>Low</v>
      </c>
      <c r="F19" t="str">
        <f t="shared" si="5"/>
        <v>Bajo</v>
      </c>
      <c r="G19" s="4" t="str">
        <f t="shared" si="6"/>
        <v>Faible</v>
      </c>
      <c r="S19" s="16"/>
      <c r="T19" s="17"/>
      <c r="U19" s="17"/>
      <c r="V19" s="17"/>
      <c r="W19" s="17"/>
      <c r="X19" s="17"/>
      <c r="Y19" s="17"/>
      <c r="Z19" s="5"/>
    </row>
    <row r="20" spans="1:26" x14ac:dyDescent="0.35">
      <c r="A20" s="3" t="str">
        <f t="shared" si="11"/>
        <v>Medium-Opportunity</v>
      </c>
      <c r="B20" s="3" t="str">
        <f t="shared" si="13"/>
        <v>Medio-Oportunidad</v>
      </c>
      <c r="C20" s="3" t="str">
        <f t="shared" si="14"/>
        <v>Moyen-Opportunité</v>
      </c>
      <c r="D20" s="3">
        <f t="shared" si="12"/>
        <v>-3</v>
      </c>
      <c r="E20" s="3" t="str">
        <f t="shared" si="4"/>
        <v>Opportunity</v>
      </c>
      <c r="F20" t="str">
        <f t="shared" si="5"/>
        <v>Oportunidad</v>
      </c>
      <c r="G20" s="4" t="str">
        <f t="shared" si="6"/>
        <v>Opportunité</v>
      </c>
    </row>
    <row r="21" spans="1:26" x14ac:dyDescent="0.35">
      <c r="A21" s="3" t="str">
        <f t="shared" ref="A21:A26" si="15">CONCATENATE($I$6,"-",N5)</f>
        <v>High-Disastrous</v>
      </c>
      <c r="B21" s="3" t="str">
        <f>CONCATENATE($J$6,"-",O5)</f>
        <v>Alto-Desastroso</v>
      </c>
      <c r="C21" s="3" t="str">
        <f>CONCATENATE($K$6,"-",P5)</f>
        <v>Élevé-Désastreux</v>
      </c>
      <c r="D21" s="3">
        <f t="shared" ref="D21:D26" si="16">+$L$6*Q5</f>
        <v>24.4</v>
      </c>
      <c r="E21" s="3" t="str">
        <f t="shared" si="4"/>
        <v>High</v>
      </c>
      <c r="F21" t="str">
        <f t="shared" si="5"/>
        <v>Alto</v>
      </c>
      <c r="G21" s="4" t="str">
        <f t="shared" si="6"/>
        <v>Élevé</v>
      </c>
    </row>
    <row r="22" spans="1:26" x14ac:dyDescent="0.35">
      <c r="A22" s="3" t="str">
        <f t="shared" si="15"/>
        <v>High-Major</v>
      </c>
      <c r="B22" s="3" t="str">
        <f t="shared" ref="B22:B26" si="17">CONCATENATE($J$6,"-",O6)</f>
        <v>Alto-Mayor</v>
      </c>
      <c r="C22" s="3" t="str">
        <f t="shared" ref="C22:C26" si="18">CONCATENATE($K$6,"-",P6)</f>
        <v>Élevé-Majeur</v>
      </c>
      <c r="D22" s="3">
        <f t="shared" si="16"/>
        <v>16</v>
      </c>
      <c r="E22" s="3" t="str">
        <f t="shared" si="4"/>
        <v>High</v>
      </c>
      <c r="F22" t="str">
        <f t="shared" si="5"/>
        <v>Alto</v>
      </c>
      <c r="G22" s="4" t="str">
        <f t="shared" si="6"/>
        <v>Élevé</v>
      </c>
    </row>
    <row r="23" spans="1:26" x14ac:dyDescent="0.35">
      <c r="A23" s="3" t="str">
        <f t="shared" si="15"/>
        <v>High-Moderate</v>
      </c>
      <c r="B23" s="3" t="str">
        <f t="shared" si="17"/>
        <v>Alto-Moderado</v>
      </c>
      <c r="C23" s="3" t="str">
        <f t="shared" si="18"/>
        <v>Élevé-Modéré</v>
      </c>
      <c r="D23" s="3">
        <f t="shared" si="16"/>
        <v>12</v>
      </c>
      <c r="E23" s="3" t="str">
        <f t="shared" si="4"/>
        <v>Medium</v>
      </c>
      <c r="F23" t="str">
        <f t="shared" si="5"/>
        <v>Medio</v>
      </c>
      <c r="G23" s="4" t="str">
        <f t="shared" si="6"/>
        <v>Moyen</v>
      </c>
    </row>
    <row r="24" spans="1:26" x14ac:dyDescent="0.35">
      <c r="A24" s="3" t="str">
        <f t="shared" si="15"/>
        <v>High-Minor</v>
      </c>
      <c r="B24" s="3" t="str">
        <f t="shared" si="17"/>
        <v>Alto-Menor</v>
      </c>
      <c r="C24" s="3" t="str">
        <f t="shared" si="18"/>
        <v>Élevé-Mineure</v>
      </c>
      <c r="D24" s="3">
        <f t="shared" si="16"/>
        <v>8</v>
      </c>
      <c r="E24" s="3" t="str">
        <f t="shared" si="4"/>
        <v>Medium</v>
      </c>
      <c r="F24" t="str">
        <f t="shared" si="5"/>
        <v>Medio</v>
      </c>
      <c r="G24" s="4" t="str">
        <f t="shared" si="6"/>
        <v>Moyen</v>
      </c>
    </row>
    <row r="25" spans="1:26" x14ac:dyDescent="0.35">
      <c r="A25" s="3" t="str">
        <f t="shared" si="15"/>
        <v>High-Insignificant</v>
      </c>
      <c r="B25" s="3" t="str">
        <f t="shared" si="17"/>
        <v>Alto-Insignificante</v>
      </c>
      <c r="C25" s="3" t="str">
        <f t="shared" si="18"/>
        <v>Élevé-Insignifiant</v>
      </c>
      <c r="D25" s="3">
        <f t="shared" si="16"/>
        <v>4</v>
      </c>
      <c r="E25" s="3" t="str">
        <f t="shared" si="4"/>
        <v>Low</v>
      </c>
      <c r="F25" t="str">
        <f t="shared" si="5"/>
        <v>Bajo</v>
      </c>
      <c r="G25" s="4" t="str">
        <f t="shared" si="6"/>
        <v>Faible</v>
      </c>
    </row>
    <row r="26" spans="1:26" x14ac:dyDescent="0.35">
      <c r="A26" s="3" t="str">
        <f t="shared" si="15"/>
        <v>High-Opportunity</v>
      </c>
      <c r="B26" s="3" t="str">
        <f t="shared" si="17"/>
        <v>Alto-Oportunidad</v>
      </c>
      <c r="C26" s="3" t="str">
        <f t="shared" si="18"/>
        <v>Élevé-Opportunité</v>
      </c>
      <c r="D26" s="3">
        <f t="shared" si="16"/>
        <v>-4</v>
      </c>
      <c r="E26" s="3" t="str">
        <f t="shared" si="4"/>
        <v>Opportunity</v>
      </c>
      <c r="F26" t="str">
        <f t="shared" si="5"/>
        <v>Oportunidad</v>
      </c>
      <c r="G26" s="4" t="str">
        <f t="shared" si="6"/>
        <v>Opportunité</v>
      </c>
    </row>
    <row r="27" spans="1:26" x14ac:dyDescent="0.35">
      <c r="A27" s="3" t="str">
        <f t="shared" ref="A27:A32" si="19">CONCATENATE($I$5,"-",N5)</f>
        <v>Very High-Disastrous</v>
      </c>
      <c r="B27" s="3" t="str">
        <f>CONCATENATE($J$5,"-",O5)</f>
        <v>Muy alto-Desastroso</v>
      </c>
      <c r="C27" s="3" t="str">
        <f>CONCATENATE($K$5,"-",P5)</f>
        <v>Très élevée-Désastreux</v>
      </c>
      <c r="D27" s="3">
        <f>+$L$5*Q5</f>
        <v>30.5</v>
      </c>
      <c r="E27" s="3" t="str">
        <f t="shared" si="4"/>
        <v>High</v>
      </c>
      <c r="F27" t="str">
        <f t="shared" si="5"/>
        <v>Alto</v>
      </c>
      <c r="G27" s="4" t="str">
        <f t="shared" si="6"/>
        <v>Élevé</v>
      </c>
    </row>
    <row r="28" spans="1:26" x14ac:dyDescent="0.35">
      <c r="A28" s="3" t="str">
        <f t="shared" si="19"/>
        <v>Very High-Major</v>
      </c>
      <c r="B28" s="3" t="str">
        <f t="shared" ref="B28:B32" si="20">CONCATENATE($J$5,"-",O6)</f>
        <v>Muy alto-Mayor</v>
      </c>
      <c r="C28" s="3" t="str">
        <f t="shared" ref="C28:C32" si="21">CONCATENATE($K$5,"-",P6)</f>
        <v>Très élevée-Majeur</v>
      </c>
      <c r="D28" s="3">
        <f t="shared" ref="D28:D32" si="22">+$L$5*Q6</f>
        <v>20</v>
      </c>
      <c r="E28" s="3" t="str">
        <f t="shared" si="4"/>
        <v>High</v>
      </c>
      <c r="F28" t="str">
        <f t="shared" si="5"/>
        <v>Alto</v>
      </c>
      <c r="G28" s="4" t="str">
        <f t="shared" si="6"/>
        <v>Élevé</v>
      </c>
    </row>
    <row r="29" spans="1:26" x14ac:dyDescent="0.35">
      <c r="A29" s="3" t="str">
        <f t="shared" si="19"/>
        <v>Very High-Moderate</v>
      </c>
      <c r="B29" s="3" t="str">
        <f t="shared" si="20"/>
        <v>Muy alto-Moderado</v>
      </c>
      <c r="C29" s="3" t="str">
        <f t="shared" si="21"/>
        <v>Très élevée-Modéré</v>
      </c>
      <c r="D29" s="3">
        <f t="shared" si="22"/>
        <v>15</v>
      </c>
      <c r="E29" s="3" t="str">
        <f t="shared" si="4"/>
        <v>High</v>
      </c>
      <c r="F29" t="str">
        <f t="shared" si="5"/>
        <v>Alto</v>
      </c>
      <c r="G29" s="4" t="str">
        <f t="shared" si="6"/>
        <v>Élevé</v>
      </c>
    </row>
    <row r="30" spans="1:26" x14ac:dyDescent="0.35">
      <c r="A30" s="3" t="str">
        <f t="shared" si="19"/>
        <v>Very High-Minor</v>
      </c>
      <c r="B30" s="3" t="str">
        <f t="shared" si="20"/>
        <v>Muy alto-Menor</v>
      </c>
      <c r="C30" s="3" t="str">
        <f t="shared" si="21"/>
        <v>Très élevée-Mineure</v>
      </c>
      <c r="D30" s="3">
        <f t="shared" si="22"/>
        <v>10</v>
      </c>
      <c r="E30" s="3" t="str">
        <f t="shared" si="4"/>
        <v>Medium</v>
      </c>
      <c r="F30" t="str">
        <f t="shared" si="5"/>
        <v>Medio</v>
      </c>
      <c r="G30" s="4" t="str">
        <f t="shared" si="6"/>
        <v>Moyen</v>
      </c>
    </row>
    <row r="31" spans="1:26" x14ac:dyDescent="0.35">
      <c r="A31" s="3" t="str">
        <f t="shared" si="19"/>
        <v>Very High-Insignificant</v>
      </c>
      <c r="B31" s="3" t="str">
        <f t="shared" si="20"/>
        <v>Muy alto-Insignificante</v>
      </c>
      <c r="C31" s="3" t="str">
        <f t="shared" si="21"/>
        <v>Très élevée-Insignifiant</v>
      </c>
      <c r="D31" s="3">
        <f t="shared" si="22"/>
        <v>5</v>
      </c>
      <c r="E31" s="3" t="str">
        <f t="shared" si="4"/>
        <v>Low</v>
      </c>
      <c r="F31" t="str">
        <f t="shared" si="5"/>
        <v>Bajo</v>
      </c>
      <c r="G31" s="4" t="str">
        <f t="shared" si="6"/>
        <v>Faible</v>
      </c>
    </row>
    <row r="32" spans="1:26" ht="15" thickBot="1" x14ac:dyDescent="0.4">
      <c r="A32" s="16" t="str">
        <f t="shared" si="19"/>
        <v>Very High-Opportunity</v>
      </c>
      <c r="B32" s="16" t="str">
        <f t="shared" si="20"/>
        <v>Muy alto-Oportunidad</v>
      </c>
      <c r="C32" s="16" t="str">
        <f t="shared" si="21"/>
        <v>Très élevée-Opportunité</v>
      </c>
      <c r="D32" s="16">
        <f t="shared" si="22"/>
        <v>-5</v>
      </c>
      <c r="E32" s="16" t="str">
        <f t="shared" si="4"/>
        <v>Opportunity</v>
      </c>
      <c r="F32" s="17" t="str">
        <f t="shared" si="5"/>
        <v>Oportunidad</v>
      </c>
      <c r="G32" s="5" t="str">
        <f t="shared" si="6"/>
        <v>Opportunité</v>
      </c>
    </row>
  </sheetData>
  <mergeCells count="6">
    <mergeCell ref="S3:Z3"/>
    <mergeCell ref="A1:C1"/>
    <mergeCell ref="D1:D2"/>
    <mergeCell ref="E1:G1"/>
    <mergeCell ref="I3:L3"/>
    <mergeCell ref="N3:Q3"/>
  </mergeCells>
  <conditionalFormatting sqref="T5:Y9">
    <cfRule type="cellIs" dxfId="7" priority="1" operator="lessThan">
      <formula>0</formula>
    </cfRule>
    <cfRule type="cellIs" dxfId="6" priority="2" operator="between">
      <formula>6.01</formula>
      <formula>14.9</formula>
    </cfRule>
    <cfRule type="cellIs" dxfId="5" priority="3" operator="greaterThanOrEqual">
      <formula>15</formula>
    </cfRule>
    <cfRule type="cellIs" dxfId="4" priority="4" operator="lessThanOrEqual">
      <formula>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BCB36-CF42-41D2-83E3-C4C2385E07D4}">
  <dimension ref="B1:X8"/>
  <sheetViews>
    <sheetView zoomScale="90" zoomScaleNormal="90" workbookViewId="0">
      <selection activeCell="T4" sqref="T4"/>
    </sheetView>
  </sheetViews>
  <sheetFormatPr defaultRowHeight="14.5" x14ac:dyDescent="0.35"/>
  <cols>
    <col min="2" max="2" width="46.453125" customWidth="1"/>
    <col min="3" max="3" width="5.453125" customWidth="1"/>
    <col min="5" max="5" width="4.6328125" customWidth="1"/>
    <col min="7" max="7" width="4.54296875" customWidth="1"/>
    <col min="10" max="10" width="44.54296875" bestFit="1" customWidth="1"/>
    <col min="11" max="11" width="4.81640625" customWidth="1"/>
    <col min="13" max="13" width="4" customWidth="1"/>
    <col min="15" max="15" width="4.81640625" customWidth="1"/>
    <col min="18" max="18" width="35.6328125" customWidth="1"/>
    <col min="19" max="19" width="4.26953125" customWidth="1"/>
    <col min="21" max="21" width="4.6328125" customWidth="1"/>
    <col min="23" max="23" width="5.1796875" customWidth="1"/>
  </cols>
  <sheetData>
    <row r="1" spans="2:24" x14ac:dyDescent="0.35">
      <c r="B1" s="1" t="s">
        <v>86</v>
      </c>
      <c r="C1" s="1"/>
      <c r="D1" s="1" t="s">
        <v>6</v>
      </c>
      <c r="F1" s="1" t="s">
        <v>7</v>
      </c>
      <c r="H1" s="1" t="s">
        <v>21</v>
      </c>
      <c r="J1" s="6" t="s">
        <v>87</v>
      </c>
      <c r="K1" s="6"/>
      <c r="L1" s="6" t="s">
        <v>88</v>
      </c>
      <c r="M1" s="7"/>
      <c r="N1" s="6" t="s">
        <v>89</v>
      </c>
      <c r="O1" s="7"/>
      <c r="P1" s="6" t="s">
        <v>77</v>
      </c>
      <c r="R1" t="s">
        <v>90</v>
      </c>
      <c r="T1" t="s">
        <v>91</v>
      </c>
      <c r="V1" t="s">
        <v>7</v>
      </c>
      <c r="X1" t="s">
        <v>66</v>
      </c>
    </row>
    <row r="2" spans="2:24" x14ac:dyDescent="0.35">
      <c r="B2" t="s">
        <v>12</v>
      </c>
      <c r="D2" t="s">
        <v>92</v>
      </c>
      <c r="F2" t="s">
        <v>93</v>
      </c>
      <c r="H2" t="s">
        <v>59</v>
      </c>
      <c r="J2" s="7" t="s">
        <v>94</v>
      </c>
      <c r="K2" s="7"/>
      <c r="L2" s="7" t="s">
        <v>75</v>
      </c>
      <c r="M2" s="7"/>
      <c r="N2" s="7" t="s">
        <v>95</v>
      </c>
      <c r="O2" s="7"/>
      <c r="P2" s="7" t="s">
        <v>78</v>
      </c>
      <c r="R2" t="s">
        <v>63</v>
      </c>
      <c r="T2" t="s">
        <v>71</v>
      </c>
      <c r="V2" t="s">
        <v>72</v>
      </c>
      <c r="X2" t="s">
        <v>69</v>
      </c>
    </row>
    <row r="3" spans="2:24" x14ac:dyDescent="0.35">
      <c r="B3" t="s">
        <v>45</v>
      </c>
      <c r="D3" t="s">
        <v>96</v>
      </c>
      <c r="F3" t="s">
        <v>97</v>
      </c>
      <c r="H3" t="s">
        <v>25</v>
      </c>
      <c r="J3" s="7" t="s">
        <v>98</v>
      </c>
      <c r="K3" s="7"/>
      <c r="L3" s="7" t="s">
        <v>81</v>
      </c>
      <c r="M3" s="7"/>
      <c r="N3" s="7" t="s">
        <v>99</v>
      </c>
      <c r="O3" s="7"/>
      <c r="P3" s="7" t="s">
        <v>79</v>
      </c>
      <c r="R3" t="s">
        <v>100</v>
      </c>
      <c r="T3" t="s">
        <v>101</v>
      </c>
      <c r="V3" t="s">
        <v>102</v>
      </c>
      <c r="X3" t="s">
        <v>67</v>
      </c>
    </row>
    <row r="4" spans="2:24" x14ac:dyDescent="0.35">
      <c r="B4" t="s">
        <v>103</v>
      </c>
      <c r="D4" t="s">
        <v>55</v>
      </c>
      <c r="F4" t="s">
        <v>104</v>
      </c>
      <c r="H4" t="s">
        <v>31</v>
      </c>
      <c r="J4" s="7" t="s">
        <v>105</v>
      </c>
      <c r="K4" s="7"/>
      <c r="L4" s="7" t="s">
        <v>106</v>
      </c>
      <c r="M4" s="7"/>
      <c r="N4" s="7" t="s">
        <v>82</v>
      </c>
      <c r="O4" s="7"/>
      <c r="P4" s="7" t="s">
        <v>107</v>
      </c>
      <c r="R4" t="s">
        <v>73</v>
      </c>
      <c r="T4" t="s">
        <v>64</v>
      </c>
      <c r="V4" t="s">
        <v>108</v>
      </c>
      <c r="X4" t="s">
        <v>68</v>
      </c>
    </row>
    <row r="5" spans="2:24" x14ac:dyDescent="0.35">
      <c r="B5" t="s">
        <v>109</v>
      </c>
      <c r="D5" t="s">
        <v>15</v>
      </c>
      <c r="F5" t="s">
        <v>37</v>
      </c>
      <c r="J5" s="7" t="s">
        <v>80</v>
      </c>
      <c r="K5" s="7"/>
      <c r="L5" s="7" t="s">
        <v>110</v>
      </c>
      <c r="M5" s="7"/>
      <c r="N5" s="7" t="s">
        <v>76</v>
      </c>
      <c r="O5" s="7"/>
      <c r="P5" s="7"/>
      <c r="R5" t="s">
        <v>111</v>
      </c>
      <c r="T5" t="s">
        <v>112</v>
      </c>
      <c r="V5" t="s">
        <v>113</v>
      </c>
    </row>
    <row r="6" spans="2:24" x14ac:dyDescent="0.35">
      <c r="B6" t="s">
        <v>34</v>
      </c>
      <c r="D6" t="s">
        <v>114</v>
      </c>
      <c r="F6" t="s">
        <v>16</v>
      </c>
      <c r="J6" s="7" t="s">
        <v>74</v>
      </c>
      <c r="K6" s="7"/>
      <c r="L6" s="7" t="s">
        <v>84</v>
      </c>
      <c r="M6" s="7"/>
      <c r="N6" s="7" t="s">
        <v>85</v>
      </c>
      <c r="O6" s="7"/>
      <c r="P6" s="7"/>
      <c r="R6" t="s">
        <v>115</v>
      </c>
      <c r="T6" t="s">
        <v>116</v>
      </c>
      <c r="V6" t="s">
        <v>65</v>
      </c>
    </row>
    <row r="7" spans="2:24" x14ac:dyDescent="0.35">
      <c r="B7" t="s">
        <v>117</v>
      </c>
      <c r="F7" t="s">
        <v>118</v>
      </c>
      <c r="J7" s="7" t="s">
        <v>119</v>
      </c>
      <c r="K7" s="7"/>
      <c r="L7" s="7"/>
      <c r="M7" s="7"/>
      <c r="N7" s="7" t="s">
        <v>120</v>
      </c>
      <c r="O7" s="7"/>
      <c r="P7" s="7"/>
      <c r="R7" t="s">
        <v>121</v>
      </c>
      <c r="V7" t="s">
        <v>122</v>
      </c>
    </row>
    <row r="8" spans="2:24" x14ac:dyDescent="0.35">
      <c r="B8" t="s">
        <v>123</v>
      </c>
      <c r="J8" s="7" t="s">
        <v>83</v>
      </c>
      <c r="K8" s="7"/>
      <c r="L8" s="7"/>
      <c r="M8" s="7"/>
      <c r="N8" s="7"/>
      <c r="O8" s="7"/>
      <c r="P8" s="7"/>
      <c r="R8" t="s">
        <v>70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AE9C8-BE81-4939-812A-9FD92505DD2A}">
  <dimension ref="A1:Z32"/>
  <sheetViews>
    <sheetView showGridLines="0" zoomScale="90" zoomScaleNormal="90" workbookViewId="0">
      <selection activeCell="C31" sqref="C31"/>
    </sheetView>
  </sheetViews>
  <sheetFormatPr defaultRowHeight="14.5" x14ac:dyDescent="0.35"/>
  <cols>
    <col min="1" max="3" width="24" customWidth="1"/>
    <col min="4" max="4" width="8.6328125" customWidth="1"/>
    <col min="5" max="5" width="11.81640625" bestFit="1" customWidth="1"/>
    <col min="6" max="6" width="12.453125" bestFit="1" customWidth="1"/>
    <col min="7" max="7" width="12" bestFit="1" customWidth="1"/>
    <col min="14" max="14" width="13.26953125" bestFit="1" customWidth="1"/>
    <col min="15" max="16" width="13.26953125" customWidth="1"/>
    <col min="19" max="19" width="20" bestFit="1" customWidth="1"/>
    <col min="20" max="25" width="12" customWidth="1"/>
  </cols>
  <sheetData>
    <row r="1" spans="1:26" ht="15" thickBot="1" x14ac:dyDescent="0.4">
      <c r="A1" s="110" t="s">
        <v>124</v>
      </c>
      <c r="B1" s="111"/>
      <c r="C1" s="112"/>
      <c r="D1" s="113" t="s">
        <v>125</v>
      </c>
      <c r="E1" s="115" t="s">
        <v>8</v>
      </c>
      <c r="F1" s="116"/>
      <c r="G1" s="117"/>
    </row>
    <row r="2" spans="1:26" ht="15" thickBot="1" x14ac:dyDescent="0.4">
      <c r="A2" s="9" t="s">
        <v>126</v>
      </c>
      <c r="B2" s="9" t="s">
        <v>127</v>
      </c>
      <c r="C2" s="9" t="s">
        <v>128</v>
      </c>
      <c r="D2" s="114"/>
      <c r="E2" s="9" t="s">
        <v>126</v>
      </c>
      <c r="F2" s="9" t="s">
        <v>127</v>
      </c>
      <c r="G2" s="10" t="s">
        <v>128</v>
      </c>
    </row>
    <row r="3" spans="1:26" ht="15" thickBot="1" x14ac:dyDescent="0.4">
      <c r="A3" s="2" t="str">
        <f t="shared" ref="A3:A8" si="0">CONCATENATE($I$9,"-",N5)</f>
        <v>Very Low-Disastrous</v>
      </c>
      <c r="B3" s="2" t="str">
        <f>CONCATENATE($J$9,"-",O5)</f>
        <v>Muy bajo-Desastroso</v>
      </c>
      <c r="C3" s="2" t="str">
        <f>CONCATENATE($K$9,"-",P5)</f>
        <v>Très faible-Désastreux</v>
      </c>
      <c r="D3" s="2">
        <f t="shared" ref="D3:D8" si="1">+$L$9*Q5</f>
        <v>6.1</v>
      </c>
      <c r="E3" s="2" t="str">
        <f>+IF(D3&lt;0,"Opportunity",IF(D3&lt;6.1,"Low",IF(D3&lt;15,"Medium","High")))</f>
        <v>Medium</v>
      </c>
      <c r="F3" s="14" t="str">
        <f>+IF(D3&lt;0,"Oportunidad",IF(D3&lt;6.1,"Bajo",IF(D3&lt;15,"Medio","Alto")))</f>
        <v>Medio</v>
      </c>
      <c r="G3" s="15" t="str">
        <f>+IF(D3&lt;0,"Opportunité",IF(D3&lt;6.1,"Faible",IF(D3&lt;15,"Moyen","Élevé")))</f>
        <v>Moyen</v>
      </c>
      <c r="I3" s="118" t="s">
        <v>129</v>
      </c>
      <c r="J3" s="119"/>
      <c r="K3" s="119"/>
      <c r="L3" s="120"/>
      <c r="N3" s="107" t="s">
        <v>130</v>
      </c>
      <c r="O3" s="108"/>
      <c r="P3" s="108"/>
      <c r="Q3" s="109"/>
      <c r="S3" s="107" t="s">
        <v>131</v>
      </c>
      <c r="T3" s="108"/>
      <c r="U3" s="108"/>
      <c r="V3" s="108"/>
      <c r="W3" s="108"/>
      <c r="X3" s="108"/>
      <c r="Y3" s="108"/>
      <c r="Z3" s="109"/>
    </row>
    <row r="4" spans="1:26" ht="15" thickBot="1" x14ac:dyDescent="0.4">
      <c r="A4" s="3" t="str">
        <f t="shared" si="0"/>
        <v>Very Low-Major</v>
      </c>
      <c r="B4" s="3" t="str">
        <f t="shared" ref="B4:B8" si="2">CONCATENATE($J$9,"-",O6)</f>
        <v>Muy bajo-Mayor</v>
      </c>
      <c r="C4" s="3" t="str">
        <f t="shared" ref="C4:C8" si="3">CONCATENATE($K$9,"-",P6)</f>
        <v>Très faible-Majeur</v>
      </c>
      <c r="D4" s="3">
        <f t="shared" si="1"/>
        <v>4</v>
      </c>
      <c r="E4" s="3" t="str">
        <f t="shared" ref="E4:E32" si="4">+IF(D4&lt;0,"Opportunity",IF(D4&lt;6.1,"Low",IF(D4&lt;15,"Medium","High")))</f>
        <v>Low</v>
      </c>
      <c r="F4" t="str">
        <f t="shared" ref="F4:F32" si="5">+IF(D4&lt;0,"Oportunidad",IF(D4&lt;6.1,"Bajo",IF(D4&lt;15,"Medio","Alto")))</f>
        <v>Bajo</v>
      </c>
      <c r="G4" s="4" t="str">
        <f t="shared" ref="G4:G32" si="6">+IF(D4&lt;0,"Opportunité",IF(D4&lt;6.1,"Faible",IF(D4&lt;15,"Moyen","Élevé")))</f>
        <v>Faible</v>
      </c>
      <c r="I4" s="11" t="s">
        <v>126</v>
      </c>
      <c r="J4" s="12" t="s">
        <v>127</v>
      </c>
      <c r="K4" s="12" t="s">
        <v>128</v>
      </c>
      <c r="L4" s="13" t="s">
        <v>125</v>
      </c>
      <c r="N4" s="11" t="s">
        <v>126</v>
      </c>
      <c r="O4" s="12" t="s">
        <v>127</v>
      </c>
      <c r="P4" s="12" t="s">
        <v>128</v>
      </c>
      <c r="Q4" s="13" t="s">
        <v>125</v>
      </c>
      <c r="S4" s="3"/>
      <c r="Z4" s="4"/>
    </row>
    <row r="5" spans="1:26" x14ac:dyDescent="0.35">
      <c r="A5" s="3" t="str">
        <f t="shared" si="0"/>
        <v>Very Low-Moderate</v>
      </c>
      <c r="B5" s="3" t="str">
        <f t="shared" si="2"/>
        <v>Muy bajo-Moderado</v>
      </c>
      <c r="C5" s="3" t="str">
        <f t="shared" si="3"/>
        <v>Très faible-Modéré</v>
      </c>
      <c r="D5" s="3">
        <f t="shared" si="1"/>
        <v>3</v>
      </c>
      <c r="E5" s="3" t="str">
        <f t="shared" si="4"/>
        <v>Low</v>
      </c>
      <c r="F5" t="str">
        <f t="shared" si="5"/>
        <v>Bajo</v>
      </c>
      <c r="G5" s="4" t="str">
        <f t="shared" si="6"/>
        <v>Faible</v>
      </c>
      <c r="I5" s="3" t="s">
        <v>132</v>
      </c>
      <c r="J5" t="s">
        <v>84</v>
      </c>
      <c r="K5" t="s">
        <v>133</v>
      </c>
      <c r="L5" s="4">
        <v>5</v>
      </c>
      <c r="N5" s="2" t="s">
        <v>16</v>
      </c>
      <c r="O5" s="14" t="s">
        <v>85</v>
      </c>
      <c r="P5" s="14" t="s">
        <v>65</v>
      </c>
      <c r="Q5" s="15">
        <v>6.1</v>
      </c>
      <c r="S5" s="8" t="s">
        <v>132</v>
      </c>
      <c r="T5">
        <f>1*5</f>
        <v>5</v>
      </c>
      <c r="U5">
        <f>2*5</f>
        <v>10</v>
      </c>
      <c r="V5">
        <f>3*5</f>
        <v>15</v>
      </c>
      <c r="W5">
        <f>4*5</f>
        <v>20</v>
      </c>
      <c r="X5">
        <f>6.1*5</f>
        <v>30.5</v>
      </c>
      <c r="Y5">
        <f>-1*5</f>
        <v>-5</v>
      </c>
      <c r="Z5" s="4"/>
    </row>
    <row r="6" spans="1:26" x14ac:dyDescent="0.35">
      <c r="A6" s="3" t="str">
        <f t="shared" si="0"/>
        <v>Very Low-Minor</v>
      </c>
      <c r="B6" s="3" t="str">
        <f t="shared" si="2"/>
        <v>Muy bajo-Menor</v>
      </c>
      <c r="C6" s="3" t="str">
        <f t="shared" si="3"/>
        <v>Très faible-Mineure</v>
      </c>
      <c r="D6" s="3">
        <f t="shared" si="1"/>
        <v>2</v>
      </c>
      <c r="E6" s="3" t="str">
        <f t="shared" si="4"/>
        <v>Low</v>
      </c>
      <c r="F6" t="str">
        <f t="shared" si="5"/>
        <v>Bajo</v>
      </c>
      <c r="G6" s="4" t="str">
        <f t="shared" si="6"/>
        <v>Faible</v>
      </c>
      <c r="I6" s="3" t="s">
        <v>15</v>
      </c>
      <c r="J6" t="s">
        <v>110</v>
      </c>
      <c r="K6" t="s">
        <v>112</v>
      </c>
      <c r="L6" s="4">
        <v>4</v>
      </c>
      <c r="N6" s="3" t="s">
        <v>37</v>
      </c>
      <c r="O6" t="s">
        <v>76</v>
      </c>
      <c r="P6" t="s">
        <v>113</v>
      </c>
      <c r="Q6" s="4">
        <v>4</v>
      </c>
      <c r="S6" s="8" t="s">
        <v>15</v>
      </c>
      <c r="T6">
        <f>1*4</f>
        <v>4</v>
      </c>
      <c r="U6">
        <f>2*4</f>
        <v>8</v>
      </c>
      <c r="V6">
        <f>3*4</f>
        <v>12</v>
      </c>
      <c r="W6">
        <f>4*4</f>
        <v>16</v>
      </c>
      <c r="X6">
        <f>6.1*4</f>
        <v>24.4</v>
      </c>
      <c r="Y6">
        <f>-1*4</f>
        <v>-4</v>
      </c>
      <c r="Z6" s="4"/>
    </row>
    <row r="7" spans="1:26" x14ac:dyDescent="0.35">
      <c r="A7" s="3" t="str">
        <f t="shared" si="0"/>
        <v>Very Low-Insignificant</v>
      </c>
      <c r="B7" s="3" t="str">
        <f t="shared" si="2"/>
        <v>Muy bajo-Insignificante</v>
      </c>
      <c r="C7" s="3" t="str">
        <f t="shared" si="3"/>
        <v>Très faible-Insignifiant</v>
      </c>
      <c r="D7" s="3">
        <f t="shared" si="1"/>
        <v>1</v>
      </c>
      <c r="E7" s="3" t="str">
        <f t="shared" si="4"/>
        <v>Low</v>
      </c>
      <c r="F7" t="str">
        <f t="shared" si="5"/>
        <v>Bajo</v>
      </c>
      <c r="G7" s="4" t="str">
        <f t="shared" si="6"/>
        <v>Faible</v>
      </c>
      <c r="I7" s="3" t="s">
        <v>55</v>
      </c>
      <c r="J7" t="s">
        <v>106</v>
      </c>
      <c r="K7" t="s">
        <v>64</v>
      </c>
      <c r="L7" s="4">
        <v>3</v>
      </c>
      <c r="N7" s="3" t="s">
        <v>104</v>
      </c>
      <c r="O7" t="s">
        <v>82</v>
      </c>
      <c r="P7" t="s">
        <v>108</v>
      </c>
      <c r="Q7" s="4">
        <v>3</v>
      </c>
      <c r="S7" s="8" t="s">
        <v>55</v>
      </c>
      <c r="T7">
        <f>1*3</f>
        <v>3</v>
      </c>
      <c r="U7">
        <f>2*3</f>
        <v>6</v>
      </c>
      <c r="V7">
        <f>3*3</f>
        <v>9</v>
      </c>
      <c r="W7">
        <f>4*3</f>
        <v>12</v>
      </c>
      <c r="X7">
        <f>6.1*3</f>
        <v>18.299999999999997</v>
      </c>
      <c r="Y7">
        <f>-1*3</f>
        <v>-3</v>
      </c>
      <c r="Z7" s="4"/>
    </row>
    <row r="8" spans="1:26" x14ac:dyDescent="0.35">
      <c r="A8" s="3" t="str">
        <f t="shared" si="0"/>
        <v>Very Low-Opportunity</v>
      </c>
      <c r="B8" s="3" t="str">
        <f t="shared" si="2"/>
        <v>Muy bajo-Oportunidad</v>
      </c>
      <c r="C8" s="3" t="str">
        <f t="shared" si="3"/>
        <v>Très faible-Opportunité</v>
      </c>
      <c r="D8" s="3">
        <f t="shared" si="1"/>
        <v>-1</v>
      </c>
      <c r="E8" s="3" t="str">
        <f t="shared" si="4"/>
        <v>Opportunity</v>
      </c>
      <c r="F8" t="str">
        <f t="shared" si="5"/>
        <v>Oportunidad</v>
      </c>
      <c r="G8" s="4" t="str">
        <f t="shared" si="6"/>
        <v>Opportunité</v>
      </c>
      <c r="I8" s="3" t="s">
        <v>96</v>
      </c>
      <c r="J8" t="s">
        <v>81</v>
      </c>
      <c r="K8" t="s">
        <v>101</v>
      </c>
      <c r="L8" s="4">
        <v>2</v>
      </c>
      <c r="N8" s="3" t="s">
        <v>97</v>
      </c>
      <c r="O8" t="s">
        <v>99</v>
      </c>
      <c r="P8" t="s">
        <v>102</v>
      </c>
      <c r="Q8" s="4">
        <v>2</v>
      </c>
      <c r="S8" s="8" t="s">
        <v>96</v>
      </c>
      <c r="T8">
        <f>1*2</f>
        <v>2</v>
      </c>
      <c r="U8">
        <f>2*2</f>
        <v>4</v>
      </c>
      <c r="V8">
        <f>3*2</f>
        <v>6</v>
      </c>
      <c r="W8">
        <f>4*2</f>
        <v>8</v>
      </c>
      <c r="X8">
        <f>6.1*2</f>
        <v>12.2</v>
      </c>
      <c r="Y8">
        <f>-1*2</f>
        <v>-2</v>
      </c>
      <c r="Z8" s="4"/>
    </row>
    <row r="9" spans="1:26" ht="15" thickBot="1" x14ac:dyDescent="0.4">
      <c r="A9" s="3" t="str">
        <f t="shared" ref="A9:A14" si="7">CONCATENATE($I$8,"-",N5)</f>
        <v>Low-Disastrous</v>
      </c>
      <c r="B9" s="3" t="str">
        <f>CONCATENATE($J$8,"-",O5)</f>
        <v>Bajo-Desastroso</v>
      </c>
      <c r="C9" s="3" t="str">
        <f>CONCATENATE($K$8,"-",P5)</f>
        <v>Faible-Désastreux</v>
      </c>
      <c r="D9" s="3">
        <f t="shared" ref="D9:D14" si="8">+$L$8*Q5</f>
        <v>12.2</v>
      </c>
      <c r="E9" s="3" t="str">
        <f t="shared" si="4"/>
        <v>Medium</v>
      </c>
      <c r="F9" t="str">
        <f t="shared" si="5"/>
        <v>Medio</v>
      </c>
      <c r="G9" s="4" t="str">
        <f t="shared" si="6"/>
        <v>Moyen</v>
      </c>
      <c r="I9" s="16" t="s">
        <v>134</v>
      </c>
      <c r="J9" s="17" t="s">
        <v>75</v>
      </c>
      <c r="K9" s="17" t="s">
        <v>71</v>
      </c>
      <c r="L9" s="5">
        <v>1</v>
      </c>
      <c r="N9" s="3" t="s">
        <v>93</v>
      </c>
      <c r="O9" t="s">
        <v>95</v>
      </c>
      <c r="P9" t="s">
        <v>72</v>
      </c>
      <c r="Q9" s="4">
        <v>1</v>
      </c>
      <c r="S9" s="8" t="s">
        <v>134</v>
      </c>
      <c r="T9">
        <f>1*1</f>
        <v>1</v>
      </c>
      <c r="U9">
        <f>2*1</f>
        <v>2</v>
      </c>
      <c r="V9">
        <f>3*1</f>
        <v>3</v>
      </c>
      <c r="W9">
        <f>4*1</f>
        <v>4</v>
      </c>
      <c r="X9">
        <f>6.1*1</f>
        <v>6.1</v>
      </c>
      <c r="Y9">
        <f>-1*1</f>
        <v>-1</v>
      </c>
      <c r="Z9" s="4"/>
    </row>
    <row r="10" spans="1:26" ht="15" thickBot="1" x14ac:dyDescent="0.4">
      <c r="A10" s="3" t="str">
        <f t="shared" si="7"/>
        <v>Low-Major</v>
      </c>
      <c r="B10" s="3" t="str">
        <f t="shared" ref="B10:B14" si="9">CONCATENATE($J$8,"-",O6)</f>
        <v>Bajo-Mayor</v>
      </c>
      <c r="C10" s="3" t="str">
        <f t="shared" ref="C10:C14" si="10">CONCATENATE($K$8,"-",P6)</f>
        <v>Faible-Majeur</v>
      </c>
      <c r="D10" s="3">
        <f t="shared" si="8"/>
        <v>8</v>
      </c>
      <c r="E10" s="3" t="str">
        <f t="shared" si="4"/>
        <v>Medium</v>
      </c>
      <c r="F10" t="str">
        <f t="shared" si="5"/>
        <v>Medio</v>
      </c>
      <c r="G10" s="4" t="str">
        <f t="shared" si="6"/>
        <v>Moyen</v>
      </c>
      <c r="N10" s="16" t="s">
        <v>118</v>
      </c>
      <c r="O10" s="17" t="s">
        <v>120</v>
      </c>
      <c r="P10" s="17" t="s">
        <v>122</v>
      </c>
      <c r="Q10" s="5">
        <v>-1</v>
      </c>
      <c r="S10" s="3"/>
      <c r="T10" s="18" t="s">
        <v>93</v>
      </c>
      <c r="U10" s="18" t="s">
        <v>97</v>
      </c>
      <c r="V10" s="18" t="s">
        <v>104</v>
      </c>
      <c r="W10" s="18" t="s">
        <v>37</v>
      </c>
      <c r="X10" s="18" t="s">
        <v>16</v>
      </c>
      <c r="Y10" s="18" t="s">
        <v>118</v>
      </c>
      <c r="Z10" s="4"/>
    </row>
    <row r="11" spans="1:26" x14ac:dyDescent="0.35">
      <c r="A11" s="3" t="str">
        <f t="shared" si="7"/>
        <v>Low-Moderate</v>
      </c>
      <c r="B11" s="3" t="str">
        <f t="shared" si="9"/>
        <v>Bajo-Moderado</v>
      </c>
      <c r="C11" s="3" t="str">
        <f t="shared" si="10"/>
        <v>Faible-Modéré</v>
      </c>
      <c r="D11" s="3">
        <f t="shared" si="8"/>
        <v>6</v>
      </c>
      <c r="E11" s="3" t="str">
        <f t="shared" si="4"/>
        <v>Low</v>
      </c>
      <c r="F11" t="str">
        <f t="shared" si="5"/>
        <v>Bajo</v>
      </c>
      <c r="G11" s="4" t="str">
        <f t="shared" si="6"/>
        <v>Faible</v>
      </c>
      <c r="S11" s="3"/>
      <c r="Z11" s="4"/>
    </row>
    <row r="12" spans="1:26" x14ac:dyDescent="0.35">
      <c r="A12" s="3" t="str">
        <f t="shared" si="7"/>
        <v>Low-Minor</v>
      </c>
      <c r="B12" s="3" t="str">
        <f t="shared" si="9"/>
        <v>Bajo-Menor</v>
      </c>
      <c r="C12" s="3" t="str">
        <f t="shared" si="10"/>
        <v>Faible-Mineure</v>
      </c>
      <c r="D12" s="3">
        <f t="shared" si="8"/>
        <v>4</v>
      </c>
      <c r="E12" s="3" t="str">
        <f t="shared" si="4"/>
        <v>Low</v>
      </c>
      <c r="F12" t="str">
        <f t="shared" si="5"/>
        <v>Bajo</v>
      </c>
      <c r="G12" s="4" t="str">
        <f t="shared" si="6"/>
        <v>Faible</v>
      </c>
      <c r="S12" s="3"/>
      <c r="Z12" s="4"/>
    </row>
    <row r="13" spans="1:26" x14ac:dyDescent="0.35">
      <c r="A13" s="3" t="str">
        <f t="shared" si="7"/>
        <v>Low-Insignificant</v>
      </c>
      <c r="B13" s="3" t="str">
        <f t="shared" si="9"/>
        <v>Bajo-Insignificante</v>
      </c>
      <c r="C13" s="3" t="str">
        <f t="shared" si="10"/>
        <v>Faible-Insignifiant</v>
      </c>
      <c r="D13" s="3">
        <f t="shared" si="8"/>
        <v>2</v>
      </c>
      <c r="E13" s="3" t="str">
        <f t="shared" si="4"/>
        <v>Low</v>
      </c>
      <c r="F13" t="str">
        <f t="shared" si="5"/>
        <v>Bajo</v>
      </c>
      <c r="G13" s="4" t="str">
        <f t="shared" si="6"/>
        <v>Faible</v>
      </c>
      <c r="S13" s="3"/>
      <c r="Z13" s="4"/>
    </row>
    <row r="14" spans="1:26" x14ac:dyDescent="0.35">
      <c r="A14" s="3" t="str">
        <f t="shared" si="7"/>
        <v>Low-Opportunity</v>
      </c>
      <c r="B14" s="3" t="str">
        <f t="shared" si="9"/>
        <v>Bajo-Oportunidad</v>
      </c>
      <c r="C14" s="3" t="str">
        <f t="shared" si="10"/>
        <v>Faible-Opportunité</v>
      </c>
      <c r="D14" s="3">
        <f t="shared" si="8"/>
        <v>-2</v>
      </c>
      <c r="E14" s="3" t="str">
        <f t="shared" si="4"/>
        <v>Opportunity</v>
      </c>
      <c r="F14" t="str">
        <f t="shared" si="5"/>
        <v>Oportunidad</v>
      </c>
      <c r="G14" s="4" t="str">
        <f t="shared" si="6"/>
        <v>Opportunité</v>
      </c>
      <c r="S14" s="3"/>
      <c r="T14" t="s">
        <v>135</v>
      </c>
      <c r="V14" t="s">
        <v>136</v>
      </c>
      <c r="X14" t="s">
        <v>137</v>
      </c>
      <c r="Z14" s="4"/>
    </row>
    <row r="15" spans="1:26" x14ac:dyDescent="0.35">
      <c r="A15" s="3" t="str">
        <f t="shared" ref="A15:A20" si="11">CONCATENATE($I$7,"-",N5)</f>
        <v>Medium-Disastrous</v>
      </c>
      <c r="B15" s="3" t="str">
        <f>CONCATENATE($J$7,"-",O5)</f>
        <v>Medio-Desastroso</v>
      </c>
      <c r="C15" s="3" t="str">
        <f>CONCATENATE($K$7,"-",P5)</f>
        <v>Moyen-Désastreux</v>
      </c>
      <c r="D15" s="3">
        <f t="shared" ref="D15:D20" si="12">+$L$7*Q5</f>
        <v>18.299999999999997</v>
      </c>
      <c r="E15" s="3" t="str">
        <f t="shared" si="4"/>
        <v>High</v>
      </c>
      <c r="F15" t="str">
        <f t="shared" si="5"/>
        <v>Alto</v>
      </c>
      <c r="G15" s="4" t="str">
        <f t="shared" si="6"/>
        <v>Élevé</v>
      </c>
      <c r="S15" s="3" t="s">
        <v>138</v>
      </c>
      <c r="T15" s="19" t="s">
        <v>118</v>
      </c>
      <c r="V15" s="19" t="s">
        <v>120</v>
      </c>
      <c r="X15" s="19" t="s">
        <v>122</v>
      </c>
      <c r="Z15" s="4"/>
    </row>
    <row r="16" spans="1:26" x14ac:dyDescent="0.35">
      <c r="A16" s="3" t="str">
        <f t="shared" si="11"/>
        <v>Medium-Major</v>
      </c>
      <c r="B16" s="3" t="str">
        <f t="shared" ref="B16:B20" si="13">CONCATENATE($J$7,"-",O6)</f>
        <v>Medio-Mayor</v>
      </c>
      <c r="C16" s="3" t="str">
        <f t="shared" ref="C16:C20" si="14">CONCATENATE($K$7,"-",P6)</f>
        <v>Moyen-Majeur</v>
      </c>
      <c r="D16" s="3">
        <f t="shared" si="12"/>
        <v>12</v>
      </c>
      <c r="E16" s="3" t="str">
        <f t="shared" si="4"/>
        <v>Medium</v>
      </c>
      <c r="F16" t="str">
        <f t="shared" si="5"/>
        <v>Medio</v>
      </c>
      <c r="G16" s="4" t="str">
        <f t="shared" si="6"/>
        <v>Moyen</v>
      </c>
      <c r="S16" s="3" t="s">
        <v>139</v>
      </c>
      <c r="T16" s="20" t="s">
        <v>96</v>
      </c>
      <c r="V16" s="20" t="s">
        <v>81</v>
      </c>
      <c r="X16" s="20" t="s">
        <v>101</v>
      </c>
      <c r="Z16" s="4"/>
    </row>
    <row r="17" spans="1:26" x14ac:dyDescent="0.35">
      <c r="A17" s="3" t="str">
        <f t="shared" si="11"/>
        <v>Medium-Moderate</v>
      </c>
      <c r="B17" s="3" t="str">
        <f t="shared" si="13"/>
        <v>Medio-Moderado</v>
      </c>
      <c r="C17" s="3" t="str">
        <f t="shared" si="14"/>
        <v>Moyen-Modéré</v>
      </c>
      <c r="D17" s="3">
        <f t="shared" si="12"/>
        <v>9</v>
      </c>
      <c r="E17" s="3" t="str">
        <f t="shared" si="4"/>
        <v>Medium</v>
      </c>
      <c r="F17" t="str">
        <f t="shared" si="5"/>
        <v>Medio</v>
      </c>
      <c r="G17" s="4" t="str">
        <f t="shared" si="6"/>
        <v>Moyen</v>
      </c>
      <c r="S17" s="3" t="s">
        <v>140</v>
      </c>
      <c r="T17" s="21" t="s">
        <v>55</v>
      </c>
      <c r="V17" s="21" t="s">
        <v>106</v>
      </c>
      <c r="X17" s="21" t="s">
        <v>64</v>
      </c>
      <c r="Z17" s="4"/>
    </row>
    <row r="18" spans="1:26" x14ac:dyDescent="0.35">
      <c r="A18" s="3" t="str">
        <f t="shared" si="11"/>
        <v>Medium-Minor</v>
      </c>
      <c r="B18" s="3" t="str">
        <f t="shared" si="13"/>
        <v>Medio-Menor</v>
      </c>
      <c r="C18" s="3" t="str">
        <f t="shared" si="14"/>
        <v>Moyen-Mineure</v>
      </c>
      <c r="D18" s="3">
        <f t="shared" si="12"/>
        <v>6</v>
      </c>
      <c r="E18" s="3" t="str">
        <f t="shared" si="4"/>
        <v>Low</v>
      </c>
      <c r="F18" t="str">
        <f t="shared" si="5"/>
        <v>Bajo</v>
      </c>
      <c r="G18" s="4" t="str">
        <f t="shared" si="6"/>
        <v>Faible</v>
      </c>
      <c r="S18" s="3" t="s">
        <v>141</v>
      </c>
      <c r="T18" s="22" t="s">
        <v>15</v>
      </c>
      <c r="V18" s="22" t="s">
        <v>110</v>
      </c>
      <c r="X18" s="22" t="s">
        <v>112</v>
      </c>
      <c r="Z18" s="4"/>
    </row>
    <row r="19" spans="1:26" ht="15" thickBot="1" x14ac:dyDescent="0.4">
      <c r="A19" s="3" t="str">
        <f t="shared" si="11"/>
        <v>Medium-Insignificant</v>
      </c>
      <c r="B19" s="3" t="str">
        <f t="shared" si="13"/>
        <v>Medio-Insignificante</v>
      </c>
      <c r="C19" s="3" t="str">
        <f t="shared" si="14"/>
        <v>Moyen-Insignifiant</v>
      </c>
      <c r="D19" s="3">
        <f t="shared" si="12"/>
        <v>3</v>
      </c>
      <c r="E19" s="3" t="str">
        <f t="shared" si="4"/>
        <v>Low</v>
      </c>
      <c r="F19" t="str">
        <f t="shared" si="5"/>
        <v>Bajo</v>
      </c>
      <c r="G19" s="4" t="str">
        <f t="shared" si="6"/>
        <v>Faible</v>
      </c>
      <c r="S19" s="16"/>
      <c r="T19" s="17"/>
      <c r="U19" s="17"/>
      <c r="V19" s="17"/>
      <c r="W19" s="17"/>
      <c r="X19" s="17"/>
      <c r="Y19" s="17"/>
      <c r="Z19" s="5"/>
    </row>
    <row r="20" spans="1:26" x14ac:dyDescent="0.35">
      <c r="A20" s="3" t="str">
        <f t="shared" si="11"/>
        <v>Medium-Opportunity</v>
      </c>
      <c r="B20" s="3" t="str">
        <f t="shared" si="13"/>
        <v>Medio-Oportunidad</v>
      </c>
      <c r="C20" s="3" t="str">
        <f t="shared" si="14"/>
        <v>Moyen-Opportunité</v>
      </c>
      <c r="D20" s="3">
        <f t="shared" si="12"/>
        <v>-3</v>
      </c>
      <c r="E20" s="3" t="str">
        <f t="shared" si="4"/>
        <v>Opportunity</v>
      </c>
      <c r="F20" t="str">
        <f t="shared" si="5"/>
        <v>Oportunidad</v>
      </c>
      <c r="G20" s="4" t="str">
        <f t="shared" si="6"/>
        <v>Opportunité</v>
      </c>
    </row>
    <row r="21" spans="1:26" x14ac:dyDescent="0.35">
      <c r="A21" s="3" t="str">
        <f t="shared" ref="A21:A26" si="15">CONCATENATE($I$6,"-",N5)</f>
        <v>High-Disastrous</v>
      </c>
      <c r="B21" s="3" t="str">
        <f>CONCATENATE($J$6,"-",O5)</f>
        <v>Alto-Desastroso</v>
      </c>
      <c r="C21" s="3" t="str">
        <f>CONCATENATE($K$6,"-",P5)</f>
        <v>Élevé-Désastreux</v>
      </c>
      <c r="D21" s="3">
        <f t="shared" ref="D21:D26" si="16">+$L$6*Q5</f>
        <v>24.4</v>
      </c>
      <c r="E21" s="3" t="str">
        <f t="shared" si="4"/>
        <v>High</v>
      </c>
      <c r="F21" t="str">
        <f t="shared" si="5"/>
        <v>Alto</v>
      </c>
      <c r="G21" s="4" t="str">
        <f t="shared" si="6"/>
        <v>Élevé</v>
      </c>
    </row>
    <row r="22" spans="1:26" x14ac:dyDescent="0.35">
      <c r="A22" s="3" t="str">
        <f t="shared" si="15"/>
        <v>High-Major</v>
      </c>
      <c r="B22" s="3" t="str">
        <f t="shared" ref="B22:B26" si="17">CONCATENATE($J$6,"-",O6)</f>
        <v>Alto-Mayor</v>
      </c>
      <c r="C22" s="3" t="str">
        <f t="shared" ref="C22:C26" si="18">CONCATENATE($K$6,"-",P6)</f>
        <v>Élevé-Majeur</v>
      </c>
      <c r="D22" s="3">
        <f t="shared" si="16"/>
        <v>16</v>
      </c>
      <c r="E22" s="3" t="str">
        <f t="shared" si="4"/>
        <v>High</v>
      </c>
      <c r="F22" t="str">
        <f t="shared" si="5"/>
        <v>Alto</v>
      </c>
      <c r="G22" s="4" t="str">
        <f t="shared" si="6"/>
        <v>Élevé</v>
      </c>
    </row>
    <row r="23" spans="1:26" x14ac:dyDescent="0.35">
      <c r="A23" s="3" t="str">
        <f t="shared" si="15"/>
        <v>High-Moderate</v>
      </c>
      <c r="B23" s="3" t="str">
        <f t="shared" si="17"/>
        <v>Alto-Moderado</v>
      </c>
      <c r="C23" s="3" t="str">
        <f t="shared" si="18"/>
        <v>Élevé-Modéré</v>
      </c>
      <c r="D23" s="3">
        <f t="shared" si="16"/>
        <v>12</v>
      </c>
      <c r="E23" s="3" t="str">
        <f t="shared" si="4"/>
        <v>Medium</v>
      </c>
      <c r="F23" t="str">
        <f t="shared" si="5"/>
        <v>Medio</v>
      </c>
      <c r="G23" s="4" t="str">
        <f t="shared" si="6"/>
        <v>Moyen</v>
      </c>
    </row>
    <row r="24" spans="1:26" x14ac:dyDescent="0.35">
      <c r="A24" s="3" t="str">
        <f t="shared" si="15"/>
        <v>High-Minor</v>
      </c>
      <c r="B24" s="3" t="str">
        <f t="shared" si="17"/>
        <v>Alto-Menor</v>
      </c>
      <c r="C24" s="3" t="str">
        <f t="shared" si="18"/>
        <v>Élevé-Mineure</v>
      </c>
      <c r="D24" s="3">
        <f t="shared" si="16"/>
        <v>8</v>
      </c>
      <c r="E24" s="3" t="str">
        <f t="shared" si="4"/>
        <v>Medium</v>
      </c>
      <c r="F24" t="str">
        <f t="shared" si="5"/>
        <v>Medio</v>
      </c>
      <c r="G24" s="4" t="str">
        <f t="shared" si="6"/>
        <v>Moyen</v>
      </c>
    </row>
    <row r="25" spans="1:26" x14ac:dyDescent="0.35">
      <c r="A25" s="3" t="str">
        <f t="shared" si="15"/>
        <v>High-Insignificant</v>
      </c>
      <c r="B25" s="3" t="str">
        <f t="shared" si="17"/>
        <v>Alto-Insignificante</v>
      </c>
      <c r="C25" s="3" t="str">
        <f t="shared" si="18"/>
        <v>Élevé-Insignifiant</v>
      </c>
      <c r="D25" s="3">
        <f t="shared" si="16"/>
        <v>4</v>
      </c>
      <c r="E25" s="3" t="str">
        <f t="shared" si="4"/>
        <v>Low</v>
      </c>
      <c r="F25" t="str">
        <f t="shared" si="5"/>
        <v>Bajo</v>
      </c>
      <c r="G25" s="4" t="str">
        <f t="shared" si="6"/>
        <v>Faible</v>
      </c>
    </row>
    <row r="26" spans="1:26" x14ac:dyDescent="0.35">
      <c r="A26" s="3" t="str">
        <f t="shared" si="15"/>
        <v>High-Opportunity</v>
      </c>
      <c r="B26" s="3" t="str">
        <f t="shared" si="17"/>
        <v>Alto-Oportunidad</v>
      </c>
      <c r="C26" s="3" t="str">
        <f t="shared" si="18"/>
        <v>Élevé-Opportunité</v>
      </c>
      <c r="D26" s="3">
        <f t="shared" si="16"/>
        <v>-4</v>
      </c>
      <c r="E26" s="3" t="str">
        <f t="shared" si="4"/>
        <v>Opportunity</v>
      </c>
      <c r="F26" t="str">
        <f t="shared" si="5"/>
        <v>Oportunidad</v>
      </c>
      <c r="G26" s="4" t="str">
        <f t="shared" si="6"/>
        <v>Opportunité</v>
      </c>
    </row>
    <row r="27" spans="1:26" x14ac:dyDescent="0.35">
      <c r="A27" s="3" t="str">
        <f t="shared" ref="A27:A32" si="19">CONCATENATE($I$5,"-",N5)</f>
        <v>Very High-Disastrous</v>
      </c>
      <c r="B27" s="3" t="str">
        <f>CONCATENATE($J$5,"-",O5)</f>
        <v>Muy alto-Desastroso</v>
      </c>
      <c r="C27" s="3" t="str">
        <f>CONCATENATE($K$5,"-",P5)</f>
        <v>Très élevée-Désastreux</v>
      </c>
      <c r="D27" s="3">
        <f>+$L$5*Q5</f>
        <v>30.5</v>
      </c>
      <c r="E27" s="3" t="str">
        <f t="shared" si="4"/>
        <v>High</v>
      </c>
      <c r="F27" t="str">
        <f t="shared" si="5"/>
        <v>Alto</v>
      </c>
      <c r="G27" s="4" t="str">
        <f t="shared" si="6"/>
        <v>Élevé</v>
      </c>
    </row>
    <row r="28" spans="1:26" x14ac:dyDescent="0.35">
      <c r="A28" s="3" t="str">
        <f t="shared" si="19"/>
        <v>Very High-Major</v>
      </c>
      <c r="B28" s="3" t="str">
        <f t="shared" ref="B28:B32" si="20">CONCATENATE($J$5,"-",O6)</f>
        <v>Muy alto-Mayor</v>
      </c>
      <c r="C28" s="3" t="str">
        <f t="shared" ref="C28:C32" si="21">CONCATENATE($K$5,"-",P6)</f>
        <v>Très élevée-Majeur</v>
      </c>
      <c r="D28" s="3">
        <f t="shared" ref="D28:D32" si="22">+$L$5*Q6</f>
        <v>20</v>
      </c>
      <c r="E28" s="3" t="str">
        <f t="shared" si="4"/>
        <v>High</v>
      </c>
      <c r="F28" t="str">
        <f t="shared" si="5"/>
        <v>Alto</v>
      </c>
      <c r="G28" s="4" t="str">
        <f t="shared" si="6"/>
        <v>Élevé</v>
      </c>
    </row>
    <row r="29" spans="1:26" x14ac:dyDescent="0.35">
      <c r="A29" s="3" t="str">
        <f t="shared" si="19"/>
        <v>Very High-Moderate</v>
      </c>
      <c r="B29" s="3" t="str">
        <f t="shared" si="20"/>
        <v>Muy alto-Moderado</v>
      </c>
      <c r="C29" s="3" t="str">
        <f t="shared" si="21"/>
        <v>Très élevée-Modéré</v>
      </c>
      <c r="D29" s="3">
        <f t="shared" si="22"/>
        <v>15</v>
      </c>
      <c r="E29" s="3" t="str">
        <f t="shared" si="4"/>
        <v>High</v>
      </c>
      <c r="F29" t="str">
        <f t="shared" si="5"/>
        <v>Alto</v>
      </c>
      <c r="G29" s="4" t="str">
        <f t="shared" si="6"/>
        <v>Élevé</v>
      </c>
    </row>
    <row r="30" spans="1:26" x14ac:dyDescent="0.35">
      <c r="A30" s="3" t="str">
        <f t="shared" si="19"/>
        <v>Very High-Minor</v>
      </c>
      <c r="B30" s="3" t="str">
        <f t="shared" si="20"/>
        <v>Muy alto-Menor</v>
      </c>
      <c r="C30" s="3" t="str">
        <f t="shared" si="21"/>
        <v>Très élevée-Mineure</v>
      </c>
      <c r="D30" s="3">
        <f t="shared" si="22"/>
        <v>10</v>
      </c>
      <c r="E30" s="3" t="str">
        <f t="shared" si="4"/>
        <v>Medium</v>
      </c>
      <c r="F30" t="str">
        <f t="shared" si="5"/>
        <v>Medio</v>
      </c>
      <c r="G30" s="4" t="str">
        <f t="shared" si="6"/>
        <v>Moyen</v>
      </c>
    </row>
    <row r="31" spans="1:26" x14ac:dyDescent="0.35">
      <c r="A31" s="3" t="str">
        <f t="shared" si="19"/>
        <v>Very High-Insignificant</v>
      </c>
      <c r="B31" s="3" t="str">
        <f t="shared" si="20"/>
        <v>Muy alto-Insignificante</v>
      </c>
      <c r="C31" s="3" t="str">
        <f t="shared" si="21"/>
        <v>Très élevée-Insignifiant</v>
      </c>
      <c r="D31" s="3">
        <f t="shared" si="22"/>
        <v>5</v>
      </c>
      <c r="E31" s="3" t="str">
        <f t="shared" si="4"/>
        <v>Low</v>
      </c>
      <c r="F31" t="str">
        <f t="shared" si="5"/>
        <v>Bajo</v>
      </c>
      <c r="G31" s="4" t="str">
        <f t="shared" si="6"/>
        <v>Faible</v>
      </c>
    </row>
    <row r="32" spans="1:26" ht="15" thickBot="1" x14ac:dyDescent="0.4">
      <c r="A32" s="16" t="str">
        <f t="shared" si="19"/>
        <v>Very High-Opportunity</v>
      </c>
      <c r="B32" s="16" t="str">
        <f t="shared" si="20"/>
        <v>Muy alto-Oportunidad</v>
      </c>
      <c r="C32" s="16" t="str">
        <f t="shared" si="21"/>
        <v>Très élevée-Opportunité</v>
      </c>
      <c r="D32" s="16">
        <f t="shared" si="22"/>
        <v>-5</v>
      </c>
      <c r="E32" s="16" t="str">
        <f t="shared" si="4"/>
        <v>Opportunity</v>
      </c>
      <c r="F32" s="17" t="str">
        <f t="shared" si="5"/>
        <v>Oportunidad</v>
      </c>
      <c r="G32" s="5" t="str">
        <f t="shared" si="6"/>
        <v>Opportunité</v>
      </c>
    </row>
  </sheetData>
  <mergeCells count="6">
    <mergeCell ref="S3:Z3"/>
    <mergeCell ref="A1:C1"/>
    <mergeCell ref="D1:D2"/>
    <mergeCell ref="E1:G1"/>
    <mergeCell ref="I3:L3"/>
    <mergeCell ref="N3:Q3"/>
  </mergeCells>
  <conditionalFormatting sqref="T5:Y9">
    <cfRule type="cellIs" dxfId="3" priority="1" operator="lessThan">
      <formula>0</formula>
    </cfRule>
    <cfRule type="cellIs" dxfId="2" priority="2" operator="between">
      <formula>6.01</formula>
      <formula>14.9</formula>
    </cfRule>
    <cfRule type="cellIs" dxfId="1" priority="3" operator="greaterThanOrEqual">
      <formula>15</formula>
    </cfRule>
    <cfRule type="cellIs" dxfId="0" priority="4" operator="lessThanOrEqual">
      <formula>6</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47b9035-bfaa-496f-9a16-30a0f0d9472e">7DR7PURN2K6E-1907286870-44861</_dlc_DocId>
    <lcf76f155ced4ddcb4097134ff3c332f xmlns="f9d2ff12-e453-4800-a97f-bc3a967f3f7f">
      <Terms xmlns="http://schemas.microsoft.com/office/infopath/2007/PartnerControls"/>
    </lcf76f155ced4ddcb4097134ff3c332f>
    <TaxCatchAll xmlns="447b9035-bfaa-496f-9a16-30a0f0d9472e" xsi:nil="true"/>
    <_Flow_SignoffStatus xmlns="f9d2ff12-e453-4800-a97f-bc3a967f3f7f" xsi:nil="true"/>
    <_dlc_DocIdUrl xmlns="447b9035-bfaa-496f-9a16-30a0f0d9472e">
      <Url>https://unhcr365.sharepoint.com/teams/DSPR-PPMT/_layouts/15/DocIdRedir.aspx?ID=7DR7PURN2K6E-1907286870-44861</Url>
      <Description>7DR7PURN2K6E-1907286870-44861</Description>
    </_dlc_DocIdUrl>
    <SharedWithUsers xmlns="447b9035-bfaa-496f-9a16-30a0f0d9472e">
      <UserInfo>
        <DisplayName>Ann-Marie Carroll</DisplayName>
        <AccountId>212</AccountId>
        <AccountType/>
      </UserInfo>
      <UserInfo>
        <DisplayName>Basie Lombard</DisplayName>
        <AccountId>211</AccountId>
        <AccountType/>
      </UserInfo>
      <UserInfo>
        <DisplayName>Deogratias Habimana</DisplayName>
        <AccountId>27</AccountId>
        <AccountType/>
      </UserInfo>
      <UserInfo>
        <DisplayName>Katharina Thote</DisplayName>
        <AccountId>17</AccountId>
        <AccountType/>
      </UserInfo>
      <UserInfo>
        <DisplayName>Clare Askew</DisplayName>
        <AccountId>9</AccountId>
        <AccountType/>
      </UserInfo>
      <UserInfo>
        <DisplayName>Attila Vondorkovics</DisplayName>
        <AccountId>147</AccountId>
        <AccountType/>
      </UserInfo>
      <UserInfo>
        <DisplayName>Oscar Keeble</DisplayName>
        <AccountId>273</AccountId>
        <AccountType/>
      </UserInfo>
      <UserInfo>
        <DisplayName>Phoebe Goodwin</DisplayName>
        <AccountId>16</AccountId>
        <AccountType/>
      </UserInfo>
      <UserInfo>
        <DisplayName>Amra Nuhbegovic</DisplayName>
        <AccountId>277</AccountId>
        <AccountType/>
      </UserInfo>
      <UserInfo>
        <DisplayName>Roberto Dellanza</DisplayName>
        <AccountId>474</AccountId>
        <AccountType/>
      </UserInfo>
      <UserInfo>
        <DisplayName>Lucia Teoli</DisplayName>
        <AccountId>105</AccountId>
        <AccountType/>
      </UserInfo>
      <UserInfo>
        <DisplayName>Hadir Shady</DisplayName>
        <AccountId>79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4528DA7ADD32454E8138B6859C472ED3" ma:contentTypeVersion="19" ma:contentTypeDescription="Create a new document." ma:contentTypeScope="" ma:versionID="75cd9021c9125a3bd7d8125bef4006c7">
  <xsd:schema xmlns:xsd="http://www.w3.org/2001/XMLSchema" xmlns:xs="http://www.w3.org/2001/XMLSchema" xmlns:p="http://schemas.microsoft.com/office/2006/metadata/properties" xmlns:ns2="f9d2ff12-e453-4800-a97f-bc3a967f3f7f" xmlns:ns3="447b9035-bfaa-496f-9a16-30a0f0d9472e" targetNamespace="http://schemas.microsoft.com/office/2006/metadata/properties" ma:root="true" ma:fieldsID="b73c22fbea7052edf361664806e4d601" ns2:_="" ns3:_="">
    <xsd:import namespace="f9d2ff12-e453-4800-a97f-bc3a967f3f7f"/>
    <xsd:import namespace="447b9035-bfaa-496f-9a16-30a0f0d947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DateTaken" minOccurs="0"/>
                <xsd:element ref="ns2:MediaLengthInSeconds" minOccurs="0"/>
                <xsd:element ref="ns3:_dlc_DocId" minOccurs="0"/>
                <xsd:element ref="ns3:_dlc_DocIdUrl" minOccurs="0"/>
                <xsd:element ref="ns3:_dlc_DocIdPersistId"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d2ff12-e453-4800-a97f-bc3a967f3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description="" ma:indexed="true"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7b9035-bfaa-496f-9a16-30a0f0d9472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c4b5542d-072e-45f8-90d5-643de98ac45e}" ma:internalName="TaxCatchAll" ma:showField="CatchAllData" ma:web="447b9035-bfaa-496f-9a16-30a0f0d94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749FFD-E558-4CE7-B521-931C7D46D0E8}">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f9d2ff12-e453-4800-a97f-bc3a967f3f7f"/>
    <ds:schemaRef ds:uri="http://purl.org/dc/elements/1.1/"/>
    <ds:schemaRef ds:uri="447b9035-bfaa-496f-9a16-30a0f0d9472e"/>
    <ds:schemaRef ds:uri="http://www.w3.org/XML/1998/namespace"/>
  </ds:schemaRefs>
</ds:datastoreItem>
</file>

<file path=customXml/itemProps2.xml><?xml version="1.0" encoding="utf-8"?>
<ds:datastoreItem xmlns:ds="http://schemas.openxmlformats.org/officeDocument/2006/customXml" ds:itemID="{9BCD45AB-6CA9-428D-8B14-52AAA34E47B7}">
  <ds:schemaRefs>
    <ds:schemaRef ds:uri="http://schemas.microsoft.com/sharepoint/v3/contenttype/forms"/>
  </ds:schemaRefs>
</ds:datastoreItem>
</file>

<file path=customXml/itemProps3.xml><?xml version="1.0" encoding="utf-8"?>
<ds:datastoreItem xmlns:ds="http://schemas.openxmlformats.org/officeDocument/2006/customXml" ds:itemID="{2ED91C0F-040B-4939-B18D-529787613346}">
  <ds:schemaRefs>
    <ds:schemaRef ds:uri="http://schemas.microsoft.com/sharepoint/events"/>
  </ds:schemaRefs>
</ds:datastoreItem>
</file>

<file path=customXml/itemProps4.xml><?xml version="1.0" encoding="utf-8"?>
<ds:datastoreItem xmlns:ds="http://schemas.openxmlformats.org/officeDocument/2006/customXml" ds:itemID="{78A333DB-D3D9-4829-9406-1C4A60C074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d2ff12-e453-4800-a97f-bc3a967f3f7f"/>
    <ds:schemaRef ds:uri="447b9035-bfaa-496f-9a16-30a0f0d947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English</vt:lpstr>
      <vt:lpstr>Français</vt:lpstr>
      <vt:lpstr>Español</vt:lpstr>
      <vt:lpstr>Drop Down (2)</vt:lpstr>
      <vt:lpstr>Risk Rating Calc (2)</vt:lpstr>
      <vt:lpstr>Drop Down</vt:lpstr>
      <vt:lpstr>Risk Rating Calc</vt:lpstr>
      <vt:lpstr>Categories</vt:lpstr>
      <vt:lpstr>Impact</vt:lpstr>
      <vt:lpstr>Likelihood</vt:lpstr>
      <vt:lpstr>Status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Roberto Dellanza</dc:creator>
  <cp:keywords/>
  <dc:description/>
  <cp:lastModifiedBy>Phoebe Goodwin</cp:lastModifiedBy>
  <cp:revision/>
  <cp:lastPrinted>2023-12-08T17:56:40Z</cp:lastPrinted>
  <dcterms:created xsi:type="dcterms:W3CDTF">2015-06-05T18:17:20Z</dcterms:created>
  <dcterms:modified xsi:type="dcterms:W3CDTF">2024-12-17T10:27:27Z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0x0101004528DA7ADD32454E8138B6859C472ED3</vt:lpwstr>
  </property>
  <property fmtid="{D5CDD505-2E9C-101B-9397-08002B2CF9AE}" pid="4" name="_dlc_DocIdItemGuid">
    <vt:lpwstr>a1a8acb2-4a2d-4d03-93d5-d038805602e7</vt:lpwstr>
  </property>
</Properties>
</file>