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nnections.xml" ContentType="application/vnd.openxmlformats-officedocument.spreadsheetml.connections+xml"/>
  <Override PartName="/xl/tables/table1.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autoCompressPictures="0"/>
  <xr:revisionPtr revIDLastSave="6" documentId="11_74896FADCF5F6E296AAF3C23CB1ABDABAA7A1A1A" xr6:coauthVersionLast="47" xr6:coauthVersionMax="47" xr10:uidLastSave="{AEDCC94C-A61C-49AB-B2F1-B97E3D04B04F}"/>
  <workbookProtection lockStructure="1"/>
  <bookViews>
    <workbookView xWindow="-110" yWindow="-110" windowWidth="19420" windowHeight="11500" tabRatio="558" xr2:uid="{00000000-000D-0000-FFFF-FFFF00000000}"/>
  </bookViews>
  <sheets>
    <sheet name="Introduction" sheetId="6" r:id="rId1"/>
    <sheet name="XLS_Overview" sheetId="11" r:id="rId2"/>
    <sheet name="Instructions" sheetId="16" r:id="rId3"/>
    <sheet name="survey" sheetId="8" r:id="rId4"/>
    <sheet name="choices" sheetId="9" r:id="rId5"/>
    <sheet name="settings" sheetId="3" r:id="rId6"/>
    <sheet name="troubleshooting (coming soon)" sheetId="12" state="hidden" r:id="rId7"/>
    <sheet name="META" sheetId="17" state="hidden" r:id="rId8"/>
  </sheets>
  <definedNames>
    <definedName name="_xlnm._FilterDatabase" localSheetId="4" hidden="1">choices!$A$1:$F$343</definedName>
    <definedName name="_xlnm._FilterDatabase" localSheetId="3" hidden="1">survey!$A$1:$U$235</definedName>
    <definedName name="_xlcn.WorksheetConnection_MENA_Iraq_WASH_KAP_form_v10_4.xlsxtTrad1" hidden="1">tTrad[]</definedName>
    <definedName name="inst_adapt_msg_1">Instructions!$B$10</definedName>
    <definedName name="inst_adapt_msg_2">Instructions!$B$12</definedName>
    <definedName name="inst_adapt_msg_3">Instructions!$B$14</definedName>
    <definedName name="inst_adapt_title_1">Instructions!$B$9</definedName>
    <definedName name="inst_add_msg_1">Instructions!$B$53</definedName>
    <definedName name="inst_add_msg_2">Instructions!$B$54</definedName>
    <definedName name="inst_add_msg_3">Instructions!$B$55</definedName>
    <definedName name="inst_add_title_1">Instructions!$B$52</definedName>
    <definedName name="inst_app_title_1">Instructions!$B$57</definedName>
    <definedName name="inst_appearance_msg_1">Instructions!$B$58</definedName>
    <definedName name="inst_genset_msg_1">Instructions!$B$96</definedName>
    <definedName name="inst_genset_msg_2">Instructions!$B$97</definedName>
    <definedName name="inst_genset_msg_3">Instructions!$B$98</definedName>
    <definedName name="inst_genset_msg_4">Instructions!$B$100</definedName>
    <definedName name="inst_genset_msg_5">Instructions!$B$101</definedName>
    <definedName name="inst_genset_msg_6">Instructions!$B$102</definedName>
    <definedName name="inst_genset_msg_7">Instructions!$B$103</definedName>
    <definedName name="inst_genset_msg_8">Instructions!$B$104</definedName>
    <definedName name="inst_genset_title_1">Instructions!$B$95</definedName>
    <definedName name="inst_geo_msg_1">Instructions!$B$21</definedName>
    <definedName name="inst_geo_msg_10">Instructions!$B$37</definedName>
    <definedName name="inst_geo_msg_11">Instructions!$B$38</definedName>
    <definedName name="inst_geo_msg_12">Instructions!$B$39</definedName>
    <definedName name="inst_geo_msg_13">Instructions!$B$40</definedName>
    <definedName name="inst_geo_msg_14">Instructions!$B$41</definedName>
    <definedName name="inst_geo_msg_15">Instructions!$B$42</definedName>
    <definedName name="inst_geo_msg_16">Instructions!$B$43</definedName>
    <definedName name="inst_geo_msg_17">Instructions!$B$44</definedName>
    <definedName name="inst_geo_msg_2">Instructions!$B$23</definedName>
    <definedName name="inst_geo_msg_3">Instructions!$B$24</definedName>
    <definedName name="inst_geo_msg_4">Instructions!$B$26</definedName>
    <definedName name="inst_geo_msg_5">Instructions!$B$27</definedName>
    <definedName name="inst_geo_msg_6">Instructions!$B$29</definedName>
    <definedName name="inst_geo_msg_7">Instructions!$B$31</definedName>
    <definedName name="inst_geo_msg_8">Instructions!$B$33</definedName>
    <definedName name="inst_geo_msg_9">Instructions!$B$35</definedName>
    <definedName name="inst_geo_title_1">Instructions!$B$20</definedName>
    <definedName name="inst_get_msg_1">Instructions!$B$3</definedName>
    <definedName name="inst_get_msg_2">Instructions!$B$4</definedName>
    <definedName name="inst_get_msg_3">Instructions!$B$5</definedName>
    <definedName name="inst_get_msg_4">Instructions!$B$7</definedName>
    <definedName name="inst_get_msg_5">Instructions!$B$8</definedName>
    <definedName name="inst_get_title_1">Instructions!$B$2</definedName>
    <definedName name="inst_lang_msg_1">Instructions!$B$17</definedName>
    <definedName name="inst_lang_title_1">Instructions!$B$16</definedName>
    <definedName name="inst_opt_msg_1">Instructions!$B$47</definedName>
    <definedName name="inst_opt_msg_2">Instructions!$B$49</definedName>
    <definedName name="inst_opt_msg_3">Instructions!$B$50</definedName>
    <definedName name="inst_opt_title_1">Instructions!$B$46</definedName>
    <definedName name="inst_prep_msg_1">Instructions!$B$87</definedName>
    <definedName name="inst_prep_msg_2">Instructions!$B$88</definedName>
    <definedName name="inst_prep_msg_3">Instructions!$B$90</definedName>
    <definedName name="inst_prep_msg_4">Instructions!$B$91</definedName>
    <definedName name="inst_prep_msg_5">Instructions!$B$92</definedName>
    <definedName name="inst_prep_msg_6">Instructions!$B$93</definedName>
    <definedName name="inst_prep_title_1">Instructions!$B$86</definedName>
    <definedName name="inst_test_msg_1">Instructions!$B$108</definedName>
    <definedName name="inst_test_msg_2">Instructions!$B$109</definedName>
    <definedName name="inst_test_title_1">Instructions!$B$107</definedName>
    <definedName name="intro_aim_msg1">Introduction!$B$9</definedName>
    <definedName name="intro_aim_msg2">Introduction!$B$10</definedName>
    <definedName name="intro_aim_msg3">Introduction!$B$11</definedName>
    <definedName name="intro_aim_sectiontitle">Introduction!$B$8</definedName>
    <definedName name="intro_maintitle">Introduction!$B$3</definedName>
    <definedName name="intro_overview_msg_1">Introduction!$B$14</definedName>
    <definedName name="intro_overview_msg_2">Introduction!$B$15</definedName>
    <definedName name="intro_overview_msg_3">Introduction!$B$16</definedName>
    <definedName name="intro_overview_msg_4">Introduction!$B$17</definedName>
    <definedName name="intro_overview_msg_6">Introduction!$B$19</definedName>
    <definedName name="intro_overview_sectiontitle">Introduction!$B$13</definedName>
    <definedName name="over_app_msg_1">XLS_Overview!$B$64</definedName>
    <definedName name="over_app_msg_2">XLS_Overview!$B$65</definedName>
    <definedName name="over_app_msg_3">XLS_Overview!$B$66</definedName>
    <definedName name="over_app_msg_4">XLS_Overview!$B$67</definedName>
    <definedName name="over_calc_desc_1">XLS_Overview!$C$58</definedName>
    <definedName name="over_calc_msg_1">XLS_Overview!$B$57</definedName>
    <definedName name="over_calc_msg_2">XLS_Overview!$B$58</definedName>
    <definedName name="over_calc_msg_3">XLS_Overview!$B$59</definedName>
    <definedName name="over_calc_msg_4">XLS_Overview!$B$60</definedName>
    <definedName name="over_calc_msg_5">XLS_Overview!$B$61</definedName>
    <definedName name="over_cond_desc_1">XLS_Overview!$C$48</definedName>
    <definedName name="over_cond_desc_2">XLS_Overview!$C$49</definedName>
    <definedName name="over_cond_desc_3">XLS_Overview!$C$50</definedName>
    <definedName name="over_cond_desc_4">XLS_Overview!$C$51</definedName>
    <definedName name="over_cond_desc_6">XLS_Overview!$B$53</definedName>
    <definedName name="over_cond_desc_7">XLS_Overview!$B$54</definedName>
    <definedName name="over_cond_msg_1">XLS_Overview!$B$47</definedName>
    <definedName name="over_cond_msg_2">XLS_Overview!$B$48</definedName>
    <definedName name="over_cond_msg_3">XLS_Overview!$B$49</definedName>
    <definedName name="over_cond_msg_4">XLS_Overview!$B$50</definedName>
    <definedName name="over_cond_msg_5">XLS_Overview!$B$51</definedName>
    <definedName name="over_const_desc_1">XLS_Overview!$C$40</definedName>
    <definedName name="over_const_desc_2">XLS_Overview!$C$41</definedName>
    <definedName name="over_const_desc_3">XLS_Overview!$C$42</definedName>
    <definedName name="over_const_msg_1">XLS_Overview!$B$39</definedName>
    <definedName name="over_const_msg_2">XLS_Overview!$B$40</definedName>
    <definedName name="over_const_msg_3">XLS_Overview!$B$41</definedName>
    <definedName name="over_const_msg_4">XLS_Overview!$B$42</definedName>
    <definedName name="over_const_msg_5">XLS_Overview!$B$43</definedName>
    <definedName name="over_const_msg_6">XLS_Overview!$B$44</definedName>
    <definedName name="over_far_maintitle">XLS_Overview!$B$69</definedName>
    <definedName name="over_far_msg_1">XLS_Overview!$B$70</definedName>
    <definedName name="over_far_subtitle_1">XLS_Overview!$B$71</definedName>
    <definedName name="over_far_subtitle_2">XLS_Overview!$B$74</definedName>
    <definedName name="over_gen_maintitle">XLS_Overview!$B$1</definedName>
    <definedName name="over_gen_role_desc_1">XLS_Overview!$C$20</definedName>
    <definedName name="over_gen_role_desc_10">XLS_Overview!$C$29</definedName>
    <definedName name="over_gen_role_desc_11">XLS_Overview!$C$30</definedName>
    <definedName name="over_gen_role_desc_12">XLS_Overview!$C$31</definedName>
    <definedName name="over_gen_role_desc_13">XLS_Overview!$C$32</definedName>
    <definedName name="over_gen_role_desc_14">XLS_Overview!$C$33</definedName>
    <definedName name="over_gen_role_desc_15">XLS_Overview!$C$34</definedName>
    <definedName name="over_gen_role_desc_2">XLS_Overview!$C$21</definedName>
    <definedName name="over_gen_role_desc_3">XLS_Overview!$C$22</definedName>
    <definedName name="over_gen_role_desc_4">XLS_Overview!$C$23</definedName>
    <definedName name="over_gen_role_desc_5">XLS_Overview!$C$24</definedName>
    <definedName name="over_gen_role_desc_6">XLS_Overview!$C$25</definedName>
    <definedName name="over_gen_role_desc_7">XLS_Overview!$C$26</definedName>
    <definedName name="over_gen_role_desc_8">XLS_Overview!$C$27</definedName>
    <definedName name="over_gen_role_desc_9">XLS_Overview!$C$28</definedName>
    <definedName name="over_gen_role_msg_1">XLS_Overview!$B$20</definedName>
    <definedName name="over_gen_role_msg_10">XLS_Overview!$B$29</definedName>
    <definedName name="over_gen_role_msg_11">XLS_Overview!$B$30</definedName>
    <definedName name="over_gen_role_msg_12">XLS_Overview!$B$31</definedName>
    <definedName name="over_gen_role_msg_13">XLS_Overview!$B$32</definedName>
    <definedName name="over_gen_role_msg_14">XLS_Overview!$B$33</definedName>
    <definedName name="over_gen_role_msg_15">XLS_Overview!$B$34</definedName>
    <definedName name="over_gen_role_msg_2">XLS_Overview!$B$21</definedName>
    <definedName name="over_gen_role_msg_3">XLS_Overview!$B$22</definedName>
    <definedName name="over_gen_role_msg_4">XLS_Overview!$B$23</definedName>
    <definedName name="over_gen_role_msg_5">XLS_Overview!$B$24</definedName>
    <definedName name="over_gen_role_msg_6">XLS_Overview!$B$25</definedName>
    <definedName name="over_gen_role_msg_7">XLS_Overview!$B$26</definedName>
    <definedName name="over_gen_role_msg_8">XLS_Overview!$B$27</definedName>
    <definedName name="over_gen_role_msg_9">XLS_Overview!$B$28</definedName>
    <definedName name="over_gen_subtitle_1">XLS_Overview!$B$3</definedName>
    <definedName name="over_gen_subtitle_2">XLS_Overview!$B$19</definedName>
    <definedName name="over_gen_type_def_1">XLS_Overview!$C$4</definedName>
    <definedName name="over_gen_type_def_10">XLS_Overview!$C$13</definedName>
    <definedName name="over_gen_type_def_11">XLS_Overview!$C$14</definedName>
    <definedName name="over_gen_type_def_12">XLS_Overview!$C$15</definedName>
    <definedName name="over_gen_type_def_13">XLS_Overview!$C$16</definedName>
    <definedName name="over_gen_type_def_14">XLS_Overview!$C$17</definedName>
    <definedName name="over_gen_type_def_2">XLS_Overview!$C$5</definedName>
    <definedName name="over_gen_type_def_3">XLS_Overview!$C$6</definedName>
    <definedName name="over_gen_type_def_4">XLS_Overview!$C$7</definedName>
    <definedName name="over_gen_type_def_5">XLS_Overview!$C$8</definedName>
    <definedName name="over_gen_type_def_6">XLS_Overview!$C$9</definedName>
    <definedName name="over_gen_type_def_7">XLS_Overview!$C$10</definedName>
    <definedName name="over_gen_type_def_8">XLS_Overview!$C$11</definedName>
    <definedName name="over_gen_type_def_9">XLS_Overview!$C$12</definedName>
    <definedName name="over_gen_type_msg_1">XLS_Overview!$B$4</definedName>
    <definedName name="over_gen_type_msg_10">XLS_Overview!$B$13</definedName>
    <definedName name="over_gen_type_msg_11">XLS_Overview!$B$14</definedName>
    <definedName name="over_gen_type_msg_12">XLS_Overview!$B$15</definedName>
    <definedName name="over_gen_type_msg_13">XLS_Overview!$B$16</definedName>
    <definedName name="over_gen_type_msg_14">XLS_Overview!$B$17</definedName>
    <definedName name="over_gen_type_msg_2">XLS_Overview!$B$5</definedName>
    <definedName name="over_gen_type_msg_3">XLS_Overview!$B$6</definedName>
    <definedName name="over_gen_type_msg_4">XLS_Overview!$B$7</definedName>
    <definedName name="over_gen_type_msg_5">XLS_Overview!$B$8</definedName>
    <definedName name="over_gen_type_msg_6">XLS_Overview!$B$9</definedName>
    <definedName name="over_gen_type_msg_7">XLS_Overview!$B$10</definedName>
    <definedName name="over_gen_type_msg_8">XLS_Overview!$B$11</definedName>
    <definedName name="over_gen_type_msg_9">XLS_Overview!$B$12</definedName>
    <definedName name="over_gen_type_subtitle_1">XLS_Overview!$B$3</definedName>
    <definedName name="over_grp_msg_1">XLS_Overview!$B$72</definedName>
    <definedName name="over_rpt_msg_1">XLS_Overview!$B$75</definedName>
    <definedName name="over_settings_maintitle">XLS_Overview!$B$36</definedName>
    <definedName name="over_settings_msg_1">XLS_Overview!$B$37</definedName>
    <definedName name="over_settings_subtitle_1">XLS_Overview!$B$38</definedName>
    <definedName name="over_settings_subtitle_2">XLS_Overview!$B$46</definedName>
    <definedName name="over_settings_subtitle_3">XLS_Overview!$B$56</definedName>
    <definedName name="over_settings_subtitle_4">XLS_Overview!$B$63</definedName>
    <definedName name="over_type_subtitle_1">XLS_Overview!$B$3</definedName>
    <definedName name="sl_language">Introduction!$B$6</definedName>
    <definedName name="tTrad_1" localSheetId="0" hidden="1">Introduction!#REF!</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Trad" name="tTrad" connection="WorksheetConnection_MENA_Iraq_WASH_KAP_form_v10_4.xlsx!tTrad"/>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3" i="6" l="1"/>
  <c r="C21" i="11"/>
  <c r="B24" i="11"/>
  <c r="B23" i="11"/>
  <c r="B26" i="11"/>
  <c r="C26" i="11"/>
  <c r="B12" i="16"/>
  <c r="B5" i="16"/>
  <c r="B4" i="16"/>
  <c r="B8" i="6"/>
  <c r="B9" i="6"/>
  <c r="B10" i="6"/>
  <c r="B11" i="6"/>
  <c r="B13" i="6"/>
  <c r="B14" i="6"/>
  <c r="B15" i="6"/>
  <c r="B16" i="6"/>
  <c r="B17" i="6"/>
  <c r="B19" i="6"/>
  <c r="B6" i="16"/>
  <c r="B7" i="16"/>
  <c r="B58" i="16"/>
  <c r="B17" i="16"/>
  <c r="B72" i="11"/>
  <c r="B50" i="11"/>
  <c r="B39" i="11"/>
  <c r="B83" i="16"/>
  <c r="B81" i="16"/>
  <c r="B77" i="16"/>
  <c r="B71" i="16"/>
  <c r="B79" i="16"/>
  <c r="B75" i="16"/>
  <c r="B73" i="16"/>
  <c r="B69" i="16"/>
  <c r="B60" i="16"/>
  <c r="B66" i="16"/>
  <c r="B64" i="16"/>
  <c r="B62" i="16"/>
  <c r="B57" i="16"/>
  <c r="B3" i="11"/>
  <c r="B63" i="11"/>
  <c r="B56" i="11"/>
  <c r="B46" i="11"/>
  <c r="B38" i="11"/>
  <c r="B37" i="11"/>
  <c r="B36" i="11"/>
  <c r="B75" i="11"/>
  <c r="C12" i="11"/>
  <c r="C11" i="11"/>
  <c r="C10" i="11"/>
  <c r="C9" i="11"/>
  <c r="C8" i="11"/>
  <c r="C7" i="11"/>
  <c r="C6" i="11"/>
  <c r="C5" i="11"/>
  <c r="C17" i="11"/>
  <c r="C16" i="11"/>
  <c r="C15" i="11"/>
  <c r="C14" i="11"/>
  <c r="C13" i="11"/>
  <c r="C4" i="11"/>
  <c r="B19" i="11"/>
  <c r="C28" i="11"/>
  <c r="C27" i="11"/>
  <c r="C25" i="11"/>
  <c r="C24" i="11"/>
  <c r="C23" i="11"/>
  <c r="C22" i="11"/>
  <c r="C34" i="11"/>
  <c r="C33" i="11"/>
  <c r="C32" i="11"/>
  <c r="C31" i="11"/>
  <c r="C30" i="11"/>
  <c r="C29" i="11"/>
  <c r="C20" i="11"/>
  <c r="B1" i="11"/>
  <c r="B74" i="11"/>
  <c r="B71" i="11"/>
  <c r="B70" i="11"/>
  <c r="B69" i="11"/>
  <c r="B44" i="11"/>
  <c r="B43" i="11"/>
  <c r="B42" i="11"/>
  <c r="B41" i="11"/>
  <c r="B40" i="11"/>
  <c r="C42" i="11"/>
  <c r="C41" i="11"/>
  <c r="C40" i="11"/>
  <c r="B51" i="11"/>
  <c r="B49" i="11"/>
  <c r="B48" i="11"/>
  <c r="B47" i="11"/>
  <c r="B54" i="11"/>
  <c r="B53" i="11"/>
  <c r="C51" i="11"/>
  <c r="C50" i="11"/>
  <c r="C49" i="11"/>
  <c r="C48" i="11"/>
  <c r="B61" i="11"/>
  <c r="B60" i="11"/>
  <c r="B59" i="11"/>
  <c r="B58" i="11"/>
  <c r="B57" i="11"/>
  <c r="C58" i="11"/>
  <c r="B67" i="11"/>
  <c r="B66" i="11"/>
  <c r="B65" i="11"/>
  <c r="B64" i="11"/>
  <c r="B107" i="16"/>
  <c r="B109" i="16"/>
  <c r="B108" i="16"/>
  <c r="B86" i="16"/>
  <c r="B93" i="16"/>
  <c r="B92" i="16"/>
  <c r="B91" i="16"/>
  <c r="B90" i="16"/>
  <c r="B88" i="16"/>
  <c r="B87" i="16"/>
  <c r="B46" i="16"/>
  <c r="B50" i="16"/>
  <c r="B49" i="16"/>
  <c r="B47" i="16"/>
  <c r="B16" i="16"/>
  <c r="B2" i="16"/>
  <c r="B8" i="16"/>
  <c r="B3" i="16"/>
  <c r="B20" i="16"/>
  <c r="B35" i="16"/>
  <c r="B33" i="16"/>
  <c r="B31" i="16"/>
  <c r="B29" i="16"/>
  <c r="B27" i="16"/>
  <c r="B26" i="16"/>
  <c r="B24" i="16"/>
  <c r="B23" i="16"/>
  <c r="B44" i="16"/>
  <c r="B43" i="16"/>
  <c r="B42" i="16"/>
  <c r="B41" i="16"/>
  <c r="B40" i="16"/>
  <c r="B39" i="16"/>
  <c r="B38" i="16"/>
  <c r="B37" i="16"/>
  <c r="B21" i="16"/>
  <c r="B95" i="16"/>
  <c r="B104" i="16"/>
  <c r="B103" i="16"/>
  <c r="B101" i="16"/>
  <c r="B100" i="16"/>
  <c r="B98" i="16"/>
  <c r="B97" i="16"/>
  <c r="B96" i="16"/>
  <c r="B52" i="16"/>
  <c r="B55" i="16"/>
  <c r="B54" i="16"/>
  <c r="B53" i="16"/>
  <c r="B9" i="16"/>
  <c r="B14" i="16"/>
  <c r="B10" i="16"/>
  <c r="F11" i="17"/>
  <c r="F12" i="17"/>
  <c r="F13" i="17"/>
  <c r="F14" i="17"/>
  <c r="F15" i="17"/>
  <c r="F16" i="17"/>
  <c r="F17" i="1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F60" i="17"/>
  <c r="F61" i="17"/>
  <c r="F62" i="17"/>
  <c r="F63" i="17"/>
  <c r="F64" i="17"/>
  <c r="F65" i="17"/>
  <c r="F66" i="17"/>
  <c r="F67" i="17"/>
  <c r="F68" i="17"/>
  <c r="F69" i="17"/>
  <c r="F70" i="17"/>
  <c r="F71" i="17"/>
  <c r="F72" i="17"/>
  <c r="F73" i="17"/>
  <c r="F74" i="17"/>
  <c r="F75" i="17"/>
  <c r="F76" i="17"/>
  <c r="F77" i="17"/>
  <c r="F78" i="17"/>
  <c r="F79" i="17"/>
  <c r="F80" i="17"/>
  <c r="F81" i="17"/>
  <c r="F82" i="17"/>
  <c r="F83" i="17"/>
  <c r="F84" i="17"/>
  <c r="F85" i="17"/>
  <c r="F86" i="17"/>
  <c r="F87" i="17"/>
  <c r="F88" i="17"/>
  <c r="F89" i="17"/>
  <c r="F90" i="17"/>
  <c r="F91" i="17"/>
  <c r="F92" i="17"/>
  <c r="F93" i="17"/>
  <c r="F94" i="17"/>
  <c r="F95" i="17"/>
  <c r="F96" i="17"/>
  <c r="F97" i="17"/>
  <c r="F98" i="17"/>
  <c r="F99" i="17"/>
  <c r="F100" i="17"/>
  <c r="F101" i="17"/>
  <c r="F102" i="17"/>
  <c r="F103" i="17"/>
  <c r="F104" i="17"/>
  <c r="F105" i="17"/>
  <c r="F106" i="17"/>
  <c r="F107" i="17"/>
  <c r="F108" i="17"/>
  <c r="F109" i="17"/>
  <c r="F110" i="17"/>
  <c r="F111" i="17"/>
  <c r="F112" i="17"/>
  <c r="F113" i="17"/>
  <c r="F114" i="17"/>
  <c r="F115" i="17"/>
  <c r="F116" i="17"/>
  <c r="F117" i="17"/>
  <c r="F118" i="17"/>
  <c r="F119" i="17"/>
  <c r="F120" i="17"/>
  <c r="F121" i="17"/>
  <c r="F122" i="17"/>
  <c r="F123" i="17"/>
  <c r="F124" i="17"/>
  <c r="F125" i="17"/>
  <c r="F126" i="17"/>
  <c r="F127" i="17"/>
  <c r="F128" i="17"/>
  <c r="F129" i="17"/>
  <c r="F130" i="17"/>
  <c r="F131" i="17"/>
  <c r="F132" i="17"/>
  <c r="F133" i="17"/>
  <c r="F134" i="17"/>
  <c r="F135" i="17"/>
  <c r="F136" i="17"/>
  <c r="F137" i="17"/>
  <c r="F138" i="17"/>
  <c r="F139" i="17"/>
  <c r="F140" i="17"/>
  <c r="F141" i="17"/>
  <c r="F142" i="17"/>
  <c r="F143" i="17"/>
  <c r="F144" i="17"/>
  <c r="F145" i="17"/>
  <c r="F146" i="17"/>
  <c r="F147" i="17"/>
  <c r="F148" i="17"/>
  <c r="F149" i="17"/>
  <c r="F150" i="17"/>
  <c r="F151" i="17"/>
  <c r="F152" i="17"/>
  <c r="F153" i="17"/>
  <c r="F154" i="17"/>
  <c r="F155" i="17"/>
  <c r="F156" i="17"/>
  <c r="F157" i="17"/>
  <c r="F158" i="17"/>
  <c r="F159" i="17"/>
  <c r="F160" i="17"/>
  <c r="F161" i="17"/>
  <c r="F162" i="17"/>
  <c r="F163" i="17"/>
  <c r="F164" i="17"/>
  <c r="F165" i="17"/>
  <c r="F166" i="17"/>
  <c r="F167" i="17"/>
  <c r="F168" i="17"/>
  <c r="F169" i="17"/>
  <c r="F170" i="17"/>
  <c r="F171" i="17"/>
  <c r="F172" i="17"/>
  <c r="F173" i="17"/>
  <c r="F174" i="17"/>
  <c r="F175" i="17"/>
  <c r="F176" i="17"/>
  <c r="F177" i="17"/>
  <c r="F178" i="17"/>
  <c r="F179" i="17"/>
  <c r="F180" i="17"/>
  <c r="F181" i="17"/>
  <c r="F182" i="17"/>
  <c r="F183" i="17"/>
  <c r="F184" i="17"/>
  <c r="F185" i="17"/>
  <c r="F186" i="17"/>
  <c r="G150" i="17"/>
  <c r="G47" i="17"/>
  <c r="G123" i="17"/>
  <c r="G184" i="17"/>
  <c r="G75" i="17"/>
  <c r="G145" i="17"/>
  <c r="G13" i="17"/>
  <c r="G127" i="17"/>
  <c r="G130" i="17"/>
  <c r="G37" i="17"/>
  <c r="G95" i="17"/>
  <c r="G154" i="17"/>
  <c r="G19" i="17"/>
  <c r="G15" i="17"/>
  <c r="G78" i="17"/>
  <c r="G151" i="17"/>
  <c r="G67" i="17"/>
  <c r="G185" i="17"/>
  <c r="G181" i="17"/>
  <c r="G114" i="17"/>
  <c r="G42" i="17"/>
  <c r="G16" i="17"/>
  <c r="G21" i="17"/>
  <c r="G144" i="17"/>
  <c r="G116" i="17"/>
  <c r="G66" i="17"/>
  <c r="G126" i="17"/>
  <c r="G51" i="17"/>
  <c r="G49" i="17"/>
  <c r="G135" i="17"/>
  <c r="G52" i="17"/>
  <c r="G153" i="17"/>
  <c r="G175" i="17"/>
  <c r="G53" i="17"/>
  <c r="G22" i="17"/>
  <c r="G173" i="17"/>
  <c r="G55" i="17"/>
  <c r="G148" i="17"/>
  <c r="G92" i="17"/>
  <c r="G168" i="17"/>
  <c r="G32" i="17"/>
  <c r="G142" i="17"/>
  <c r="G46" i="17"/>
  <c r="G146" i="17"/>
  <c r="G113" i="17"/>
  <c r="G183" i="17"/>
  <c r="G17" i="17"/>
  <c r="G58" i="17"/>
  <c r="G31" i="17"/>
  <c r="G107" i="17"/>
  <c r="G99" i="17"/>
  <c r="G11" i="17"/>
  <c r="G69" i="17"/>
  <c r="G28" i="17"/>
  <c r="G30" i="17"/>
  <c r="G35" i="17"/>
  <c r="G96" i="17"/>
  <c r="G163" i="17"/>
  <c r="G178" i="17"/>
  <c r="G167" i="17"/>
  <c r="G110" i="17"/>
  <c r="G111" i="17"/>
  <c r="G105" i="17"/>
  <c r="G33" i="17"/>
  <c r="G102" i="17"/>
  <c r="G179" i="17"/>
  <c r="G98" i="17"/>
  <c r="G93" i="17"/>
  <c r="G132" i="17"/>
  <c r="G79" i="17"/>
  <c r="G159" i="17"/>
  <c r="G70" i="17"/>
  <c r="G122" i="17"/>
  <c r="G166" i="17"/>
  <c r="G23" i="17"/>
  <c r="G140" i="17"/>
  <c r="G61" i="17"/>
  <c r="G45" i="17"/>
  <c r="G182" i="17"/>
  <c r="G29" i="17"/>
  <c r="G43" i="17"/>
  <c r="G141" i="17"/>
  <c r="G83" i="17"/>
  <c r="G81" i="17"/>
  <c r="G20" i="17"/>
  <c r="G112" i="17"/>
  <c r="G161" i="17"/>
  <c r="G24" i="17"/>
  <c r="G48" i="17"/>
  <c r="G62" i="17"/>
  <c r="G86" i="17"/>
  <c r="G50" i="17"/>
  <c r="G94" i="17"/>
  <c r="G25" i="17"/>
  <c r="G26" i="17"/>
  <c r="G84" i="17"/>
  <c r="G106" i="17"/>
  <c r="G147" i="17"/>
  <c r="G91" i="17"/>
  <c r="G174" i="17"/>
  <c r="G57" i="17"/>
  <c r="G120" i="17"/>
  <c r="G39" i="17"/>
  <c r="G108" i="17"/>
  <c r="G137" i="17"/>
  <c r="G164" i="17"/>
  <c r="G85" i="17"/>
  <c r="G118" i="17"/>
  <c r="G97" i="17"/>
  <c r="G165" i="17"/>
  <c r="G156" i="17"/>
  <c r="G103" i="17"/>
  <c r="G65" i="17"/>
  <c r="G109" i="17"/>
  <c r="G139" i="17"/>
  <c r="G60" i="17"/>
  <c r="G88" i="17"/>
  <c r="G117" i="17"/>
  <c r="G171" i="17"/>
  <c r="G89" i="17"/>
  <c r="G158" i="17"/>
  <c r="G36" i="17"/>
  <c r="G73" i="17"/>
  <c r="G63" i="17"/>
  <c r="G90" i="17"/>
  <c r="G101" i="17"/>
  <c r="G136" i="17"/>
  <c r="G177" i="17"/>
  <c r="G124" i="17"/>
  <c r="G134" i="17"/>
  <c r="G172" i="17"/>
  <c r="G64" i="17"/>
  <c r="G38" i="17"/>
  <c r="G176" i="17"/>
  <c r="G40" i="17"/>
  <c r="G71" i="17"/>
  <c r="G152" i="17"/>
  <c r="G128" i="17"/>
  <c r="G104" i="17"/>
  <c r="G12" i="17"/>
  <c r="G14" i="17"/>
  <c r="G115" i="17"/>
  <c r="G155" i="17"/>
  <c r="G41" i="17"/>
  <c r="G59" i="17"/>
  <c r="G76" i="17"/>
  <c r="G77" i="17"/>
  <c r="G125" i="17"/>
  <c r="G157" i="17"/>
  <c r="G34" i="17"/>
  <c r="G121" i="17"/>
  <c r="G56" i="17"/>
  <c r="G133" i="17"/>
  <c r="G186" i="17"/>
  <c r="G129" i="17"/>
  <c r="G18" i="17"/>
  <c r="G74" i="17"/>
  <c r="G138" i="17"/>
  <c r="G180" i="17"/>
  <c r="G68" i="17"/>
  <c r="G44" i="17"/>
  <c r="G143" i="17"/>
  <c r="G87" i="17"/>
  <c r="G170" i="17"/>
  <c r="G82" i="17"/>
  <c r="G119" i="17"/>
  <c r="G54" i="17"/>
  <c r="G131" i="17"/>
  <c r="G160" i="17"/>
  <c r="G27" i="17"/>
  <c r="G162" i="17"/>
  <c r="G169" i="17"/>
  <c r="G100" i="17"/>
  <c r="G149" i="17"/>
  <c r="G72" i="17"/>
  <c r="G80"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MENA_Iraq_WASH_KAP_form_v10_4.xlsx!tTrad" type="102" refreshedVersion="6" minRefreshableVersion="5" background="1" saveData="1">
    <extLst>
      <ext xmlns:x15="http://schemas.microsoft.com/office/spreadsheetml/2010/11/main" uri="{DE250136-89BD-433C-8126-D09CA5730AF9}">
        <x15:connection id="tTrad" autoDelete="1">
          <x15:rangePr sourceName="_xlcn.WorksheetConnection_MENA_Iraq_WASH_KAP_form_v10_4.xlsxtTrad1"/>
        </x15:connection>
      </ext>
    </extLst>
  </connection>
</connections>
</file>

<file path=xl/sharedStrings.xml><?xml version="1.0" encoding="utf-8"?>
<sst xmlns="http://schemas.openxmlformats.org/spreadsheetml/2006/main" count="4736" uniqueCount="2536">
  <si>
    <t>Standardised WASH KAP Survey</t>
  </si>
  <si>
    <t>Select language / Choix de la langue</t>
  </si>
  <si>
    <t>Français</t>
  </si>
  <si>
    <t>text</t>
  </si>
  <si>
    <t>integer</t>
  </si>
  <si>
    <t>decimal</t>
  </si>
  <si>
    <t>select_one [options]</t>
  </si>
  <si>
    <t>select_multiple [options]</t>
  </si>
  <si>
    <t>note</t>
  </si>
  <si>
    <t>geopoint</t>
  </si>
  <si>
    <t>image</t>
  </si>
  <si>
    <t>barcode</t>
  </si>
  <si>
    <t>date</t>
  </si>
  <si>
    <t>datetime</t>
  </si>
  <si>
    <t>audio</t>
  </si>
  <si>
    <t>video</t>
  </si>
  <si>
    <t>calculate</t>
  </si>
  <si>
    <t>Columns</t>
  </si>
  <si>
    <t>type</t>
  </si>
  <si>
    <t>name</t>
  </si>
  <si>
    <t>label::English</t>
  </si>
  <si>
    <t>hint::English</t>
  </si>
  <si>
    <t>constraint</t>
  </si>
  <si>
    <t>constraint_message::English</t>
  </si>
  <si>
    <t>calculation</t>
  </si>
  <si>
    <t>relevant</t>
  </si>
  <si>
    <t>repeat_count</t>
  </si>
  <si>
    <t>choice_filter</t>
  </si>
  <si>
    <t>appearance</t>
  </si>
  <si>
    <t>required</t>
  </si>
  <si>
    <t>media::image</t>
  </si>
  <si>
    <t>analysis</t>
  </si>
  <si>
    <t>${LITRE} * ${JOURNEY}</t>
  </si>
  <si>
    <t>Exemples</t>
  </si>
  <si>
    <t>no-calendar</t>
  </si>
  <si>
    <t>liste de champs</t>
  </si>
  <si>
    <t>label::Français</t>
  </si>
  <si>
    <t>hint::Français</t>
  </si>
  <si>
    <t>constraint_message::Français</t>
  </si>
  <si>
    <t>required_message::English</t>
  </si>
  <si>
    <t>Comments for modification and adaptation of the form : English</t>
  </si>
  <si>
    <t>INTRODUCTION</t>
  </si>
  <si>
    <t>begin group</t>
  </si>
  <si>
    <t>gI</t>
  </si>
  <si>
    <t>gINTRODUCTION</t>
  </si>
  <si>
    <t>deviceid</t>
  </si>
  <si>
    <t>DeviceID</t>
  </si>
  <si>
    <t>username</t>
  </si>
  <si>
    <t>start</t>
  </si>
  <si>
    <t>TimeStartRecorded</t>
  </si>
  <si>
    <t>end</t>
  </si>
  <si>
    <t>TimeEndRecorded</t>
  </si>
  <si>
    <t>SURVDATE</t>
  </si>
  <si>
    <t>I.1. Date of Interview</t>
  </si>
  <si>
    <t>yes</t>
  </si>
  <si>
    <t>This question requires an answer</t>
  </si>
  <si>
    <t>D</t>
  </si>
  <si>
    <t>select_one camp</t>
  </si>
  <si>
    <t>CAMP</t>
  </si>
  <si>
    <t>ZONE</t>
  </si>
  <si>
    <t>BLOCK</t>
  </si>
  <si>
    <t>SECTION</t>
  </si>
  <si>
    <t>CLUSTER</t>
  </si>
  <si>
    <t>GPS</t>
  </si>
  <si>
    <t>TEAM</t>
  </si>
  <si>
    <t>select_one enumerator</t>
  </si>
  <si>
    <t>ENUMERATOR</t>
  </si>
  <si>
    <t>ENUMERATOROTH</t>
  </si>
  <si>
    <t>selected(${ENUMERATOR},'96')</t>
  </si>
  <si>
    <t>HH</t>
  </si>
  <si>
    <t>.&gt;0</t>
  </si>
  <si>
    <t>end group</t>
  </si>
  <si>
    <t>CONSENT / ACCORD</t>
  </si>
  <si>
    <t>select_one yesnoabsent</t>
  </si>
  <si>
    <t>WSCONST</t>
  </si>
  <si>
    <t>A. GENERAL INFORMATION AND DEMOGRAPHICS / INFORMATIONS GENERALES ET DEMOGRAPHIQUES</t>
  </si>
  <si>
    <t>gSURVEY</t>
  </si>
  <si>
    <t>selected(${WSCONST},'1')</t>
  </si>
  <si>
    <t>gDEM</t>
  </si>
  <si>
    <t>A. GENERAL INFORMATION AND DEMOGRAPHICS</t>
  </si>
  <si>
    <t/>
  </si>
  <si>
    <t>nDEMOGRAPHICS</t>
  </si>
  <si>
    <t>select_one sex</t>
  </si>
  <si>
    <t>RESPONDENTSEX</t>
  </si>
  <si>
    <t>optional</t>
  </si>
  <si>
    <t>HHSIZE</t>
  </si>
  <si>
    <t xml:space="preserve">The number you have typed is outside the expected range </t>
  </si>
  <si>
    <t>CHHHSIZE</t>
  </si>
  <si>
    <t>.&lt;${HHSIZE} and .&gt;=0</t>
  </si>
  <si>
    <t>The number of children must be inferior to the overall household size</t>
  </si>
  <si>
    <t>select_one yesno</t>
  </si>
  <si>
    <t>DISABELDERS</t>
  </si>
  <si>
    <t>B. WATER COLLECTION AND STORAGE / COLLECTE ET STOCKAGE DE L'EAU</t>
  </si>
  <si>
    <t>gWATERCOL</t>
  </si>
  <si>
    <t>B. WATER COLLECTION AND STORAGE</t>
  </si>
  <si>
    <t>nWATERCOLLECTION</t>
  </si>
  <si>
    <t>gSOURCE</t>
  </si>
  <si>
    <t>select_one source</t>
  </si>
  <si>
    <t>.!='0'</t>
  </si>
  <si>
    <t>There must be a primary water source.</t>
  </si>
  <si>
    <t>B.1.a. If other, please specify</t>
  </si>
  <si>
    <t>select_one sourcesecondary</t>
  </si>
  <si>
    <t>ASource_2</t>
  </si>
  <si>
    <t>SOURCEOTHERACT</t>
  </si>
  <si>
    <t xml:space="preserve">B.2. What sources of water do you use for other activities (non-drinking water: animal water, gardening, bricks, etc.)? </t>
  </si>
  <si>
    <t>CONTAINER</t>
  </si>
  <si>
    <t>begin repeat</t>
  </si>
  <si>
    <t>${CONTAINER}</t>
  </si>
  <si>
    <t>select_one yesnodk</t>
  </si>
  <si>
    <t>end repeat</t>
  </si>
  <si>
    <t>xTotVolCollectedPotable</t>
  </si>
  <si>
    <t>xTotVolCollectedPotableProtected</t>
  </si>
  <si>
    <t>xTotVolCollectedAll</t>
  </si>
  <si>
    <t>xTotVolStorage</t>
  </si>
  <si>
    <t>xAvgVolCollectedPotable</t>
  </si>
  <si>
    <t>if(sum(${xTotVolCollectedPotable})&gt;0,int((sum(${xTotVolCollectedPotable}) div ${HHSIZE})*10) div 10,0)</t>
  </si>
  <si>
    <t>if(sum(${xTotVolCollectedPotableProtected})&gt;0,int((sum(${xTotVolCollectedPotableProtected}) div ${HHSIZE})*10) div 10,0)</t>
  </si>
  <si>
    <t>xAvgVolCollectedAll</t>
  </si>
  <si>
    <t>if(sum(${xTotVolCollectedAll})&gt;0,int((sum(${xTotVolCollectedAll}) div ${HHSIZE})*10) div 10,0)</t>
  </si>
  <si>
    <t>if(sum(${xTotVolStorage})&gt;0,int((sum(${xTotVolStorage}) div ${HHSIZE})*10) div 10,0)</t>
  </si>
  <si>
    <t>.&gt;=0</t>
  </si>
  <si>
    <t>The number you have typed is outside the expected range</t>
  </si>
  <si>
    <t>XDistToWaterPointMeters</t>
  </si>
  <si>
    <t>WATERNEEEDSCOVERED</t>
  </si>
  <si>
    <t>THIS DOES NOT INCLUDE ANIMAL USE, BRICKMAKING, AGRICULTURE, GARDENING, ETC.</t>
  </si>
  <si>
    <t>select_one whynotenough</t>
  </si>
  <si>
    <t>REASONNOTCOVERED</t>
  </si>
  <si>
    <t>B.5.b. Why not?</t>
  </si>
  <si>
    <t>select_one paywater</t>
  </si>
  <si>
    <t>PAYFORWATER</t>
  </si>
  <si>
    <t>gPAY</t>
  </si>
  <si>
    <t xml:space="preserve">selected(${PAYFORWATER},'1') or selected(${PAYFORWATER},'2') </t>
  </si>
  <si>
    <t>field-list</t>
  </si>
  <si>
    <t>nPAYFORWATER</t>
  </si>
  <si>
    <t>AMOUNT</t>
  </si>
  <si>
    <t>select_one cleanfreq</t>
  </si>
  <si>
    <t>CLEANFREQ</t>
  </si>
  <si>
    <t>CLEANHOW</t>
  </si>
  <si>
    <t>C. DRINKING WATER HYGIENE / HYGIENE RELATIVE A L'EAU POTABLE</t>
  </si>
  <si>
    <t>gHWTSOPT</t>
  </si>
  <si>
    <t>C. DRINKING WATER HYGIENE</t>
  </si>
  <si>
    <t>optional module</t>
  </si>
  <si>
    <t>nHWTSOPT</t>
  </si>
  <si>
    <t>select_one yesnomakepotable</t>
  </si>
  <si>
    <t>HWTSMAKEPOTABLE</t>
  </si>
  <si>
    <t>select_multiple productspurify</t>
  </si>
  <si>
    <t>HWTSTREATMENT</t>
  </si>
  <si>
    <t>HWTSTREATMENTOTH</t>
  </si>
  <si>
    <t>selected(${HWTSTREATMENT},'96')</t>
  </si>
  <si>
    <t>select_one typedisinfectant</t>
  </si>
  <si>
    <t>DISINFECTANTTYPE</t>
  </si>
  <si>
    <t>DISINFECTANTTYPEOTH</t>
  </si>
  <si>
    <t>selected(${DISINFECTANTTYPE},'96')</t>
  </si>
  <si>
    <t>select_one typefilter</t>
  </si>
  <si>
    <t>FILTERTYPE</t>
  </si>
  <si>
    <t>FILTERTYPEOTH</t>
  </si>
  <si>
    <t>C.4.b. If other, please specify:</t>
  </si>
  <si>
    <t>selected(${FILTERTYPE},'96')</t>
  </si>
  <si>
    <t>select_one whenmakepotable</t>
  </si>
  <si>
    <t>PURIFYHOWRECENT</t>
  </si>
  <si>
    <t>TREATING CONSISTS OF BOILING, FILTERING, DISINFECTING, AND/OR OTHER ACTIONS TAKEN TO ‘CLEAN’ WATER. </t>
  </si>
  <si>
    <t>D. HYGIENE</t>
  </si>
  <si>
    <t>gHYGIENE</t>
  </si>
  <si>
    <t>nHYGIENE</t>
  </si>
  <si>
    <t>PRESENCESOAP</t>
  </si>
  <si>
    <t>select_one soaporig</t>
  </si>
  <si>
    <t>ORIGINSOAP</t>
  </si>
  <si>
    <t>select_one reasonnosoap</t>
  </si>
  <si>
    <t>REASONNOSOAP</t>
  </si>
  <si>
    <t>select_one soapreplacer</t>
  </si>
  <si>
    <t>SOAPREPLACER</t>
  </si>
  <si>
    <t>select_multiple washhandstime</t>
  </si>
  <si>
    <t>WASHHANDSTIME</t>
  </si>
  <si>
    <t>if(selected(., '98'), count-selected(.)&lt;4,  count-selected(.)&gt;=3)</t>
  </si>
  <si>
    <t>Please select at least 3 answers or else tick "don't know" as well if 3 options were not suggested.</t>
  </si>
  <si>
    <t>WASHDEVICE</t>
  </si>
  <si>
    <t>select_one handwashingdevice</t>
  </si>
  <si>
    <t>TYPEWASHDEVICE</t>
  </si>
  <si>
    <t>WATERDEVICE</t>
  </si>
  <si>
    <t>selected(${WASHDEVICE},'1')</t>
  </si>
  <si>
    <t>SOAPDEVICE</t>
  </si>
  <si>
    <t>FOODCOVERED</t>
  </si>
  <si>
    <t>gSAN</t>
  </si>
  <si>
    <t>E. SANITATION</t>
  </si>
  <si>
    <t>nSAN</t>
  </si>
  <si>
    <t>I AM GOING TO ASK YOU SOME QUESTIONS ABOUT YOUR SANITATION PRACTICES</t>
  </si>
  <si>
    <t>select_one defecateadults</t>
  </si>
  <si>
    <t>DEFECATEADULTS</t>
  </si>
  <si>
    <t>E.1. Where do you and your household members (EXCLUDING children under 5) usually go to defecate?</t>
  </si>
  <si>
    <t>select_one defecatechildren</t>
  </si>
  <si>
    <t>DEFECATECHILDREN</t>
  </si>
  <si>
    <t>${CHHHSIZE}&gt;0</t>
  </si>
  <si>
    <t>select_one faeceschildren</t>
  </si>
  <si>
    <t>FAECESCHILDREN</t>
  </si>
  <si>
    <t>DEFECATEBUSH</t>
  </si>
  <si>
    <t>select_one bushdefecate</t>
  </si>
  <si>
    <t>DEFECATEBUSHREASON</t>
  </si>
  <si>
    <t>selected(${DEFECATEBUSH},'1')</t>
  </si>
  <si>
    <t>DEFECATEBUSHREASONOTH</t>
  </si>
  <si>
    <t>selected(${DEFECATEBUSHREASON},'96')</t>
  </si>
  <si>
    <t>LATRINEPRIVACY</t>
  </si>
  <si>
    <t>select_one latprivreason</t>
  </si>
  <si>
    <t>LATRINEPRIVACYREASON</t>
  </si>
  <si>
    <t>E.6.b. Why not?</t>
  </si>
  <si>
    <t>gLATRINOBS</t>
  </si>
  <si>
    <t>nLATRINETYPECOMLATRINE</t>
  </si>
  <si>
    <t>select_one latrinetype</t>
  </si>
  <si>
    <t>LATRINETYPE</t>
  </si>
  <si>
    <t>LATRINETYPEOTH</t>
  </si>
  <si>
    <t>E.7.  If other, please specify:</t>
  </si>
  <si>
    <t>selected(${LATRINETYPE},'96')</t>
  </si>
  <si>
    <t>LATRINEUSED</t>
  </si>
  <si>
    <t>HANDWASHSTATION</t>
  </si>
  <si>
    <t>WATERHANDWASHSTATION</t>
  </si>
  <si>
    <t>E.14.  Indicate whether there is water in the handwashing station</t>
  </si>
  <si>
    <t>SOAPHANDWASHSTATION</t>
  </si>
  <si>
    <t>E.15.  Is soap present at the hand washing station?</t>
  </si>
  <si>
    <t>select_one bathfacility</t>
  </si>
  <si>
    <t>BATHINGFACILITY</t>
  </si>
  <si>
    <t>select_one domesticwaste</t>
  </si>
  <si>
    <t>DOMESTICWASTE</t>
  </si>
  <si>
    <t>DOMESTICWASTEOth</t>
  </si>
  <si>
    <t>selected(${DOMESTICWASTE},'96')</t>
  </si>
  <si>
    <t>COURTCLEAN</t>
  </si>
  <si>
    <t>E.18. Is the courtyard/concession clean (no apparent trash scattered around)?</t>
  </si>
  <si>
    <t>select_multiple vectors</t>
  </si>
  <si>
    <t>ABNORMALVECTORS</t>
  </si>
  <si>
    <t xml:space="preserve">F. MESSAGING / SENSIBILISATION </t>
  </si>
  <si>
    <t>gMESSAGING</t>
  </si>
  <si>
    <t>F. MESSAGING</t>
  </si>
  <si>
    <t>nMESSAGING</t>
  </si>
  <si>
    <t>GCOM</t>
  </si>
  <si>
    <t>select_one transmissionhh</t>
  </si>
  <si>
    <t>COMMMEANS</t>
  </si>
  <si>
    <t>READ THE POSSIBLE RESPONSES</t>
  </si>
  <si>
    <t>VISITCHW</t>
  </si>
  <si>
    <t>F.2. In the last month did your household receive a visit from a community health worker to discuss any health or hygiene messages?</t>
  </si>
  <si>
    <t>COMMMEETING</t>
  </si>
  <si>
    <t xml:space="preserve">F.3. In the last month, have you or anyone in your household attended a health or hygiene community meeting? </t>
  </si>
  <si>
    <t>select_one yesnoread</t>
  </si>
  <si>
    <t>ABLEREAD</t>
  </si>
  <si>
    <t>F.4. Are you able to read?</t>
  </si>
  <si>
    <t>HAVERADIO</t>
  </si>
  <si>
    <t>HAVEMOBILE</t>
  </si>
  <si>
    <t>F.6. Do you have a mobile phone in your household?</t>
  </si>
  <si>
    <t>G. DISTRIBUTION</t>
  </si>
  <si>
    <t>gDISTRIB</t>
  </si>
  <si>
    <t>DISTRIB</t>
  </si>
  <si>
    <t>G.1. In the past month, did you or someone in your household receive (** soap, ORS, jerrycans, basins, sanitary pads, hygiene kits, Aquatabs, etc ) through a distribution?</t>
  </si>
  <si>
    <t>H. DIARRHEA, KNOWLEDGE, HEALTH SEEKING / DIARRHÉE ET MALADIES LIÉES A L'EAU</t>
  </si>
  <si>
    <t>gDIARRHEAOPT</t>
  </si>
  <si>
    <t>H. DIARRHEA PREVALENCE, KNOWLEDGE AND HEALTH SEEKING BEHAVIOUR</t>
  </si>
  <si>
    <t>nDIARRHEAOPT</t>
  </si>
  <si>
    <t>NBLESSFIVEDIARRHEA</t>
  </si>
  <si>
    <t>H.1. How many children less than 5 years of age have had 3 or more loose or watery stools in the last 14 days?</t>
  </si>
  <si>
    <t>.&lt;=${CHHHSIZE} and .&gt;=0</t>
  </si>
  <si>
    <t>NBMOREFIVEDIARRHEA</t>
  </si>
  <si>
    <t>H.2. How many persons 5 years of age or older have had 3 or more loose or watery stools in the last 14 days?</t>
  </si>
  <si>
    <t>select_multiple illnesscatch</t>
  </si>
  <si>
    <t>ILLNESSCATCH</t>
  </si>
  <si>
    <t>H.3. Can you tell me all the ways that people can get diarrhoea?</t>
  </si>
  <si>
    <t>ILLNESSCATCHOTH</t>
  </si>
  <si>
    <t>H.3. If other, please specify:</t>
  </si>
  <si>
    <t>selected(${ILLNESSCATCH},'96')</t>
  </si>
  <si>
    <t>select_multiple illnessprevent</t>
  </si>
  <si>
    <t>ILLNESSPREVENT</t>
  </si>
  <si>
    <t>H.4. Please tell me all the ways to prevent you or your household members from getting diarrhea?</t>
  </si>
  <si>
    <t>ILLNESSPREVENTOTH</t>
  </si>
  <si>
    <t>H.4. If other, please specify:</t>
  </si>
  <si>
    <t>selected(${ILLNESSPREVENT},'96')</t>
  </si>
  <si>
    <t>I. MENSTRUAL HYGIENE / HYGIÈNE FÉMININE</t>
  </si>
  <si>
    <t>gMENSTRUALOPT</t>
  </si>
  <si>
    <t>I. MENSTRUAL HYGIENE</t>
  </si>
  <si>
    <t>nMENSTRUALOPT</t>
  </si>
  <si>
    <t>consentMENSTRUAL</t>
  </si>
  <si>
    <t>I.1.a Do you accept to answer to some questions related to menstrual hygiene?</t>
  </si>
  <si>
    <t>gconsentMENSTRUAL</t>
  </si>
  <si>
    <t>select_multiple materialsperiod</t>
  </si>
  <si>
    <t>PERIODMATERIALOPT</t>
  </si>
  <si>
    <t>I.2. What materials did you use during your last monthly period?</t>
  </si>
  <si>
    <t>CHECK ALL THAT APPLY</t>
  </si>
  <si>
    <t>select_one materialsperiodprefered</t>
  </si>
  <si>
    <t>PERIODMATERIALPREFERED</t>
  </si>
  <si>
    <t>TOILETPAPERMHM</t>
  </si>
  <si>
    <t>I.5. Is toilet paper/cleansing water available where the women change their menstrual hygiene management products?</t>
  </si>
  <si>
    <t>CONFIRMATION</t>
  </si>
  <si>
    <t>gCONFIRM</t>
  </si>
  <si>
    <t>VINT</t>
  </si>
  <si>
    <t>Interviewer: I confirm that questionnaire is complete.</t>
  </si>
  <si>
    <t>VSUPCON</t>
  </si>
  <si>
    <t>Supervisor: I confirm that questionnaire is complete.</t>
  </si>
  <si>
    <t>selected(${VINT},'1')</t>
  </si>
  <si>
    <t>list name</t>
  </si>
  <si>
    <t>bathfacility</t>
  </si>
  <si>
    <t>Do not have a designated bathing facility</t>
  </si>
  <si>
    <t>Have a designated shower/bathing facility</t>
  </si>
  <si>
    <t>Don't know or can't observe</t>
  </si>
  <si>
    <t>bushdefecate</t>
  </si>
  <si>
    <t>Too dark at night</t>
  </si>
  <si>
    <t>Too tired</t>
  </si>
  <si>
    <t>Don't know/Not sure</t>
  </si>
  <si>
    <t>96</t>
  </si>
  <si>
    <t>Other</t>
  </si>
  <si>
    <t>camp</t>
  </si>
  <si>
    <t>AAA</t>
  </si>
  <si>
    <t>BBB</t>
  </si>
  <si>
    <t>CCC</t>
  </si>
  <si>
    <t>chlorinesize</t>
  </si>
  <si>
    <t xml:space="preserve">8mg </t>
  </si>
  <si>
    <t>17mg</t>
  </si>
  <si>
    <t>33mg</t>
  </si>
  <si>
    <t>67mg</t>
  </si>
  <si>
    <t>98</t>
  </si>
  <si>
    <t>Don’t know</t>
  </si>
  <si>
    <t>cleanfreq</t>
  </si>
  <si>
    <t>Every time we use them</t>
  </si>
  <si>
    <t>At least once a week</t>
  </si>
  <si>
    <t>At least once a month</t>
  </si>
  <si>
    <t>At least once a year</t>
  </si>
  <si>
    <t>Never or less than once a year</t>
  </si>
  <si>
    <t>Don't know</t>
  </si>
  <si>
    <t>cleanhow</t>
  </si>
  <si>
    <t>Wash them with a specific product (such as Omo detergent or bleach, soap powder etc.)</t>
  </si>
  <si>
    <t>Rinse them with water</t>
  </si>
  <si>
    <t>Wash them by using rocks/sand and shaking</t>
  </si>
  <si>
    <t>defecateadults</t>
  </si>
  <si>
    <t>Open defecation</t>
  </si>
  <si>
    <t>Plastic bag</t>
  </si>
  <si>
    <t>Bucket toilet</t>
  </si>
  <si>
    <t>defecatechildren</t>
  </si>
  <si>
    <t>Plastic pot</t>
  </si>
  <si>
    <t>domesticwaste</t>
  </si>
  <si>
    <t>Household pit</t>
  </si>
  <si>
    <t>Communal pit</t>
  </si>
  <si>
    <t>Designated open area</t>
  </si>
  <si>
    <t>Undesignated open area</t>
  </si>
  <si>
    <t>Bury it</t>
  </si>
  <si>
    <t>Burn it</t>
  </si>
  <si>
    <t>enumerator</t>
  </si>
  <si>
    <t>Name 1</t>
  </si>
  <si>
    <t>Name 2</t>
  </si>
  <si>
    <t>Name 3</t>
  </si>
  <si>
    <t>Name 4</t>
  </si>
  <si>
    <t>Name 5</t>
  </si>
  <si>
    <t>Name 6</t>
  </si>
  <si>
    <t>Name 7</t>
  </si>
  <si>
    <t>Name 8</t>
  </si>
  <si>
    <t>Someone else</t>
  </si>
  <si>
    <t>faeceschildren</t>
  </si>
  <si>
    <t>Buried it</t>
  </si>
  <si>
    <t>0</t>
  </si>
  <si>
    <t>Nothing is done with it</t>
  </si>
  <si>
    <t>frequency</t>
  </si>
  <si>
    <t>Daily</t>
  </si>
  <si>
    <t>Weekly</t>
  </si>
  <si>
    <t>Monthly</t>
  </si>
  <si>
    <t>handwashingdevice</t>
  </si>
  <si>
    <t>Basin or bucket</t>
  </si>
  <si>
    <t>Pouring device (e.g. tipi tap)</t>
  </si>
  <si>
    <t>illnesscatch</t>
  </si>
  <si>
    <t>Through contaminated water</t>
  </si>
  <si>
    <t>Through contaminated or undercooked food</t>
  </si>
  <si>
    <t>From unpleasant odors</t>
  </si>
  <si>
    <t>From flies</t>
  </si>
  <si>
    <t> From contact with someone sick with diarrhoea or someone who died from diarrhoea</t>
  </si>
  <si>
    <t>From swimming/bathing in surface water</t>
  </si>
  <si>
    <t>illnessprevent</t>
  </si>
  <si>
    <t>Boil or treat your water/drink clean water</t>
  </si>
  <si>
    <t>Wash hands with soap and water</t>
  </si>
  <si>
    <t>Cook food well</t>
  </si>
  <si>
    <t>Wash fruits and vegetables</t>
  </si>
  <si>
    <t>Cleaning cooking utensils</t>
  </si>
  <si>
    <t>Clean home with bleach</t>
  </si>
  <si>
    <t>Use toilet/latrine facility to defecate</t>
  </si>
  <si>
    <t>Dispose of children’s faeces in toilet/latrine</t>
  </si>
  <si>
    <t>Bury faeces</t>
  </si>
  <si>
    <t>Receive a vaccine</t>
  </si>
  <si>
    <t>Store water safely</t>
  </si>
  <si>
    <t>Breastfeeding babies</t>
  </si>
  <si>
    <t>Cover food</t>
  </si>
  <si>
    <t>latprivreason</t>
  </si>
  <si>
    <t>Infrastructure/door is poor or damaged</t>
  </si>
  <si>
    <t>Lock missing/not working</t>
  </si>
  <si>
    <t>Too close to the house</t>
  </si>
  <si>
    <t>latrinetype</t>
  </si>
  <si>
    <t xml:space="preserve">Flush or pour/flush toilet </t>
  </si>
  <si>
    <t>None</t>
  </si>
  <si>
    <t>materialsperiod</t>
  </si>
  <si>
    <t>Disposable pad</t>
  </si>
  <si>
    <t>Reusable pad</t>
  </si>
  <si>
    <t>Reusable cloth</t>
  </si>
  <si>
    <t>Tampon</t>
  </si>
  <si>
    <t>Cotton</t>
  </si>
  <si>
    <t>Menstrual cup</t>
  </si>
  <si>
    <t>Layers of underwear</t>
  </si>
  <si>
    <t>Nothing/bleed into clothes</t>
  </si>
  <si>
    <t>materialsperiodprefered</t>
  </si>
  <si>
    <t>No</t>
  </si>
  <si>
    <t>Yes, Disposable pad</t>
  </si>
  <si>
    <t>Yes, Reusable pad</t>
  </si>
  <si>
    <t>Yes, Reusable cloth</t>
  </si>
  <si>
    <t>Yes, Tampon</t>
  </si>
  <si>
    <t>Yes, Cotton</t>
  </si>
  <si>
    <t>Yes, Menstrual cup</t>
  </si>
  <si>
    <t>Yes, Layers of underwear</t>
  </si>
  <si>
    <t>Yes, Other</t>
  </si>
  <si>
    <t>Unable to observe</t>
  </si>
  <si>
    <t>I don't know</t>
  </si>
  <si>
    <t>paywater</t>
  </si>
  <si>
    <t>Yes, per period of time</t>
  </si>
  <si>
    <t>Yes, per container/volume</t>
  </si>
  <si>
    <t>productspurify</t>
  </si>
  <si>
    <t>Let it stand and settle</t>
  </si>
  <si>
    <t>Boil it</t>
  </si>
  <si>
    <t>Expose it to sunlight</t>
  </si>
  <si>
    <t xml:space="preserve">Use disinfection products </t>
  </si>
  <si>
    <t>Filter it</t>
  </si>
  <si>
    <t>reasonnosoap</t>
  </si>
  <si>
    <t>Ran out of soap/Used it</t>
  </si>
  <si>
    <t>Cannot afford soap</t>
  </si>
  <si>
    <t>Soap is unnecessary</t>
  </si>
  <si>
    <t>Don’t like soap</t>
  </si>
  <si>
    <t>Yes</t>
  </si>
  <si>
    <t>satisfy</t>
  </si>
  <si>
    <t>Partially</t>
  </si>
  <si>
    <t>sex</t>
  </si>
  <si>
    <t>Male</t>
  </si>
  <si>
    <t>Female</t>
  </si>
  <si>
    <t>soaporig</t>
  </si>
  <si>
    <t>Traded</t>
  </si>
  <si>
    <t>Gifted</t>
  </si>
  <si>
    <t>Distributed by a NGO</t>
  </si>
  <si>
    <t>soapreplacer</t>
  </si>
  <si>
    <t>Water only</t>
  </si>
  <si>
    <t>Ash</t>
  </si>
  <si>
    <t>Sand</t>
  </si>
  <si>
    <t>Do not use anything</t>
  </si>
  <si>
    <t>source</t>
  </si>
  <si>
    <t>1</t>
  </si>
  <si>
    <t>Piped connection to house (or neighbour’s house)</t>
  </si>
  <si>
    <t>2</t>
  </si>
  <si>
    <t>3</t>
  </si>
  <si>
    <t>Handpumps/boreholes</t>
  </si>
  <si>
    <t>5</t>
  </si>
  <si>
    <t>6</t>
  </si>
  <si>
    <t>Bottled water, water sachets</t>
  </si>
  <si>
    <t>sourcesecondary</t>
  </si>
  <si>
    <t>Piped connection to house (or neighbour’s)</t>
  </si>
  <si>
    <t>superstructure</t>
  </si>
  <si>
    <t>Wood</t>
  </si>
  <si>
    <t>Metal</t>
  </si>
  <si>
    <t>Plastic sheeting</t>
  </si>
  <si>
    <t>Thatch/leaves</t>
  </si>
  <si>
    <t>Fabric</t>
  </si>
  <si>
    <t>Bricks</t>
  </si>
  <si>
    <t>transmissionhh</t>
  </si>
  <si>
    <t>Radio</t>
  </si>
  <si>
    <t>Printed flyers</t>
  </si>
  <si>
    <t>Home visits from CHWs</t>
  </si>
  <si>
    <t>Community meetings</t>
  </si>
  <si>
    <t>Focus Group Discussions</t>
  </si>
  <si>
    <t>typedisinfectant</t>
  </si>
  <si>
    <t>Aquatabs/water purification tablets</t>
  </si>
  <si>
    <t>Liquid chlorine</t>
  </si>
  <si>
    <t>Powder or granular chlorine</t>
  </si>
  <si>
    <t>PuR or Watermaker sachets</t>
  </si>
  <si>
    <t>typefilter</t>
  </si>
  <si>
    <t>Biosand Filter</t>
  </si>
  <si>
    <t>Ceramic Pot Filter</t>
  </si>
  <si>
    <t>Candle Filter/Bucket Filter</t>
  </si>
  <si>
    <t>washhandstime</t>
  </si>
  <si>
    <t>Before eating</t>
  </si>
  <si>
    <t>Before cooking/meal preparation</t>
  </si>
  <si>
    <t>After defecation</t>
  </si>
  <si>
    <t>Before breastfeeding</t>
  </si>
  <si>
    <t>Before feeding children</t>
  </si>
  <si>
    <t>After handling a child’s stool/changing a nappy/cleaning a child’s bottom</t>
  </si>
  <si>
    <t>whenmakepotable</t>
  </si>
  <si>
    <t>whynotenough</t>
  </si>
  <si>
    <t>yesno</t>
  </si>
  <si>
    <t>yesnoabsent</t>
  </si>
  <si>
    <t>Absent</t>
  </si>
  <si>
    <t>yesnodk</t>
  </si>
  <si>
    <t>yesnomakepotable</t>
  </si>
  <si>
    <t>Yes, we always treat it before drinking</t>
  </si>
  <si>
    <t>yesnoread</t>
  </si>
  <si>
    <t>Yes easily</t>
  </si>
  <si>
    <t>Yes, but with difficulty</t>
  </si>
  <si>
    <t>No, cannot read</t>
  </si>
  <si>
    <t>Refused to answer</t>
  </si>
  <si>
    <t>vectors</t>
  </si>
  <si>
    <t>Mosquitoes</t>
  </si>
  <si>
    <t>Flies</t>
  </si>
  <si>
    <t>Cockroaches</t>
  </si>
  <si>
    <t>Others</t>
  </si>
  <si>
    <t>form_title</t>
  </si>
  <si>
    <t>form_id</t>
  </si>
  <si>
    <t>public_key</t>
  </si>
  <si>
    <t>submission_url</t>
  </si>
  <si>
    <t>default_language</t>
  </si>
  <si>
    <t>version</t>
  </si>
  <si>
    <t>instance_name</t>
  </si>
  <si>
    <t>English</t>
  </si>
  <si>
    <t>concat('WS_',${SURVDATE},'_T',${TEAM},'_HH',${HH})</t>
  </si>
  <si>
    <t>Message viewed during the validation</t>
  </si>
  <si>
    <t>What it means</t>
  </si>
  <si>
    <t>What you can do to correct it</t>
  </si>
  <si>
    <t>There is already a form with the same ID</t>
  </si>
  <si>
    <t>If there are no existing submissions, you can update it directly through the project's page, otherwise you need to make sure you change the form's ID before uploading it</t>
  </si>
  <si>
    <t>This variable name already exists</t>
  </si>
  <si>
    <t>Modify one of the variable names so that there are no longer any duplicates</t>
  </si>
  <si>
    <t>A choice list is not recognised</t>
  </si>
  <si>
    <t>Create the corresponding choice lists in the "choices" tab (or check for spelling mistakes in existing choice list name)</t>
  </si>
  <si>
    <t>There is inadequate syntax ({}, $ etc)</t>
  </si>
  <si>
    <t xml:space="preserve">Use search and find Excel features to find the line on which the error has occured and check all your syntax to ensure it is correct. </t>
  </si>
  <si>
    <t>Langue</t>
  </si>
  <si>
    <t>over_gen_subtitle_1</t>
  </si>
  <si>
    <t>inst_adapt_msg_1</t>
  </si>
  <si>
    <t>inst_adapt_msg_2</t>
  </si>
  <si>
    <t>inst_adapt_msg_3</t>
  </si>
  <si>
    <t>inst_adapt_title_1</t>
  </si>
  <si>
    <t>inst_add_msg_1</t>
  </si>
  <si>
    <t>inst_add_msg_2</t>
  </si>
  <si>
    <t>inst_add_msg_3</t>
  </si>
  <si>
    <t>inst_add_title_1</t>
  </si>
  <si>
    <t>inst_app_title_1</t>
  </si>
  <si>
    <t>inst_appearance_msg_1</t>
  </si>
  <si>
    <t>inst_genset_msg_1</t>
  </si>
  <si>
    <t>inst_genset_msg_2</t>
  </si>
  <si>
    <t>inst_genset_msg_3</t>
  </si>
  <si>
    <t>inst_genset_msg_4</t>
  </si>
  <si>
    <t>inst_genset_msg_5</t>
  </si>
  <si>
    <t>inst_genset_msg_6</t>
  </si>
  <si>
    <t>inst_genset_msg_7</t>
  </si>
  <si>
    <t>inst_genset_msg_8</t>
  </si>
  <si>
    <t>inst_genset_title_1</t>
  </si>
  <si>
    <t>inst_geo_msg_1</t>
  </si>
  <si>
    <t>inst_geo_msg_10</t>
  </si>
  <si>
    <t>inst_geo_msg_11</t>
  </si>
  <si>
    <t>inst_geo_msg_12</t>
  </si>
  <si>
    <t>inst_geo_msg_13</t>
  </si>
  <si>
    <t>inst_geo_msg_14</t>
  </si>
  <si>
    <t>inst_geo_msg_15</t>
  </si>
  <si>
    <t>inst_geo_msg_16</t>
  </si>
  <si>
    <t>inst_geo_msg_17</t>
  </si>
  <si>
    <t>inst_geo_msg_2</t>
  </si>
  <si>
    <t>inst_geo_msg_3</t>
  </si>
  <si>
    <t>inst_geo_msg_4</t>
  </si>
  <si>
    <t>inst_geo_msg_5</t>
  </si>
  <si>
    <t>inst_geo_msg_6</t>
  </si>
  <si>
    <t>inst_geo_msg_7</t>
  </si>
  <si>
    <t>inst_geo_msg_8</t>
  </si>
  <si>
    <t>inst_geo_msg_9</t>
  </si>
  <si>
    <t>inst_geo_title_1</t>
  </si>
  <si>
    <t>inst_get_msg_1</t>
  </si>
  <si>
    <t>inst_get_msg_2</t>
  </si>
  <si>
    <t>inst_get_msg_3</t>
  </si>
  <si>
    <t>inst_get_msg_4</t>
  </si>
  <si>
    <t>inst_get_msg_5</t>
  </si>
  <si>
    <t>inst_get_title_1</t>
  </si>
  <si>
    <t>inst_lang_msg_1</t>
  </si>
  <si>
    <t>inst_lang_title_1</t>
  </si>
  <si>
    <t>inst_opt_msg_1</t>
  </si>
  <si>
    <t>inst_opt_msg_2</t>
  </si>
  <si>
    <t>inst_opt_msg_3</t>
  </si>
  <si>
    <t>inst_opt_title_1</t>
  </si>
  <si>
    <t>inst_prep_msg_1</t>
  </si>
  <si>
    <t>inst_prep_msg_2</t>
  </si>
  <si>
    <t>inst_prep_msg_3</t>
  </si>
  <si>
    <t>inst_prep_msg_4</t>
  </si>
  <si>
    <t>inst_prep_msg_5</t>
  </si>
  <si>
    <t>inst_prep_msg_6</t>
  </si>
  <si>
    <t>inst_prep_title_1</t>
  </si>
  <si>
    <t>inst_test_msg_1</t>
  </si>
  <si>
    <t>inst_test_msg_2</t>
  </si>
  <si>
    <t>inst_test_title_1</t>
  </si>
  <si>
    <t>intro_aim_msg1</t>
  </si>
  <si>
    <t>intro_aim_msg2</t>
  </si>
  <si>
    <t>intro_aim_msg3</t>
  </si>
  <si>
    <t>intro_aim_sectiontitle</t>
  </si>
  <si>
    <t>intro_maintitle</t>
  </si>
  <si>
    <t>intro_overview_msg_1</t>
  </si>
  <si>
    <t>intro_overview_msg_2</t>
  </si>
  <si>
    <t>intro_overview_msg_3</t>
  </si>
  <si>
    <t>intro_overview_msg_4</t>
  </si>
  <si>
    <t>intro_overview_msg_6</t>
  </si>
  <si>
    <t>intro_overview_sectiontitle</t>
  </si>
  <si>
    <t>over_app_msg_1</t>
  </si>
  <si>
    <t>over_app_msg_2</t>
  </si>
  <si>
    <t>over_app_msg_3</t>
  </si>
  <si>
    <t>over_app_msg_4</t>
  </si>
  <si>
    <t>over_calc_desc_1</t>
  </si>
  <si>
    <t>over_calc_msg_1</t>
  </si>
  <si>
    <t>over_calc_msg_2</t>
  </si>
  <si>
    <t>over_calc_msg_3</t>
  </si>
  <si>
    <t>over_calc_msg_4</t>
  </si>
  <si>
    <t>over_calc_msg_5</t>
  </si>
  <si>
    <t>over_cond_desc_1</t>
  </si>
  <si>
    <t>over_cond_desc_2</t>
  </si>
  <si>
    <t>over_cond_desc_3</t>
  </si>
  <si>
    <t>over_cond_desc_4</t>
  </si>
  <si>
    <t>over_cond_desc_6</t>
  </si>
  <si>
    <t>over_cond_desc_7</t>
  </si>
  <si>
    <t>over_cond_msg_1</t>
  </si>
  <si>
    <t>over_cond_msg_2</t>
  </si>
  <si>
    <t>over_cond_msg_3</t>
  </si>
  <si>
    <t>over_cond_msg_4</t>
  </si>
  <si>
    <t>over_cond_msg_5</t>
  </si>
  <si>
    <t>over_const_desc_1</t>
  </si>
  <si>
    <t>over_const_desc_2</t>
  </si>
  <si>
    <t>over_const_desc_3</t>
  </si>
  <si>
    <t>over_const_msg_1</t>
  </si>
  <si>
    <t>over_const_msg_2</t>
  </si>
  <si>
    <t>over_const_msg_3</t>
  </si>
  <si>
    <t>over_const_msg_4</t>
  </si>
  <si>
    <t>over_const_msg_5</t>
  </si>
  <si>
    <t>over_const_msg_6</t>
  </si>
  <si>
    <t>over_far_maintitle</t>
  </si>
  <si>
    <t>over_far_msg_1</t>
  </si>
  <si>
    <t>over_far_subtitle_1</t>
  </si>
  <si>
    <t>over_far_subtitle_2</t>
  </si>
  <si>
    <t>over_gen_maintitle</t>
  </si>
  <si>
    <t>over_gen_role_desc_1</t>
  </si>
  <si>
    <t>over_gen_role_desc_10</t>
  </si>
  <si>
    <t>over_gen_role_desc_11</t>
  </si>
  <si>
    <t>over_gen_role_desc_12</t>
  </si>
  <si>
    <t>over_gen_role_desc_13</t>
  </si>
  <si>
    <t>over_gen_role_desc_14</t>
  </si>
  <si>
    <t>over_gen_role_desc_15</t>
  </si>
  <si>
    <t>over_gen_role_desc_2</t>
  </si>
  <si>
    <t>over_gen_role_desc_3</t>
  </si>
  <si>
    <t>over_gen_role_desc_4</t>
  </si>
  <si>
    <t>over_gen_role_desc_5</t>
  </si>
  <si>
    <t>over_gen_role_desc_6</t>
  </si>
  <si>
    <t>over_gen_role_desc_7</t>
  </si>
  <si>
    <t>over_gen_role_desc_8</t>
  </si>
  <si>
    <t>over_gen_role_desc_9</t>
  </si>
  <si>
    <t>over_gen_role_msg_1</t>
  </si>
  <si>
    <t>over_gen_role_msg_10</t>
  </si>
  <si>
    <t>over_gen_role_msg_11</t>
  </si>
  <si>
    <t>over_gen_role_msg_12</t>
  </si>
  <si>
    <t>over_gen_role_msg_13</t>
  </si>
  <si>
    <t>over_gen_role_msg_14</t>
  </si>
  <si>
    <t>over_gen_role_msg_15</t>
  </si>
  <si>
    <t>over_gen_role_msg_2</t>
  </si>
  <si>
    <t>over_gen_role_msg_3</t>
  </si>
  <si>
    <t>over_gen_role_msg_4</t>
  </si>
  <si>
    <t>over_gen_role_msg_5</t>
  </si>
  <si>
    <t>over_gen_role_msg_6</t>
  </si>
  <si>
    <t>over_gen_role_msg_7</t>
  </si>
  <si>
    <t>over_gen_role_msg_8</t>
  </si>
  <si>
    <t>over_gen_role_msg_9</t>
  </si>
  <si>
    <t>over_gen_subtitle_12</t>
  </si>
  <si>
    <t>over_gen_subtitle_2</t>
  </si>
  <si>
    <t>over_gen_type_def_1</t>
  </si>
  <si>
    <t>over_gen_type_def_10</t>
  </si>
  <si>
    <t>over_gen_type_def_11</t>
  </si>
  <si>
    <t>over_gen_type_def_12</t>
  </si>
  <si>
    <t>over_gen_type_def_13</t>
  </si>
  <si>
    <t>over_gen_type_def_14</t>
  </si>
  <si>
    <t>over_gen_type_def_2</t>
  </si>
  <si>
    <t>over_gen_type_def_3</t>
  </si>
  <si>
    <t>over_gen_type_def_4</t>
  </si>
  <si>
    <t>over_gen_type_def_5</t>
  </si>
  <si>
    <t>over_gen_type_def_6</t>
  </si>
  <si>
    <t>over_gen_type_def_7</t>
  </si>
  <si>
    <t>over_gen_type_def_8</t>
  </si>
  <si>
    <t>over_gen_type_def_9</t>
  </si>
  <si>
    <t>over_gen_type_msg_1</t>
  </si>
  <si>
    <t>over_gen_type_msg_10</t>
  </si>
  <si>
    <t>over_gen_type_msg_11</t>
  </si>
  <si>
    <t>over_gen_type_msg_12</t>
  </si>
  <si>
    <t>over_gen_type_msg_13</t>
  </si>
  <si>
    <t>over_gen_type_msg_14</t>
  </si>
  <si>
    <t>over_gen_type_msg_2</t>
  </si>
  <si>
    <t>over_gen_type_msg_3</t>
  </si>
  <si>
    <t>over_gen_type_msg_4</t>
  </si>
  <si>
    <t>over_gen_type_msg_5</t>
  </si>
  <si>
    <t>over_gen_type_msg_6</t>
  </si>
  <si>
    <t>over_gen_type_msg_7</t>
  </si>
  <si>
    <t>over_gen_type_msg_8</t>
  </si>
  <si>
    <t>over_gen_type_msg_9</t>
  </si>
  <si>
    <t>over_gen_type_subtitle_1</t>
  </si>
  <si>
    <t>over_grp_msg_1</t>
  </si>
  <si>
    <t>over_rpt_msg_1</t>
  </si>
  <si>
    <t>over_settings_maintitle</t>
  </si>
  <si>
    <t>over_settings_msg_1</t>
  </si>
  <si>
    <t>over_settings_subtitle_1</t>
  </si>
  <si>
    <t>over_settings_subtitle_2</t>
  </si>
  <si>
    <t>over_settings_subtitle_3</t>
  </si>
  <si>
    <t>over_settings_subtitle_4</t>
  </si>
  <si>
    <t>over_type_subtitle_1</t>
  </si>
  <si>
    <t>ins_adapt_kobo_title1</t>
  </si>
  <si>
    <t>ins_adapt_kobo_text1</t>
  </si>
  <si>
    <t>ins_adapt_kobo_text2</t>
  </si>
  <si>
    <t>ins_adapt_kobo_text3</t>
  </si>
  <si>
    <t>ins_adapt_kobo_title2</t>
  </si>
  <si>
    <t>ins_adapt_kobo_title3</t>
  </si>
  <si>
    <t>ins_adapt_kobo_title4</t>
  </si>
  <si>
    <t>ins_adapt_kobo_text4</t>
  </si>
  <si>
    <t>ins_adapt_kobo_text5</t>
  </si>
  <si>
    <t>ins_adapt_kobo_text6</t>
  </si>
  <si>
    <t>ins_adapt_kobo_text7</t>
  </si>
  <si>
    <t>ins_adapt_kobo_text8</t>
  </si>
  <si>
    <t>I. Information générale</t>
  </si>
  <si>
    <t>Vous trouverez ici toutes les explications concernant les modifications autorisées et comment les réaliser en respectant le format général (car une erreur de format peut s'avérer catastrophique pour votre enquête!)</t>
  </si>
  <si>
    <t xml:space="preserve">    N'hésitez pas à adapter la formulation des questions si vous trouvez qu'elles ne sont pas assez explicites dans un pays donné (tout en évitant d'en changer complètement le sens - si vous voulez modifier celui-ci complètement, mieux vaut masquer la question et en ajouter une nouvelle).</t>
  </si>
  <si>
    <t xml:space="preserve">    Assurez vous de toujours sauvegarder le formulaire sous un nom de version adapté à chaque fois que vous faites des modifications afin de pouvoir vous retrouver facilement (idem pour la mise à jour des versions sur les téléphones). Cela doit être fait dans l'onglet "Settings" dans les cellules form_title, "form_id" (attention, il ne peut y avoir ni espace ni caractères spéciaux ici; il s'agit de l'ID réelle du formulaire) et "version".</t>
  </si>
  <si>
    <t>II. Adapter les questions au contexte local en XLS form</t>
  </si>
  <si>
    <t>Les questions peuvent être ajoutées par le partenaire en fonction de ses besoins. Pour faciliter l'analyse, nous recommandons de suivre la logique adoptée pour les autres questions (ex: nom de la question, nom des choix, etc.). Retracez facilement tous les ajouts en les inscrivant en VERT - cela sera utile dans le cas d'un soutien à distance ou un débogage.Lisez attentivement l'onglet "XLS_overview"et surtout, testez votre formulaire à chaque nouvelle question ajoutée si vous avez peu d'expérience en matière de formulaires XLS - cela permettra de corriger plus facilement les erreurs éventuelles.</t>
  </si>
  <si>
    <t xml:space="preserve">La numérotation des questions peut être délicate. Elle a été conçue pour faciliter la compréhension et l'utilisation des outils d'analyse. Veillez à ne pas modifier la numérotation des questions existantes afin d'éviter des incohérences avec le formulaire générique. Vous pouvez soit ajouter un niveau intermédiaire (ex: A.1.b.) , soit mettre la question supplémentaire à la fin du module si cela est pertinent, ou encore créer un nouveau module. Nous vous suggérons de suivre la logique actuelle pour les questions de type "Si autre, spécifiez" en conservant le même numéro que la question précédente. </t>
  </si>
  <si>
    <t>II.4. Ajouter de nouvelles questions</t>
  </si>
  <si>
    <t>II.4. Modifications de l'apparence</t>
  </si>
  <si>
    <t>Différents paramètres d'apparence peuvent être modifiés, notamment pour visualiser plusieurs questions sur un même écran Vous pouvez consulter l'onglet "XLS_overview" pour en savoir plus - cependant, dans la majorité des enquêtes effectuées dans des contextes divers, nous recommandons de ne faire aucune modification car si les téléphones utilisés plus tard sont plus petits, visualiser ces mêmes questions sur l'écran posera problème.</t>
  </si>
  <si>
    <t>Quelques autres paramètres du formulaire peuvent être adaptés dans l'onglet "Settings":</t>
  </si>
  <si>
    <t xml:space="preserve">    Name &amp; ID (Nom et ID) du formulaire</t>
  </si>
  <si>
    <t xml:space="preserve">Vous pouvez changer le nom du formulaire dans l'onglet "Settings". </t>
  </si>
  <si>
    <t>  Pour télécharger des formulaires modifiés sur Kobo, consultez l'outil "Étape 4 - Paramétrage du système d'enquête avec KoBo Online".</t>
  </si>
  <si>
    <t xml:space="preserve">    Attribution automatique d'un nom</t>
  </si>
  <si>
    <t>Une attribution de nom automatique a été mise au point pour chaque formulaire; celle-ci concatène les valeurs de différentes questions (par défaut, cela concerne les données d'enquête, numéro d'équipe et numéro de ménage). Cela aide les enquêteurs à identifier facilement les formulaires terminés ou à terminer. Vous pouvez ajouter ou modifier ces éléments autant que vous le souhaitez du moment que vous les testez soigneusement.</t>
  </si>
  <si>
    <t>V. Paramètres généraux</t>
  </si>
  <si>
    <t>Cela concerne les aspects suivants:</t>
  </si>
  <si>
    <t xml:space="preserve">    Contraintes</t>
  </si>
  <si>
    <t>Plusieurs questions du formulaire peuvent avoir des contraintes associées qui changent selon vos connaissances du contexte local. Nous avons déjà vu un exemple concernant l'organisation du camp; cependant, c'est aussi le cas pour les numéros d'équipes (dépend du nombre d'équipes présentes sur le terrain) ou certains champs numériques (tels que le nombre de ménages partageant une installation...).</t>
  </si>
  <si>
    <t xml:space="preserve">    Obligatoire</t>
  </si>
  <si>
    <t>Le partenaire peut aussi choisir de rendre obligatoires certaines questions qui ne l'étaient pas pour s'assurer que son analyse repose sur une base de données complète par rapport à une question donnée. Pour cela, la seule chose à faire est d'ajouter un "yes" dans la colonne "required" - assurez-vous cependant que cela ne soit pas paramétré pour toute question:</t>
  </si>
  <si>
    <t xml:space="preserve">    dont le type ne demande pas d'action humaine (ex: "calculate”, “note”, “select_multiple” pour lesquelles ne cocher aucun choix reste valide...), sinon votre enquêteur sera bloqué!</t>
  </si>
  <si>
    <t xml:space="preserve">    Formulation</t>
  </si>
  <si>
    <t>Certaines formulations peuvent aussi nécessiter des modifications pour certaines questions afin de les rendre plus explicites (ex: le type de chloration, les sources d'eau, etc.). Veillez à ne faire aucune modification qui puisse compliquer les comparaisons à long terme (particulièrement dans tous les modules obligatoires) et de conserver les noms des valeurs existantes autant que possible (pour rester cohérent avec les "names" associées aux valeurs). La colonne "hint" peut être très utile pour expliquer les définitions ou aspects locaux que vous souhaiteriez souligner autour des listes d'options utilisées. Au cas où vous souhaiteriez ajouter un nouvel élément à une liste de réponses possibles, privilégiez la création d'un nouveau "label" (libellé ou étiquette) et d'un nouveau "name" (nom) plutôt que la modification de ceux qui existent déjà afin d'éviter toute confusion future. Utilisez la couleur orange dans toutes les cellules que vous avez modifiées afin que toute personne réutilisant le même formulaire puisse voir ce qui diffère du formulaire CAP EHA standard à l'intérieur; de même, servez-vous du vert pour tous vos ajouts.</t>
  </si>
  <si>
    <t xml:space="preserve">    Organisation du camp</t>
  </si>
  <si>
    <t>Dépendant de l'organisation du camp (blocs, zones, etc,) vous aurez probablement besoin de spécifier si les noms sont des numéros ("integers") ou encore des lettres ("text"), ainsi que, si ce sont des numéros, la fourchette de valeurs possibles (min et max dans la colonne "constraints"). Vous pourriez aussi avoir à modifier certaines questions (voir plus bas) selon l'organisation du camp. Par exemple, si vous utilisez Section et Zone mais pas Bloc, ou si vous utilisez "AREA" (Quartier) au lieu de Zone.</t>
  </si>
  <si>
    <t xml:space="preserve">    Listes de choix</t>
  </si>
  <si>
    <t>Dans l'onglet "choix" beaucoup de listes doivent être adaptées, telles que les noms de camps ou les différentes options à une question qui devront être adaptées au contexte local (ex: types de devises, type de toilettes, etc.) Consultez l'onglet "XLS Overview" pour en savoir plus sur l'utilité de chaque colonne.
 </t>
  </si>
  <si>
    <t>Vous pouvez modifier le texte en orange, effacer une ligne ou en ajouter une pour de nouvelles options si nécessaire. Assurez-vous simplement de remplir les différentes colonnes pour ces nouvelles lignes d'après les lignes exitantes (ex: copier/coller le nom de la liste ci-dessus, gardez la même logique pour "name", etc.) Ne réutilisez pas une ID existante pour une nouvelle valeur créée (même si l'ID passée a été supprimée) afin de rendre possibles de futures comparaisons avec d'autres contextes si besoin.</t>
  </si>
  <si>
    <t>Pour certaines questions, des images pourraient être ajoutées en vue d'aider les enquêteurs à expliquer aux ménages ce qu'ils recherchent. Cela peut légèrement alourdir le formulaire; par conséquent, ne l'utilisez que si vous êtes sûr que cela sera utile.</t>
  </si>
  <si>
    <t>Si vous décidez de donner suite à cette idée, il vous faudra ajouter des images locales que les ménages reconnaîtront (par exemple en prenant des photos au marché local). Ensuite, assurez-vous que le nom du média dans la colonne “media::image” dans le formulaire XLS est le même que celui que vous avez déterminé (essayer de conserver un format de photo standard).</t>
  </si>
  <si>
    <t>Les modalités de téléchargement des images sur le serveur peuvent être différentes d'un outil à l'autre. Sur Kobo, ajoutez-les simplement dans "Project settings" (paramètres du projet) en suivant les étapes indiquées dans la capture d'écran</t>
  </si>
  <si>
    <t>II.2. Éléments géographiques et listes de choix locaux, contraintes et aspects obligatoires</t>
  </si>
  <si>
    <t>Un code de couleurs spécifique a été mis en place dans la CAP EHA pour faciliter sa modification par les partenaires:</t>
  </si>
  <si>
    <t>       Certaines cellules ont été protégées (ce qui veut dire qu'un utilisateur ne peut pas les utiliser) car leur modification peut avoir un gros impact sur les modalités de calcul, les sauts de champs, etc. présents dans le formulaire, ou même dans les outils d'analyse mis à disposition dans Excel pour créer facilement un nombre d'indicateurs minimum.</t>
  </si>
  <si>
    <t>I. Comprendre le format</t>
  </si>
  <si>
    <t>Si dans un contexte donné, une autre langue doit être ajoutée à l'enquête, vous pouvez ajouter deux colonnes pour chaque langue (une “label::nomdelalangue” et une “hint::nomdelalangue”) comme vous pouvez le voir sur la capture d'écran ci-dessous. En dehors de cela, un nom de colonne ne doit jamais être changé. Évitez également de changer l'ordre des colonnes, car cela peut compliquer les choses si vous avez besoin de copier-coller des éléments d'une autre enquête à un moment donné. Après avoir ajouté ces colonnes, vous devez saisir la traduction de chacune des questions (et indices) que vous allez utiliser.</t>
  </si>
  <si>
    <t>II.1. Langue</t>
  </si>
  <si>
    <t>Pour afficher une question facultative (masquée par défaut) de façon à ce que l'enquêteur puisse la visualiser, il vous suffit d'enlever l'option impossible paramétrée dans le fichier, telle que 1=2, dans la colonne "relevant". Assurez-vous que tout ce que vous avez ajouté pour intégrer le 1=2 quand il y a des conditions multiples est enlevé (tel que "and").</t>
  </si>
  <si>
    <t xml:space="preserve">    Veillez à n'effacer aucune des autres conditions existantes quand il y a plus d'une condition dans la cellule!</t>
  </si>
  <si>
    <t xml:space="preserve">    Réfléchissez attentivement à l'option de masquer ou non la question GPS - cela pourrait vous aider à créer des cartes d'analyse intéressantes (ex: comparaison des sources d'eau par rapport à la localisation des ménages dans le camp, etc.), mais allongerait la durée de l'entretien.</t>
  </si>
  <si>
    <t>II.3. Faire apparaître des questions facultatives</t>
  </si>
  <si>
    <t>L'outil d'analyse CAP EHA est configuré de telle manière que les indicateurs opérationnels de base soient faciles à analyser.Cependant, vous souhaiterez probablement visualiser bien d'autres indicateurs plus spécifiques à vos besoins. Vous pouvez mettre au point votre plan d'analyse en spécifiant dans quel onglet de l'outil d'analyse vous souhaitez visualiser les résultats de vos différentes questions. Consultez l'outil d'analyse plus en détail pour comprendre à quoi servent les différents onglets.</t>
  </si>
  <si>
    <t xml:space="preserve">Vous pouvez par conséquent aller à la dernière colonne - nommée "Analysis" - de l'onglet SURVEY </t>
  </si>
  <si>
    <t xml:space="preserve">  N'hésitez pas à masquer les colonnes autres que label et Analysis pour faciliter la configuration. </t>
  </si>
  <si>
    <t>Vous pouvez décider dans quels onglets de l'outil d'analyse la question sera disponible pour représentation graphique en saisissant les lettres suivantes dans la colonne "analyse".</t>
  </si>
  <si>
    <t>C: Graphique à barres
U: Pie chart
R: Rang (Ranking)</t>
  </si>
  <si>
    <t>Si vous ajouter un D pour Disaggregation (désagrégation), cela veut dire que vous pourrez désagréger toutes les réponses dans les onglets Choice, Unique et Value par les résultats des questions choisies (par bloc, grappe, sexe, pays d'origine etc.)</t>
  </si>
  <si>
    <t>IV. Préparer votre analyse</t>
  </si>
  <si>
    <t>Pour tester votre formulaire, tout ce dont vous avez besoin est d'importer celui-ci régulièrement sur votre compte KoBo, où il sera validé au cours du processus d'importation.Consultez l'onglet "dépannage " pour voir quelles sont les erreurs fréquentes si vous ne comprenez pas le message d'erreur qui s'affiche.Pour mettre un formulaire existant à jour, suivez la procédure indiquée dans l'outil "Troubleshooting".</t>
  </si>
  <si>
    <t>VI. Comment tester la CAP EHA</t>
  </si>
  <si>
    <t xml:space="preserve">Le but de ce document est d'aider les partenaires d'implantation à adapter le formulaire CAP EHA (Connaissances, Attitudes, Pratiques) - mis à disposition par le HCR - en fonction de leurs besoins locaux. Le format XLS, c'est-à-dire le format dans lequel le formulaire CAP EHA est disponible, est un format standard dans les enquêtes utilisant la technologie mobile. Beaucoup de documents ont déjà été écrits sur le codage dans ce format (liens disponibles à la fin du document); cependant, nous vous expliquerons ici comment adapter votre formulaire CAP EHA de manière spécifique.
</t>
  </si>
  <si>
    <t xml:space="preserve">    Dans l'onglet SURVEY, toutes les lignes en GRAS doivent rester telles quelles - elles sont reliées à des indicateurs de base qui ne seront pas calculés correctement si des modifications sont apportées.</t>
  </si>
  <si>
    <t>Objectif de ce document:</t>
  </si>
  <si>
    <t>Les trois onglets verts contiennent le contenu du formulaire:</t>
  </si>
  <si>
    <t>Les trois onglets orange sont les onglets d'instructions sur les modalités de fonctionnement et d'adaptation du formulaire au contexte local.</t>
  </si>
  <si>
    <t>Aperçu</t>
  </si>
  <si>
    <t>Elle doit être réglée dans la colonne "appearance" pour vous aider à changer la façon dont les éléments apparaissent à l'écran (seuls les deux réglages les plus utilisés sont mentionnés ici)</t>
  </si>
  <si>
    <t>Type d'effet</t>
  </si>
  <si>
    <t>Montre un calendrier tel que celui qui est utilisé pour "Date" au début du formulaire.</t>
  </si>
  <si>
    <t>Pour afficher plusieurs questions sur la même page, comme des tableaux ou des listes mais sous une présentation différente. Doit être paramétré au niveau du groupe (celui dans lequel toutes les questions se trouveront)</t>
  </si>
  <si>
    <t>Ils doivent figurer dans la colonne pour calculer les éléments basés sur les résultats d'enquête (ex: un âge en comparant la date d'enquête et la date de naissance, une somme d'éléments, etc.)</t>
  </si>
  <si>
    <t>Type de calcul</t>
  </si>
  <si>
    <t>Quantité d'eau pour un récipient donné d'après sa capacité (LITRE) et le nombre de trajets effectués (JOURNEY)</t>
  </si>
  <si>
    <t>${NBWOMENREPROD}&gt;0</t>
  </si>
  <si>
    <t>not(selected(${LATRINETYPE},'2'))</t>
  </si>
  <si>
    <t xml:space="preserve">    Vous ne pouvez pas faire référence à une variable qui recevra une valeur plus loin dans le formulaire.</t>
  </si>
  <si>
    <t xml:space="preserve">    Lorsque vous utilisez selected(${Variable}, ’youroption’), vous devez TOUJOURS utiliser des guillemets simples (apostrophes), y compris pour les nombres. Sinon vous recevrez un message d'erreur au moment de télécharger le formulaire.</t>
  </si>
  <si>
    <t>Celles-ci doivent mises dans la colonne "relevant" (pertinent) pour spécifier si une question ou un groupe de questions ne devraient apparaître que dans certains cas. Si vous ajoutez plus qu'une condition, il vous faut utiliser les opérateurs AND/OR (ET/OU) pour spécifier si vous voulez que toutes les conditions s'appliquent ou juste une.</t>
  </si>
  <si>
    <t>Type de condition</t>
  </si>
  <si>
    <t>Les questions sur l'hygiène féminine n'apparaissent que si la variable “NBWOMENREPROD” est supérieure à 0.</t>
  </si>
  <si>
    <t>La question "Si autre, merci de spécifier:" apparaît si la variable “ENUMERATOR” est égale à "96" (ce qui correspond au code pour "Autre"</t>
  </si>
  <si>
    <t>La question n'apparaît que si la variable “LATRINETYPE” n'obtient pas la valeur "2" (c'est-à-dire "pit latrine") AJOUTER PARENTHÈSE. Donc tout autre choix que "2" à la question "IDType" fera apparaître la question LATRINETYPE.</t>
  </si>
  <si>
    <t>.&gt;0 and .&lt;100</t>
  </si>
  <si>
    <t>.&lt;${HHSIZE}</t>
  </si>
  <si>
    <t>Celles-ci doivent être mises dans la colonne "Constraints".</t>
  </si>
  <si>
    <t>Type de contrainte</t>
  </si>
  <si>
    <t>Le résultat pour cette question doit être SUPÉRIEUR À 0 et INFÉRIEUR à 100</t>
  </si>
  <si>
    <t>CETTE COLONNE doit être SUPÉRIEURE OU ÉGALE à la valeur de "HHSIZE"</t>
  </si>
  <si>
    <t xml:space="preserve">    Notez que le résultat d'une question peut être commandé à l'aide de "${VARIABLENAME}".</t>
  </si>
  <si>
    <t>III. Au delà des questions individuelles</t>
  </si>
  <si>
    <t>La section ci-dessous décrit différentes façons de regrouper les questions selon les objectifs</t>
  </si>
  <si>
    <t>III.1 Groupes</t>
  </si>
  <si>
    <t>III.2 Répétitions</t>
  </si>
  <si>
    <t>I. Informations générales</t>
  </si>
  <si>
    <t>Description</t>
  </si>
  <si>
    <t>Permet de répéter les questions un certain nombre de fois automatiquement</t>
  </si>
  <si>
    <t>C'est la colonne qui permet de paramétrer des listes en cascades (options apparaissant selon les réponses fournies aux questions précédentes)</t>
  </si>
  <si>
    <t>Widget à afficher (cf. plus loin: calendrier par exemple)</t>
  </si>
  <si>
    <t>Saisir "yes" si vous voulez rendre cette question obligatoire</t>
  </si>
  <si>
    <t>C'est la colonne qui permet de visualiser les modalités telles que les photos, du texte, etc (voir onglet "instructions", section II.2 pour plus d'informations)</t>
  </si>
  <si>
    <t>Pour spécifier dans quel onglet de l'analyseur Kobo vos résultats à une question donnée vont apparaître (voir la documentation sur l'analyse pour en savoir plus)</t>
  </si>
  <si>
    <t>Type de question (texte, image...)</t>
  </si>
  <si>
    <t>Nom de la question (et des colonnes dans "Output")</t>
  </si>
  <si>
    <t>Ce que l'intervieweur verra réellement dans le téléphone. Vous pouvez ajouter autant de langues que vous le désirez (ou enlever les colonnes des langues que vous ne voulez pas voir)</t>
  </si>
  <si>
    <t>Une note pour l'intervieweur, pour clarifier une question, faire un rappel... N'oubliez pas d'ajouter les différentes langues que vous avez incluses pour la colonne "label" ou de les retirer dans le cas contraire</t>
  </si>
  <si>
    <t>Pour ajouter des contraintes aux réponses (fourchette de valeurs numériques par exemple)</t>
  </si>
  <si>
    <t>Message à afficher si la réponse ne respecte pas les contraintes</t>
  </si>
  <si>
    <t>Calcule une valeur (“+”, “-” et EN FRANÇAIS DS LE TXT div), peut calculer un âge à partir d'un date de naissance par exemple</t>
  </si>
  <si>
    <t>Pour ajouter une (des) condition(s) à respecter pour que la question s'affiche. Par exemple, si la réponse à la question précédente est "Autre" montrer la question "Si autre, merci de spécifier"; sinon, ne pas afficher.</t>
  </si>
  <si>
    <t>Colonnes</t>
  </si>
  <si>
    <t>constraint_message</t>
  </si>
  <si>
    <t>I.1. Type de questions (ou variables)</t>
  </si>
  <si>
    <t>I.2. Rôle des colonnes</t>
  </si>
  <si>
    <t>Pour la saisie de texte libre</t>
  </si>
  <si>
    <t>Pour sélectionner une date</t>
  </si>
  <si>
    <t>Pour sélectionner une date &amp; une heure</t>
  </si>
  <si>
    <t>Pour enregistrer un audio.</t>
  </si>
  <si>
    <t>Pour enregistrer un vidéo.</t>
  </si>
  <si>
    <t>Pour ordonner un calcul</t>
  </si>
  <si>
    <t>Saisie de nombres entiers ("ronds")</t>
  </si>
  <si>
    <t>Saisie de nombres décimaux.</t>
  </si>
  <si>
    <t>Pour les questions à choix multiples mais auxquelles vous ne pouvez sélectionner qu'une seule réponse parmi celles de la liste fournie. [option] indique ce que vous devez spécifier dans l'onglet "choices", où la liste des options est fournie. Si le nom de votre liste est "foodtype", la traduction informatique est "select_one [foodtype]"</t>
  </si>
  <si>
    <t>Identique à select_one, hormis que l'utilisateur peut choisir autant de réponses qu'il le désire.</t>
  </si>
  <si>
    <t>Inscrit une note sur l'écran mais n'autorise aucune saisie.</t>
  </si>
  <si>
    <t>Pour recueillir les coordonnées GPS.</t>
  </si>
  <si>
    <t>Pour prendre une photo.</t>
  </si>
  <si>
    <t>Pour analyser un code-barres, mais requiert des applications supplémentaires.</t>
  </si>
  <si>
    <t>integer (nombre entier)</t>
  </si>
  <si>
    <t>decimal (nombre décimal)</t>
  </si>
  <si>
    <t>select_one</t>
  </si>
  <si>
    <t>barcode (code-barres)</t>
  </si>
  <si>
    <t>Un groupe de questions marquées comme "repeat" signifie que les questions qui y sont rattachées seront posées plusieurs fois. Les questions doivent être regroupées entre les invites de commande "begin repeat" (commencer la répétition) et "end repeat" (terminer la répétition).Si rien 'est spécifié dans la colonne "repeat_count" (nombre de répétitions), le nombre de questions sera répété jusqu'à ce que l'enquêteur mentionne qu'il ne veut pas ajouter de nouveau groupe de questions. Si un nombre ou encore le nom de la question précédente est spécifié dans repeat_coloumn" (tel que c'est le cas ici avec le nombre de récipients), le groupe de questions apparaîtra automatiquement le même nombre de fois que le nombre indiqué dans cette question.</t>
  </si>
  <si>
    <t>II. Paramètres spécifiques</t>
  </si>
  <si>
    <t>La section ci-dessous décrit les paramètres spécifiques qui peuvent être définis pour chaque question ou groupe de questions.</t>
  </si>
  <si>
    <t>II.1 Contraintes sur certaines données</t>
  </si>
  <si>
    <t>II.2 Questions conditionnelles ("relevant")</t>
  </si>
  <si>
    <t>II.3. Calculs</t>
  </si>
  <si>
    <t>II.4 Apparence</t>
  </si>
  <si>
    <t>III. Adapter les questions au contexte local sur la plateforme Kobo Toolbox</t>
  </si>
  <si>
    <t>Une fois que votre formulaire xls a été téléchargé sur la plateforme Kobo, vous pouvez le modifier en cliquant sur l'icône "Modifier" comme ci-dessous:</t>
  </si>
  <si>
    <t>Avant de commencer à modifier quoi que ce soit s'il vous plaît assurez-vous de ne pas supprimer ou modifier fortement les questions en GRAS dans le formulaire xls ou tout calcul y relatif. Ceux-ci sont essentiels afin que les indicateurs de base puissent etre calculés.</t>
  </si>
  <si>
    <t>III.1. Comment modifier une question</t>
  </si>
  <si>
    <t>III.2. Comment ajouter une question</t>
  </si>
  <si>
    <t>III.3. Comment supprimer une question</t>
  </si>
  <si>
    <t>Si vous voulez modifier le texte d'une question ou dans les réponses a une question, vous pouvez simplement cliquer dessus et vous pourrez directement modifier le texte.</t>
  </si>
  <si>
    <t>Si vous voulez modifier la contrainte d'une question, changer ses paramètres d'affichage, son apparence, etc., vous pouvez cliquer sur l'icône "Paramètres" qui vous permettra de faire les adaptations désirées.</t>
  </si>
  <si>
    <t>Si vous souhaitez ajouter une question à la Standardized WASH KAP Survey, vous pouvez cliquer sur l'icone "+" sous la question où vous souhaitez ajouter la nouvelle. Kobo vous demandera alors d'écrire le libellé exact, puis de sélectionner le type de la nouvelle question que vous souhaitez ajouter.</t>
  </si>
  <si>
    <t>Si vous souhaitez supprimer une question (qui n'est ni en GRAS ni sous forme de calcul), vous pouvez cliquer sur l'icône "corbeille" située à droite de la question. Kobo vous demandera alors une confirmation pour le faire. En cliquant sur "OK", vous autorisez Kobo à le faire.</t>
  </si>
  <si>
    <t xml:space="preserve">
En faisant les adaptations à l'enquête WASH KAP standardisée sur la plate-forme Kobo Toolbox, n'oubliez pas de sauvegarder régulièrement vos modifications en cliquant sur le bouton «Enregistrer» en haut à droite de la page.</t>
  </si>
  <si>
    <t>I. General information</t>
  </si>
  <si>
    <t>You will find here all the explanations concerning what modifications can be made and how to make them whilst respecting the general format (as an error in the format can be extremely detrimental to your survey!)</t>
  </si>
  <si>
    <t xml:space="preserve">    Make sure when you make modifications to always save the form with an updated version name to facilitate understanding (and also the updating of the versions on the phones). This should be done in the "Settings" tab in the form_title, "form_id" (be careful, there can be no spaces or special characters here, this is the real ID of the form) and "version".</t>
  </si>
  <si>
    <t>Questions can be added by the partner depending on his need. To facilitate analysis we recommend following the patterns set up for other questions (ie name of question, name of choices etc). Keep track of addition by writing them in GREEN - it will help any remote suppport and debugging.
Read the "XLS overview" tab thoroughly, and, most of all, test your form after every new question added if you have little experience in XLS forms, to make it easier to correct any mistakes.</t>
  </si>
  <si>
    <t xml:space="preserve">The numbering of the questions can be tricky. This has been set up to facilitate understanding and use in the Analysis tools. Please do not modify the numbering of existing questions to avoid a discrepancy with the Global form. You can either add an intermediary level (A.1.b. for example) or else put it at the end of a module when it makes sense to do so, or create a new module. We suggest you follow the actual pattern for "If other, please specify" questions, keeping the same number as the previous question. </t>
  </si>
  <si>
    <t>II.4.  Adding new questions</t>
  </si>
  <si>
    <t>II.4.  Appearance modifications</t>
  </si>
  <si>
    <t>Different appearance settings can be modified, in particular to view different questions on the same screen. You can check out the XLS_overview tab to know more- however, for most surveys that are used in very different settings with different phones, we often do not recommend any changes as if the phones used later on are smaller it will be problematic.</t>
  </si>
  <si>
    <t>A few other settings can be adapted in the form in the “settings” tab:</t>
  </si>
  <si>
    <t xml:space="preserve">    Name &amp; ID of the form</t>
  </si>
  <si>
    <t xml:space="preserve">You can change the name of the survey in the “Settings” tab. </t>
  </si>
  <si>
    <t>  To upload modified forms to Kobo, check the "Step 4- Setting up the survey system with Kobo Online".</t>
  </si>
  <si>
    <t xml:space="preserve">    Automatic naming</t>
  </si>
  <si>
    <t>An automatic naming of the survey is in place that concatenates the values to different questions (by default the survey data, the team number and the household number). This is to help enumerators identify finished or to-be-finished forms on the phone easily. You can add or modify these elements as much as you want so long as you test them thoroughly.</t>
  </si>
  <si>
    <t>V. General settings</t>
  </si>
  <si>
    <t>This concerns the following aspects:</t>
  </si>
  <si>
    <t xml:space="preserve">    Constraints</t>
  </si>
  <si>
    <t>Different questions in the survey can have constraints that are changed depending on your knowledge of the local context. We’ve already seen an example concerning camp organization, however this is also the case for team numbers (depending on the number of teams that are present in the field) or some numeric fields (such as the number of HH sharing a facility…).</t>
  </si>
  <si>
    <t xml:space="preserve">    Mandatory</t>
  </si>
  <si>
    <t>The partner can also choose to make mandatory some questions that are not mandatory today if it is important for his analysis to have a full database on a given question. For this all that is necessary is to add a “yes” to the “required” column- make sure however that this is not set up for any question that:</t>
  </si>
  <si>
    <t xml:space="preserve">    Wording</t>
  </si>
  <si>
    <t>Some wording might also need to be changed for certain questions to make them more explicit (ie the types of chlorination, the water sources etc). Make sure you modify nothing that will complicate comparisons in the long run (especially in all the core non optional modules) and to keep to the existing values when possible (so as to stay in line with the "names" associated to these values). The "hint" column can be very useful to use to explain definitions or local aspects that you would like to point out beyond the actual option lists.
If there is a new element you would like to add to a list of possible answers, prefer the creation of a new label and new "name" rather than modifying an existing one to avoid confusions in the long run. Please colour in orange any cell you have modified, so that anyone reusing the same survey may see what is different from the standard WASH KAP survey, and anything you add in green.</t>
  </si>
  <si>
    <t xml:space="preserve">    Camp organization </t>
  </si>
  <si>
    <t>Depending on the camp organisation (blocks, zones etc) you will probably need to specify if their names are numbers ("integers") or else letters ("text") and also in case it is numbers, what are the possible values (min and max, in the constraint column).
You might also need to hide or modify some of the questions (see further below) depending on the camp organisation. For example if you use Section and Zone but not Block, or if you use 'Area' instead of 'Zone'.</t>
  </si>
  <si>
    <t xml:space="preserve">    Choice lists</t>
  </si>
  <si>
    <t>In the “choices” tab, a lot of the lists will need to be adapted, such as the camp names or different options to a question that will need to be adapted to the local context (ie the type of currency, the type of toilets etc.)
Check the "XLS_Overview" tab to know more on what each column is useful for.
 </t>
  </si>
  <si>
    <t>You can modify the text in orange, delete a line or add a new line for new options if need be. Just make sure you fill the different columns for these new lines in accordance with the existing lines (ie copy the list name from above, keep the same pattern of "name" etc). Do not reuse an existing ID for a new value created (even if past ID was deleted), to render future comparisons possible with other contexts of needs be.</t>
  </si>
  <si>
    <t>For some questions pictures could be added to help enumerators explain to the households what is needed. This can make the form a little heavier so only use it if you are sure it will be useful.</t>
  </si>
  <si>
    <t>If you decide to go through with the idea you will need to add local pictures that the households will recognize (maybe by taking pictures in the local market for example). Then make sure the name in XLS in the “media::image" column is the same as the one you have determined (try to keep to a standard photo format).</t>
  </si>
  <si>
    <t>The functioning mode to upload pictures to the server can differ from one tool to the other. On Kobo, just add them to the project settings by following the print screen steps</t>
  </si>
  <si>
    <t>II.2. Geographical elements and local choice lists, constraints and mandatory aspects</t>
  </si>
  <si>
    <t>A specific colour scheme has been set up in the WASH KAP to make modification easier by partners:</t>
  </si>
  <si>
    <t>         Some cells have also been “protected” (which means a user cannot modify them) as the modification of these cells would have a strong impact either on the calculations, skip patterns etc in the form or on the analysis tools that have been made available in Excel to create the minimum indicators easily.</t>
  </si>
  <si>
    <t>I. Understanding the format</t>
  </si>
  <si>
    <t>If in a given context another language needs to be added to the survey, you can add two columns for each language (one “label::nameoflanguage” and one “hint::nameoflanguage”) as you can see in the print screen below. Other than that a column name must never be changed. Please also avoid changing the order of the columns, as this might complicate things if you need to copy and paste elements from another survey at some point. Once you've added the columns, the translation of each question (and hint) must be entered for the questions you are going to use.</t>
  </si>
  <si>
    <t>II.1. Language</t>
  </si>
  <si>
    <t>To make an optional question (hidden by default) appear so that the enumerator will view it, all you need to do is remove the impossible condition set in the file, such as "1=2", in the "relevant" column. Make sure anything added to integrate the 1=2 when there are multiple conditions is removed (such as " and " )</t>
  </si>
  <si>
    <t xml:space="preserve">    Make sure you do not delete any of the other existing conditions when there is more than one condition in the cell!</t>
  </si>
  <si>
    <t>II.3. Making optional questions appear</t>
  </si>
  <si>
    <t>The WASH KAP Analysis tool is set up for the main operational indicators to be easily analysed.
However, you will probably have a lot of other indicators you'd like to visualise for specific needs. You can implement your analysis plan by specifying in which tab of the Analysis tool you want to be able to view the results to different questions. Check out the Analysis tool further to understand what the different tabs are useful for.</t>
  </si>
  <si>
    <t xml:space="preserve">You can therefore go to the last column of the “survey” sheet, called “Analysis” . </t>
  </si>
  <si>
    <t xml:space="preserve">  Don't hesitate to hide the columns other than the label and the Analysis to make it easier to set up. </t>
  </si>
  <si>
    <t>By entering the following letters in the “analysis” column, you can decide in which tab(s) of the Analysis tool the questions will be available to graph:</t>
  </si>
  <si>
    <t>C: Bar graph
U: Pie chart
R: Ranking</t>
  </si>
  <si>
    <t>If you add a D for Disaggregation it will mean that you can disagregate the answers in the Choice, Unique and Value tabs by the results of the questions chosen (by block, cluster, etc)</t>
  </si>
  <si>
    <t>IV. Preparing your analysis</t>
  </si>
  <si>
    <t>To test your form, all you need to do is import it regularly to your Kobo account, where it will be validated in the import process.
Check the "troubleshooting" tab to see most common mistakes if you cannot understand the mistake that is shown.
To update an existing form, follow the procedure in the "Troubleshooting" document.</t>
  </si>
  <si>
    <t xml:space="preserve">The aim of this document is to help implementing partners adapt the standardized WASH KAP (Knowledge, Aptitude, Practises) survey (made available by UNHCR) to their local needs.
XLS forms, the format in which the WASH KAP is available, is a standard for mobile surveys. Much has already been written about coding in this format (links to be found at the end of the document)- this document here will however help you learn how to adapt your WASH KAP.
</t>
  </si>
  <si>
    <t xml:space="preserve">    This document here aims at giving implementing partners the knowledge to understand how an XLS form works so that they can adapt the WASH KAP to their needs. It is however far from sufficient to learn how to set up a survey from scratch. </t>
  </si>
  <si>
    <t xml:space="preserve">    In the SURVEY tab, all the rows in BOLD must not be modified - they are tied to core indicators that will not be computed correctly if changes are made.</t>
  </si>
  <si>
    <t>Aim of this document</t>
  </si>
  <si>
    <t>The three green tabs are the ones with the content of the form:</t>
  </si>
  <si>
    <t>The three orange tabs are the ones with instructions as to how the form works and how to adapt it to a local context.</t>
  </si>
  <si>
    <t>Overview</t>
  </si>
  <si>
    <t>This needs to be put in the column “appearance” to help you change the way things look on the screen (only the two most used settings are specified here).</t>
  </si>
  <si>
    <t>Type of effect</t>
  </si>
  <si>
    <t>Shows a calendar, such as the one used for “Date” at the beginning of the survey</t>
  </si>
  <si>
    <t>To show many question on the same page, like table-list, but different presentation. Has to be set at a group level (group in which all questions will be found)</t>
  </si>
  <si>
    <t>Examples</t>
  </si>
  <si>
    <t>This needs to be put in the "Calculations" column to calculate elements based on survey results (ex: an age by comparing the date of survey and the date of birth, a sum of different elements etc).</t>
  </si>
  <si>
    <t>Type of calculation</t>
  </si>
  <si>
    <t>Quantity of water for a given container based on its capacity (LITRE) and the number of journeys that were made (JOURNEY)</t>
  </si>
  <si>
    <t xml:space="preserve">    You cannot make a reference to a variable that will receive a value later in the survey.</t>
  </si>
  <si>
    <t xml:space="preserve">    When using selected(${Variable}, ’youroption’), you must ALWAYS use single quotes, even for numbers. Otherwise when you upload the form you will get an error.</t>
  </si>
  <si>
    <t>This needs to be put in the “relevant” column to specify if a question or group of question should only appear in specific cases. When you add more than one condition, you will have to use the "AND"/"OR" operators to specify if you want all conditions to apply or just one.</t>
  </si>
  <si>
    <t>Type of condition</t>
  </si>
  <si>
    <t>The questions on female hygiene only appear if the variable “NBWOMENREPROD”, is superior to 0</t>
  </si>
  <si>
    <t>The question “If other, please specify:” appears if the variable “ENUMERATOR” is equal to “96” (which corresponds to the code for “Other”)</t>
  </si>
  <si>
    <t>The question only appears if the variable “LATRINETYPE” DOES NOT have the value “2” (or “pit latrine”. So any choice other than “2” to the question “IDType” will see this question LATRINETYPE.</t>
  </si>
  <si>
    <t>This needs to be put in the “Constraints” column.</t>
  </si>
  <si>
    <t>Type of constraint</t>
  </si>
  <si>
    <t>The result for this question must be GREATER THAN 0 and inferior to 100</t>
  </si>
  <si>
    <t>THIS ROW must be GREATER OR EQUAL to the value of “HHSIZE”</t>
  </si>
  <si>
    <t xml:space="preserve">    Notice that a question result can be called upon by using "${VARIABLENAME}".</t>
  </si>
  <si>
    <t>III. Beyond individual questions</t>
  </si>
  <si>
    <t>The section below describes different ways of regrouping questions for different purposes</t>
  </si>
  <si>
    <t>III.1  Groups</t>
  </si>
  <si>
    <t>III.2  Repeats</t>
  </si>
  <si>
    <t>Makes it possible to repeat questions a number of times automatically</t>
  </si>
  <si>
    <t>This is the column to set up cascading lists (options appearing depending on the answers to a previous questions)</t>
  </si>
  <si>
    <t>Widget for display (more later : like a calendar for example)</t>
  </si>
  <si>
    <t>Enter “yes” if you want to make an answer mandatory</t>
  </si>
  <si>
    <t>This is the column to be able to view modalities as photos and text (see tab "instructions", section II.2 for more information)</t>
  </si>
  <si>
    <t>To specify in which tabs in the Kobo Analyser your question results will appear (see Analysis documentation to know more)</t>
  </si>
  <si>
    <t>Question type (text, image...)</t>
  </si>
  <si>
    <t>Name of the question (and of the columns in output)</t>
  </si>
  <si>
    <t>What the interviewer will actually see on the phone. You can add as many languages as you want (or remove the columns of languages you don't want to see)</t>
  </si>
  <si>
    <t>A note to the interviewer, to clarify a question, or prompt up a reminder… Don't forget to add the different languages you added for the "label" column (or remove the columns of languages you have removed for "label")</t>
  </si>
  <si>
    <t xml:space="preserve">Add constraints to the answers (a range for numerical value for example) </t>
  </si>
  <si>
    <t>Message to display if the answer entered doesn’t meet the constraints</t>
  </si>
  <si>
    <t>Calculates a value (“+”, “-” et div), can calculate age from a DOB for example</t>
  </si>
  <si>
    <t>Adds condition(s) that must be met for the question to show. For example, if the answer to the previous question is « Other », show the question « If other, please specify », otherwise do not show.</t>
  </si>
  <si>
    <t>I.1.  Type of questions (or variables)</t>
  </si>
  <si>
    <t>I.2.  Role of columns</t>
  </si>
  <si>
    <t>For free text inputs.</t>
  </si>
  <si>
    <t>Select a date.</t>
  </si>
  <si>
    <t>Select a date &amp; time.</t>
  </si>
  <si>
    <t>Record audio.</t>
  </si>
  <si>
    <t>Record video.</t>
  </si>
  <si>
    <t>Performs a calculation.</t>
  </si>
  <si>
    <t>Round numbers entry.</t>
  </si>
  <si>
    <t>Decimal numbers entry.</t>
  </si>
  <si>
    <t>For multiple choice answer, where you can only select one answer among the list provided. [option] indicates that you must specify, in the « choices » sheet, where is the list of options provided. If the name of your list is “foodtype”, this would read “select_one [foodtype]"</t>
  </si>
  <si>
    <t>Same as select_one, except that the user can choose as many options as he wants.</t>
  </si>
  <si>
    <t>Prints a note on the screen, but doesn’t allow any input.</t>
  </si>
  <si>
    <t>To collect GPS coordinates.</t>
  </si>
  <si>
    <t>To take a picture.</t>
  </si>
  <si>
    <t>To analyse a barcode, but requires additional applications for this.</t>
  </si>
  <si>
    <t>A "repeat" group of questions means that the related questions will be asked a number of times. The questions need to be regrouped between a "begin repeat" and "end repeat" prompt. If nothing is specified in the "repeat_count" column, the number of questions will be repeated until the enumetor mentions that he does not want to add a new group of questions. If either a number of else the name of a previous question is specified in the "repeat_column" (as is the case here, with the number of containers), then the group of questions will automatically appear as many times as it corresponds to.</t>
  </si>
  <si>
    <t>II. Specific settings</t>
  </si>
  <si>
    <t>The section below describes specific settings that one can define for each question or group of questions.</t>
  </si>
  <si>
    <t>II.1  Constraints on data</t>
  </si>
  <si>
    <t>II.2  Conditional questions (“relevant”)</t>
  </si>
  <si>
    <t>II.3.  Calculations</t>
  </si>
  <si>
    <t>II.4  Appearance</t>
  </si>
  <si>
    <t>Once your xls form has been uploaded to the Kobo Platform, you can modify it by clicking on the "Edit" icon as below:</t>
  </si>
  <si>
    <t>Before starting to modify anything please make sure you won't delete or heavily modify the questions in BOLD in the xls form or any related calculation. Those are essential for the Core indicators to be computed.</t>
  </si>
  <si>
    <t>III.1. How to modify a question</t>
  </si>
  <si>
    <t>III.2. How to add a question</t>
  </si>
  <si>
    <t>III.3. How to delete a question</t>
  </si>
  <si>
    <t>If you want to modify a question's or answer's label, you can simply click on it and you will be able to modify the text.</t>
  </si>
  <si>
    <t>If you want to modify a question's constraint, skip logic, appearance etc. you can click on the "Settings" icon that will allow you to make the desired adaptations.</t>
  </si>
  <si>
    <t>If you want to add a question to the Standardised WASH KAP Survey, you can click on the "+" icon beneath the question where you would like to add the new one. Kobo will then ask you to write down the exact label and then select the type of the new question that you would like to add.</t>
  </si>
  <si>
    <t>If you want to delete a question (that is neither in BOLD or a calculation), you can click on the "bin" icon to the right of the question. Kobo will then ask you confirmation in order to do so. By clicking "OK" you allow Kobo to do so.</t>
  </si>
  <si>
    <t>While doing the adaptations to the Standardised WASH KAP Survey on the Kobo Toolbox platform, do not forget to regularly save your modifications by clicking on the "Save' button on the top right part of the page.</t>
  </si>
  <si>
    <t>content</t>
  </si>
  <si>
    <t>french</t>
  </si>
  <si>
    <t>backup_english</t>
  </si>
  <si>
    <t>formula_translate</t>
  </si>
  <si>
    <t>Column1</t>
  </si>
  <si>
    <t>           N'hésitez pas à adapter la formulation des questions si vous trouvez qu'elles ne sont pas assez explicites dans un pays donné (tout en évitant d'en changer complètement le sens - si vous voulez modifier celui-ci complètement, mieux vaut masquer la question et en ajouter une nouvelle).</t>
  </si>
  <si>
    <t>      Feel free to adapt question labels if you find that they are not sufficiently explicit in a given country (while avoiding changing the sense completely- if you want to change the sense completely, prefer hiding a question and adding a new one).</t>
  </si>
  <si>
    <t>              Assurez vous de toujours sauvegarder le formulaire sous un nom de version adapté à chaque fois que vous faites des modifications afin de pouvoir vous retrouver facilement (idem pour la mise à jour des versions sur les téléphones). Cela doit être fait dans l'onglet "Settings" dans les cellules form_title, "form_id" (attention, il ne peut y avoir ni espace ni caractères spéciaux ici; il s'agit de l'ID réelle du formulaire) et "version".</t>
  </si>
  <si>
    <t>         Make sure when you make modifications to always save the form with an updated version name to facilitate understanding (and also the updating of the versions on the phones). This should be done in the "Settings" tab in the form_title, "form_id" (be careful, there can be no spaces or special characters here, this is the real ID of the form) and "version".</t>
  </si>
  <si>
    <t>II. Adapter les questions au contexte local</t>
  </si>
  <si>
    <t>II.Adapting the questions to local context</t>
  </si>
  <si>
    <t>              Quand vous ajoutez une question, vous devez aussi vous assurer de remplir la colonne "Analyse", car elle permet de déterminer dans quel onglet de l'analyseur Kobo les résultats de votre question apparaîtront. Consultez la documentation associée pour plus d'informations</t>
  </si>
  <si>
    <t>         When you add a question, you must also make sure that you fill in the "analysis" column, which will define in which tab of the Kobo Analyser your question results will appear. Check the associated documentation for more information</t>
  </si>
  <si>
    <t>è Name &amp; ID (Nom et ID) du formulaire</t>
  </si>
  <si>
    <t>è Name &amp; ID of the form</t>
  </si>
  <si>
    <t>Un bon réflexe est de conserver le même nom de version (ex: "v6") et, si vous effectuez des modifications mineures, d'ajouter un numéro subsidiaire (ex: "v6.1"): cela vous aidera à savoir si vous avez la dernière version du formulaire ou non. Vous pouvez modifier autant que vous le voulez les champs "form_title" (pour ajouter le nom du camp et/ou l'année par exemple) et "form_id"; assurez-vous simplement de ne pas inclure d'espace ou de caractères spéciaux dans "form_id".</t>
  </si>
  <si>
    <t>A good practice is to keep the main version name (ie “V6”) and if you make some small modifications you can add a subnumber (ie “V6.1”): this will help you know if you have the last version of the form or not. You can modify as much as you want the “form_title” (to add the name of the camp and/or year for example) and “form_id”- just make sure for the latter that you have no spaces or special caracters in this ID.</t>
  </si>
  <si>
    <t>è Attribution automatique d'un nom</t>
  </si>
  <si>
    <t>è Automatic naming</t>
  </si>
  <si>
    <t>IV. Paramètres généraux</t>
  </si>
  <si>
    <t>IV. General settings</t>
  </si>
  <si>
    <t>è  Contraintes</t>
  </si>
  <si>
    <t>è Constraints</t>
  </si>
  <si>
    <t>è Obligatoire</t>
  </si>
  <si>
    <t>è Mandatory</t>
  </si>
  <si>
    <t>·        dont le type ne demande pas d'action humaine (ex: "calculate”, “note”, “select_multiple” pour lesquelles ne cocher aucun choix reste valide...), sinon votre enquêteur sera bloqué!</t>
  </si>
  <si>
    <t>·        Is of a type that does not require human action (ex: “calculate”, “note”, “select_multiple” when ticking none of the choices is valid…), otherwise this will block your enumerator!</t>
  </si>
  <si>
    <t>·        qui ne peut pas être remplie systématiquement, pour des raisons techniques (ex: points GPS, pour lesquels un problème peut toujours survenir avec le téléphone ...)</t>
  </si>
  <si>
    <t xml:space="preserve">·        cannot in all cases be filled, for technical reasons (ie GPS points, where a problem with the phone can always occur…) </t>
  </si>
  <si>
    <t>è  Formulation</t>
  </si>
  <si>
    <t>è Wording</t>
  </si>
  <si>
    <t>è  Organisation du camp</t>
  </si>
  <si>
    <t xml:space="preserve">è Camp organization </t>
  </si>
  <si>
    <t>è  Listes de choix</t>
  </si>
  <si>
    <t>è Choice lists</t>
  </si>
  <si>
    <t>è  Tout élément en orange doit être adapté/modifié avant un déploiement donné (voir parties II.1 et II.2 de cet onglet).</t>
  </si>
  <si>
    <t>è Anything in orange needs to be adapted/ modified before a given deployment (see part II.1 and II.2 of this tab).</t>
  </si>
  <si>
    <t>è  tout élément en rouge correspond aux questions facultatives qui sont masquées par défaut mais elles peuvent être affichées si besoin dans le cadre d'un déploiement donné</t>
  </si>
  <si>
    <t>è Anything in red corresponds to optional questions that are "hidden" by default but can be made to appear if these questions are necessary for a given deployment</t>
  </si>
  <si>
    <t>è  Nous recommandons fortement que toute question ou choix rajouté au formulaire par les organisations partenaires apparaissent en vert pour faciliter la comparaison entre la CAP standardisée et la version du partenaire (notamment au cas où un dépannage serait nécessaire)</t>
  </si>
  <si>
    <t>è We highly recommend that any questions or choices that are added to the form by partner organizations be done so in green to facilitate comparison between the standardized KAP and the partner version (in particular for troubleshooting)  </t>
  </si>
  <si>
    <t>            Veillez à n'effacer aucune des autres conditions existantes quand il y a plus d'une condition dans la cellule!</t>
  </si>
  <si>
    <t>        Make sure you do not delete any of the other existing conditions when there is more than one condition in the cell!</t>
  </si>
  <si>
    <t>  Réfléchissez attentivement à l'option de masquer ou non la question GPS - cela pourrait vous aider à créer des cartes d'analyse intéressantes (ex: comparaison des sources d'eau par rapport à la localisation des ménages dans le camp, etc.), mais allongerait la durée de l'entretien.</t>
  </si>
  <si>
    <t>  Think carefully on whether you want to hide the GPS question or not- it will help you make nice analysis maps (ie comparing water sources to the location in the camp etc) but will make answering the survey a little longer)</t>
  </si>
  <si>
    <t>- C: Choice (Choix)
- U: Unique 
- V: Value (Valeur)</t>
  </si>
  <si>
    <t>- C: Choice
- U: Unique
- V: Value</t>
  </si>
  <si>
    <t>III. Préparer votre analyse</t>
  </si>
  <si>
    <t>III. Preparing your analysis</t>
  </si>
  <si>
    <t xml:space="preserve">            Assurez-vous de tester minutieusement votre formulaire après la configuration pour éviter toute mauvaise surprise que l'outil de validation pourrait avoir manqué (que ce soit d'un point de vue logique ou technique!) </t>
  </si>
  <si>
    <t xml:space="preserve">        Make sure that you test your survey extensively after setting it up to avoid any bad surprises that the validation tool may not have seen (be it logical or technical)! </t>
  </si>
  <si>
    <t>V. Comment tester la CAP EHA</t>
  </si>
  <si>
    <t xml:space="preserve">V.  How to test the WASH KAP </t>
  </si>
  <si>
    <t xml:space="preserve">      Le présent document a pour but de fournir aux partenaires d'implantation les connaissances nécessaires pour comprendre comment fonctionne un formulaire XLS de telle sorte qu'ils puissent adapter celui d'une CAP EHA à leurs besoins. Cet outil ne permet cependant pas d'apprendre comment élaborer un formulaire à partir de zéro. </t>
  </si>
  <si>
    <t xml:space="preserve">
    This document here aims at giving implementing partners the knowledge to understand how an XLS form works so that they can adapt the WASH KAP to their needs. It is however far from sufficient to learn how to set up a survey from scratch. </t>
  </si>
  <si>
    <t xml:space="preserve">
    In the SURVEY tab, all the rows in BOLD must not be modified - they are tied to core indicators that will not be computed correctly if changes are made.</t>
  </si>
  <si>
    <t>Tutoriel version 0.1</t>
  </si>
  <si>
    <t>Tutorial version 0.1</t>
  </si>
  <si>
    <t>Survey (là où les questions sont listées)</t>
  </si>
  <si>
    <t>è Survey (where the survey questions are listed)</t>
  </si>
  <si>
    <t>Choice (là où les choix multiples ou simples de réponses aux questions du formulaire sont listés)</t>
  </si>
  <si>
    <t>è Choice (where the choices for multiple and simple response questions are listed)</t>
  </si>
  <si>
    <t>Settings (là où les paramètres généraux du formulaire sont décrits)</t>
  </si>
  <si>
    <t>è Settings (where the general form settings are described)</t>
  </si>
  <si>
    <t>Ces calculs n'apparaîtront pas à l'écran. Si vous voulez que les résultats du calcul apparaissent à l'écran, vous devez créer une une question"note" demandant la réponse calculée (check English)</t>
  </si>
  <si>
    <t>  These calculations will not appear on the screen. If you want the result of the calculations to appear on the screen, you must create a "note" question calling on the calculate one (see example below)</t>
  </si>
  <si>
    <t>Vous ne pouvez pas faire référence à une variable qui recevra une valeur plus loin dans le formulaire.</t>
  </si>
  <si>
    <t>  You cannot make a reference to a variable that will receive a value later in the survey.</t>
  </si>
  <si>
    <t>                   Lorsque vous utilisez selected(${Variable},’youroption’), vous devez TOUJOURS utiliser des guillemets simples (apostrophes), y compris pour les nombres. Sinon vous recevrez un message d'erreur au moment de télécharger le formulaire.</t>
  </si>
  <si>
    <t>           When using selected(${Variable},’youroption’), you must ALWAYS use single quotes, even for numbers. Otherwise when you upload the form you will get an error.</t>
  </si>
  <si>
    <t xml:space="preserve"> Vous pouvez aussi ajouter un message de contrainte dans la colonne constraint_message</t>
  </si>
  <si>
    <t>  You can also add a constraint message in the column constraint_message</t>
  </si>
  <si>
    <t>   Notez que le résultat d'une question peut être commandé à l'aide de "${VARIABLENAME}".</t>
  </si>
  <si>
    <t>   Notice that a question result can be called upon by using "${VARIABLENAME}".</t>
  </si>
  <si>
    <t xml:space="preserve">Le regroupement de questions peut avoir plusieurs buts différents: - spécifier un paramètre pour tout un groupe de questions plutôt qu'une seule (ex: un saut de champ, ou encore une apparition sur un écran donné...) - pour faciliter l'analyse en "faisant comprendre" à l'outil d'analyse qu'il y a un lien entre les questions (voir exemple ci-dessous) Les questions doivent être regroupées entre les invites de commande "begin group" (début du groupe) et "end group" (fin du groupe).
 </t>
  </si>
  <si>
    <t xml:space="preserve">Grouping questions can have different purposes:
- to specify a setting for a whole group of questions rather than just one (a skip pattern, or to make them appear on a given screen...)
- to facilitate analysis by making the analysis tool understand that there is a link between the questions (see example below)
The questions need to be regrouped between a "begin group" and "end group" prompt.
 </t>
  </si>
  <si>
    <t>A "repeat" group of questions means that the related questions will be asked a number of times. The questions need to be regrouped between a "begin repeat" and "end repeat" prompt.
 If nothing is specified in the "repeat_count" column, the number of questions will be repeated until the enumetor mentions that he does not want to add a new group of questions. If either a number of else the name of a previous question is specified in the "repeat_column" (as is the case here, with the number of containers), then the group of questions will automatically appear as many times as it corresponds to.</t>
  </si>
  <si>
    <t>This needs to be put in the “constraints” column.</t>
  </si>
  <si>
    <t>Celles-ci doivent être mises dans la colonne "constraints".</t>
  </si>
  <si>
    <r>
      <t xml:space="preserve">Si vous n'êtes pas à l'aise avec le format xls, vous pouvez également effectuer les adaptations nécessaires au contexte local en ligne sur la plate-forme Kobo Toolbox. Pour ce faire, allez sur </t>
    </r>
    <r>
      <rPr>
        <b/>
        <u/>
        <sz val="11"/>
        <color theme="1"/>
        <rFont val="Verdana"/>
        <family val="2"/>
      </rPr>
      <t>kobocat.unhcr.org</t>
    </r>
    <r>
      <rPr>
        <sz val="11"/>
        <color theme="1"/>
        <rFont val="Verdana"/>
        <family val="2"/>
      </rPr>
      <t xml:space="preserve"> (HCR Kobo Platform) ou </t>
    </r>
    <r>
      <rPr>
        <b/>
        <u/>
        <sz val="11"/>
        <color theme="1"/>
        <rFont val="Verdana"/>
        <family val="2"/>
      </rPr>
      <t>kobo.humanitarianresponse.info</t>
    </r>
    <r>
      <rPr>
        <sz val="11"/>
        <color theme="1"/>
        <rFont val="Verdana"/>
        <family val="2"/>
      </rPr>
      <t xml:space="preserve"> (OCHA Kobo Platform). Vous pouvez ensuite télécharger le xls form Standardised WASH KAP Survey sur la plateforme en cliquant sur "Nouveau", puis sur "télécharger" et sélectionner le formulaire xls.</t>
    </r>
  </si>
  <si>
    <r>
      <t xml:space="preserve">If you do not feel comfortable with the xls format, you can also make the necessary adaptations to local context online on the Kobo Toolbox platform. In order to do so, go to </t>
    </r>
    <r>
      <rPr>
        <b/>
        <u/>
        <sz val="11"/>
        <color theme="1"/>
        <rFont val="Verdana"/>
        <family val="2"/>
      </rPr>
      <t>kobocat.unhcr.org</t>
    </r>
    <r>
      <rPr>
        <sz val="11"/>
        <color theme="1"/>
        <rFont val="Verdana"/>
        <family val="2"/>
      </rPr>
      <t xml:space="preserve"> (HCR Kobo Platform) or </t>
    </r>
    <r>
      <rPr>
        <b/>
        <u/>
        <sz val="11"/>
        <color theme="1"/>
        <rFont val="Verdana"/>
        <family val="2"/>
      </rPr>
      <t>kobo.humanitarianresponse.info</t>
    </r>
    <r>
      <rPr>
        <sz val="11"/>
        <color theme="1"/>
        <rFont val="Verdana"/>
        <family val="2"/>
      </rPr>
      <t xml:space="preserve"> (OCHA Kobo Platform). You can then upload the standardised WASH KAP Survey xls form to the platform by clicking on "New", then "upload" and select the xls form.</t>
    </r>
  </si>
  <si>
    <t>Un groupe de questions marquées comme "repeat" signifie que les questions qui y sont rattachées seront posées plusieurs fois. Les questions doivent être regroupées entre les invites de commande "begin repeat" (commencer la répétition) et "end repeat" (terminer la répétition). Si rien n'est spécifié dans la colonne "repeat_count" (nombre de répétitions), le nombre de questions sera répété jusqu'à ce que l'enquêteur mentionne qu'il ne veut pas ajouter de nouveau groupe de questions. Si un nombre ou encore le nom de la question précédente est spécifié dans repeat_coloumn" (tel que c'est le cas ici avec le nombre de récipients), le groupe de questions apparaîtra automatiquement le même nombre de fois que le nombre indiqué dans cette question.</t>
  </si>
  <si>
    <t>Montre un calendrier tel que celui qui est utilisé pour "date" au début du formulaire.</t>
  </si>
  <si>
    <t>Différents paramètres d'apparence peuvent être modifiés, notamment pour visualiser plusieurs questions sur un même écran Vous pouvez consulter l'onglet "XLS_Overview" pour en savoir plus - cependant, dans la majorité des enquêtes effectuées dans des contextes divers, nous recommandons de ne faire aucune modification car si les téléphones utilisés plus tard sont plus petits, visualiser ces mêmes questions sur l'écran posera problème.</t>
  </si>
  <si>
    <t xml:space="preserve">    survey (là où les questions sont listées)</t>
  </si>
  <si>
    <t xml:space="preserve">    survey (where the survey questions are listed)</t>
  </si>
  <si>
    <t xml:space="preserve">    choice (là où les choix multiples ou simples de réponses aux questions du formulaire sont listés)</t>
  </si>
  <si>
    <t xml:space="preserve">    choice (where the choices for multiple and simple response questions are listed)</t>
  </si>
  <si>
    <t xml:space="preserve">    settings (là où les paramètres généraux du formulaire sont décrits)</t>
  </si>
  <si>
    <t xml:space="preserve">    settings (where the general form settings are described)</t>
  </si>
  <si>
    <t>inst_get_msg_32</t>
  </si>
  <si>
    <t>category</t>
  </si>
  <si>
    <t>Filter for optional questions and modules</t>
  </si>
  <si>
    <r>
      <t>You can modify the "</t>
    </r>
    <r>
      <rPr>
        <b/>
        <sz val="11"/>
        <rFont val="Calibri"/>
        <family val="2"/>
        <scheme val="minor"/>
      </rPr>
      <t>type</t>
    </r>
    <r>
      <rPr>
        <sz val="11"/>
        <rFont val="Calibri"/>
        <family val="2"/>
        <scheme val="minor"/>
      </rPr>
      <t>" from "select_one" to "integer" or "text" question type if relevant. DO NOT modify the "</t>
    </r>
    <r>
      <rPr>
        <b/>
        <sz val="11"/>
        <rFont val="Calibri"/>
        <family val="2"/>
        <scheme val="minor"/>
      </rPr>
      <t>name</t>
    </r>
    <r>
      <rPr>
        <sz val="11"/>
        <rFont val="Calibri"/>
        <family val="2"/>
        <scheme val="minor"/>
      </rPr>
      <t>" column. In case of  modifications, please delete or adapt the corresponding "</t>
    </r>
    <r>
      <rPr>
        <b/>
        <sz val="11"/>
        <rFont val="Calibri"/>
        <family val="2"/>
        <scheme val="minor"/>
      </rPr>
      <t>constraint</t>
    </r>
    <r>
      <rPr>
        <sz val="11"/>
        <rFont val="Calibri"/>
        <family val="2"/>
        <scheme val="minor"/>
      </rPr>
      <t>" and  "</t>
    </r>
    <r>
      <rPr>
        <b/>
        <sz val="11"/>
        <rFont val="Calibri"/>
        <family val="2"/>
        <scheme val="minor"/>
      </rPr>
      <t>constraint_message</t>
    </r>
    <r>
      <rPr>
        <sz val="11"/>
        <rFont val="Calibri"/>
        <family val="2"/>
        <scheme val="minor"/>
      </rPr>
      <t>" columns (to limit the range of acceptable values for integer (numeric) values for example and show the relevant message).</t>
    </r>
  </si>
  <si>
    <t>can be removed</t>
  </si>
  <si>
    <t>optional note</t>
  </si>
  <si>
    <t>Comments for modification and adaptation of the forms : English</t>
  </si>
  <si>
    <t>You can edit the enumerator list, add  rows as needed. It is preferrable to keep the label the same in all languages, if possible. 
You can opt to use numbers or abbreviations as values in the "name" column.</t>
  </si>
  <si>
    <t xml:space="preserve">You can modify this option if it is not relevant. You can use numbers or abbreviations in the "name" column, it must be unique, without spaces or special characters.  </t>
  </si>
  <si>
    <t>Comments for modification and adaptation of the forms:English</t>
  </si>
  <si>
    <r>
      <t xml:space="preserve">Les </t>
    </r>
    <r>
      <rPr>
        <sz val="11"/>
        <color theme="5"/>
        <rFont val="Verdana"/>
        <family val="2"/>
      </rPr>
      <t>trois onglets orange</t>
    </r>
    <r>
      <rPr>
        <sz val="11"/>
        <color theme="1"/>
        <rFont val="Verdana"/>
        <family val="2"/>
      </rPr>
      <t xml:space="preserve"> sont les onglets d'instructions sur les modalités de fonctionnement et d'adaptation du formulaire au contexte local.</t>
    </r>
  </si>
  <si>
    <r>
      <t xml:space="preserve">Questions can be added by the partner depending on his need. To facilitate analysis we recommend following the patterns set up for other questions (ie name of question, name of choices etc). Keep track of addition by writing them in </t>
    </r>
    <r>
      <rPr>
        <sz val="11"/>
        <color rgb="FF92D050"/>
        <rFont val="Verdana"/>
        <family val="2"/>
      </rPr>
      <t xml:space="preserve">GREEN </t>
    </r>
    <r>
      <rPr>
        <sz val="11"/>
        <color theme="1"/>
        <rFont val="Verdana"/>
        <family val="2"/>
      </rPr>
      <t>- it will help any remote suppport and debugging.
Read the "XLS_Overview" tab thoroughly, and, most of all, test your form after every new question added if you have little experience in XLS forms, to make it easier to correct any mistakes.</t>
    </r>
  </si>
  <si>
    <r>
      <t xml:space="preserve">The </t>
    </r>
    <r>
      <rPr>
        <sz val="11"/>
        <color theme="5"/>
        <rFont val="Verdana"/>
        <family val="2"/>
      </rPr>
      <t xml:space="preserve">three orange </t>
    </r>
    <r>
      <rPr>
        <sz val="11"/>
        <color theme="1"/>
        <rFont val="Verdana"/>
        <family val="2"/>
      </rPr>
      <t>tabs are the ones with instructions as to how the form works and how to adapt it to a local context.</t>
    </r>
  </si>
  <si>
    <t>Vous trouverez ici toutes les explications concernant les modifications autorisées et comment les réaliser en respectant le format général (car une erreur de format peut s'avérer catastrophique pour votre enquête!).</t>
  </si>
  <si>
    <t>You will find here all the explanations concerning what modifications can be made and how to make them whilst respecting the general format (as an error in the format can be extremely detrimental to your survey!).</t>
  </si>
  <si>
    <r>
      <t>Les questions peuvent être ajoutées par le partenaire en fonction de ses besoins. Pour faciliter l'analyse, nous recommandons de suivre la logique adoptée pour les autres questions (ex: nom de la question, nom des choix, etc.). Retracez facilement tous les ajouts en les inscrivant</t>
    </r>
    <r>
      <rPr>
        <sz val="11"/>
        <color rgb="FF92D050"/>
        <rFont val="Verdana"/>
        <family val="2"/>
      </rPr>
      <t xml:space="preserve"> en VERT</t>
    </r>
    <r>
      <rPr>
        <sz val="11"/>
        <color theme="1"/>
        <rFont val="Verdana"/>
        <family val="2"/>
      </rPr>
      <t xml:space="preserve"> - cela sera utile dans le cas d'un soutien à distance ou un débogage. Lisez attentivement l'onglet "XLS_Overview"et surtout, testez votre formulaire à chaque nouvelle question ajoutée si vous avez peu d'expérience en matière de formulaires XLS - cela permettra de corriger plus facilement les erreurs éventuelles.</t>
    </r>
  </si>
  <si>
    <t xml:space="preserve">    Quand vous ajoutez une question, vous devez aussi vous assurer de remplir la colonne "Analyse", car elle permet de déterminer dans quel onglet de l'analyseur Kobo les résultats de votre question apparaîtront. Consultez la documentation associée pour plus d'informations.</t>
  </si>
  <si>
    <t xml:space="preserve">    When you add a question, you must also make sure that you fill in the "analysis" column, which will define in which tab of the Kobo Analyser your question results will appear. Check the associated documentation for more information.</t>
  </si>
  <si>
    <t xml:space="preserve">    qui ne peut pas être remplie systématiquement, pour des raisons techniques (ex: points GPS, pour lesquels un problème peut toujours survenir avec le téléphone ...).</t>
  </si>
  <si>
    <t xml:space="preserve">    cannot in all cases be filled, for technical reasons (ie GPS points, where a problem with the phone can always occur…).</t>
  </si>
  <si>
    <t>Dans l'onglet "choix" beaucoup de listes doivent être adaptées, telles que les noms de camps ou les différentes options à une question qui devront être adaptées au contexte local (ex: types de devises, type de toilettes, etc.) Consultez l'onglet "XLS Overview" pour en savoir plus sur l'utilité de chaque colonne.</t>
  </si>
  <si>
    <t>In the “choices” tab, a lot of the lists will need to be adapted, such as the camp names or different options to a question that will need to be adapted to the local context (ie the type of currency, the type of toilets etc.)
Check the "XLS_Overview" tab to know more on what each column is useful for.</t>
  </si>
  <si>
    <t>Les modalités de téléchargement des images sur le serveur peuvent être différentes d'un outil à l'autre. Sur Kobo, ajoutez-les simplement dans "Project settings" (paramètres du projet) en suivant les étapes indiquées dans la capture d'écran.</t>
  </si>
  <si>
    <t>The functioning mode to upload pictures to the server can differ from one tool to the other. On Kobo, just add them to the project settings by following the print screen steps.</t>
  </si>
  <si>
    <t>To make an optional question (hidden by default) appear so that the enumerator will view it, all you need to do is remove the impossible condition set in the file, such as "1=2", in the "relevant" column. Make sure anything added to integrate the 1=2 when there are multiple conditions is removed (such as " and " ).</t>
  </si>
  <si>
    <t xml:space="preserve">    Think carefully on whether you want to hide the GPS question or not- it will help you make nice analysis maps (ie comparing water sources to the location in the camp etc) but will make answering the survey a little longer).</t>
  </si>
  <si>
    <t>Vous pouvez par conséquent aller à la dernière colonne - nommée "Analysis" - de l'onglet SURVEY.</t>
  </si>
  <si>
    <t xml:space="preserve">You can therefore go to the last column of the “survey” sheet, called “Analysis”. </t>
  </si>
  <si>
    <t>Vous pouvez décider dans quels onglets de l'outil d'analyse la question sera disponible pour représentation graphique en saisissant les lettres suivantes dans la colonne "analyse":</t>
  </si>
  <si>
    <t>Si vous ajouter un D pour Disaggregation (désagrégation), cela veut dire que vous pourrez désagréger toutes les réponses dans les onglets Choice, Unique et Value par les résultats des questions choisies (par bloc, grappe, sexe, pays d'origine etc.).</t>
  </si>
  <si>
    <t>If you add a D for Disaggregation it will mean that you can disagregate the answers in the Choice, Unique and Value tabs by the results of the questions chosen (by block, cluster, etc).</t>
  </si>
  <si>
    <t xml:space="preserve">    Make sure that you test your survey extensively after setting it up to avoid any bad surprises that the validation tool may not have seen (be it logical or technical!). </t>
  </si>
  <si>
    <t xml:space="preserve">    Assurez-vous de tester minutieusement votre formulaire après la configuration pour éviter toute mauvaise surprise que l'outil de validation pourrait avoir manqué (que ce soit d'un point de vue logique ou technique!).</t>
  </si>
  <si>
    <t>Le but de ce document est d'aider les partenaires d'implantation à adapter le formulaire CAP EHA (Connaissances, Attitudes, Pratiques) - mis à disposition par le HCR - en fonction de leurs besoins locaux. Le format XLS, c'est-à-dire le format dans lequel le formulaire CAP EHA est disponible, est un format standard dans les enquêtes utilisant la technologie mobile. Beaucoup de documents ont déjà été écrits sur le codage dans ce format (liens disponibles à la fin du document); cependant, nous vous expliquerons ici comment adapter votre formulaire CAP EHA de manière spécifique.</t>
  </si>
  <si>
    <t>The aim of this document is to help implementing partners adapt the standardized WASH KAP (Knowledge, Aptitude, Practises) survey (made available by UNHCR) to their local needs.
XLS forms, the format in which the WASH KAP is available, is a standard for mobile surveys. Much has already been written about coding in this format (links to be found at the end of the document)- this document here will however help you learn how to adapt your WASH KAP.</t>
  </si>
  <si>
    <t>Elle doit être réglée dans la colonne "appearance" pour vous aider à changer la façon dont les éléments apparaissent à l'écran (seuls les deux réglages les plus utilisés sont mentionnés ici).</t>
  </si>
  <si>
    <t>Shows a calendar, such as the one used for “date” at the beginning of the survey.</t>
  </si>
  <si>
    <t>Pour afficher plusieurs questions sur la même page, comme des tableaux ou des listes mais sous une présentation différente. Doit être paramétré au niveau du groupe (celui dans lequel toutes les questions se trouveront).</t>
  </si>
  <si>
    <t>To show many question on the same page, like table-list, but different presentation. Has to be set at a group level (group in which all questions will be found).</t>
  </si>
  <si>
    <t>Ils doivent figurer dans la colonne pour calculer les éléments basés sur les résultats d'enquête (ex: un âge en comparant la date d'enquête et la date de naissance, une somme d'éléments, etc.).</t>
  </si>
  <si>
    <t>Quantité d'eau pour un récipient donné d'après sa capacité (LITRE) et le nombre de trajets effectués (JOURNEY).</t>
  </si>
  <si>
    <t>Quantity of water for a given container based on its capacity (LITRE) and the number of journeys that were made (JOURNEY).</t>
  </si>
  <si>
    <t xml:space="preserve">    Ces calculs n'apparaîtront pas à l'écran. Si vous voulez que les résultats du calcul apparaissent à l'écran, vous devez créer une une question"note" demandant la réponse calculée (check English).</t>
  </si>
  <si>
    <t xml:space="preserve">    These calculations will not appear on the screen. If you want the result of the calculations to appear on the screen, you must create a "note" question calling on the calculate one (see example below).</t>
  </si>
  <si>
    <t>The questions on female hygiene only appear if the variable “NBWOMENREPROD”, is superior to 0.</t>
  </si>
  <si>
    <t>The question “If other, please specify:” appears if the variable “ENUMERATOR” is equal to “96” (which corresponds to the code for “Other”).</t>
  </si>
  <si>
    <t>Le résultat pour cette question doit être SUPÉRIEUR À 0 et INFÉRIEUR à 100.</t>
  </si>
  <si>
    <t>The result for this question must be GREATER THAN 0 and inferior to 100.</t>
  </si>
  <si>
    <t>CETTE COLONNE doit être SUPÉRIEURE OU ÉGALE à la valeur de "HHSIZE".</t>
  </si>
  <si>
    <t>THIS ROW must be GREATER OR EQUAL to the value of “HHSIZE”.</t>
  </si>
  <si>
    <t xml:space="preserve">    Vous pouvez aussi ajouter un message de contrainte dans la colonne constraint_message.</t>
  </si>
  <si>
    <t xml:space="preserve">    You can also add a constraint message in the column constraint_message.</t>
  </si>
  <si>
    <t>La section ci-dessous décrit différentes façons de regrouper les questions selon les objectifs.</t>
  </si>
  <si>
    <t>The section below describes different ways of regrouping questions for different purposes.</t>
  </si>
  <si>
    <t>Permet de répéter les questions un certain nombre de fois automatiquement.</t>
  </si>
  <si>
    <t>Makes it possible to repeat questions a number of times automatically.</t>
  </si>
  <si>
    <t>C'est la colonne qui permet de paramétrer des listes en cascades (options apparaissant selon les réponses fournies aux questions précédentes).</t>
  </si>
  <si>
    <t>This is the column to set up cascading lists (options appearing depending on the answers to a previous questions).</t>
  </si>
  <si>
    <t>Widget à afficher (cf. plus loin: calendrier par exemple).</t>
  </si>
  <si>
    <t>Widget for display (more later : like a calendar for example).</t>
  </si>
  <si>
    <t>Saisir "yes" si vous voulez rendre cette question obligatoire.</t>
  </si>
  <si>
    <t>Enter “yes” if you want to make an answer mandatory.</t>
  </si>
  <si>
    <t>C'est la colonne qui permet de visualiser les modalités telles que les photos, du texte, etc (voir onglet "instructions", section II.2 pour plus d'informations).</t>
  </si>
  <si>
    <t>This is the column to be able to view modalities as photos and text (see tab "instructions", section II.2 for more information).</t>
  </si>
  <si>
    <t>Pour spécifier dans quel onglet de l'analyseur Kobo vos résultats à une question donnée vont apparaître (voir la documentation sur l'analyse pour en savoir plus).</t>
  </si>
  <si>
    <t>To specify in which tabs in the Kobo Analyser your question results will appear (see Analysis documentation to know more).</t>
  </si>
  <si>
    <t>Ce que l'intervieweur verra réellement dans le téléphone. Vous pouvez ajouter autant de langues que vous le désirez (ou enlever les colonnes des langues que vous ne voulez pas voir).</t>
  </si>
  <si>
    <t>What the interviewer will actually see on the phone. You can add as many languages as you want (or remove the columns of languages you don't want to see).</t>
  </si>
  <si>
    <t>Une note pour l'intervieweur, pour clarifier une question, faire un rappel... N'oubliez pas d'ajouter les différentes langues que vous avez incluses pour la colonne "label" ou de les retirer dans le cas contraire.</t>
  </si>
  <si>
    <t>A note to the interviewer, to clarify a question, or prompt up a reminder… Don't forget to add the different languages you added for the "label" column (or remove the columns of languages you have removed for "label").</t>
  </si>
  <si>
    <t>Pour ajouter des contraintes aux réponses (fourchette de valeurs numériques par exemple).</t>
  </si>
  <si>
    <t>Add constraints to the answers (a range for numerical value for example).</t>
  </si>
  <si>
    <t>Message à afficher si la réponse ne respecte pas les contraintes.</t>
  </si>
  <si>
    <t>Message to display if the answer entered doesn’t meet the constraints.</t>
  </si>
  <si>
    <t>Calcule une valeur (“+”, “-” et EN FRANÇAIS DS LE TXT div), peut calculer un âge à partir d'un date de naissance par exemple.</t>
  </si>
  <si>
    <t>Calculates a value (“+”, “-” et div), can calculate age from a DOB for example.</t>
  </si>
  <si>
    <t>Pour la saisie de texte libre.</t>
  </si>
  <si>
    <t>Pour sélectionner une date.</t>
  </si>
  <si>
    <t>Pour sélectionner une date &amp; une heure.</t>
  </si>
  <si>
    <t>Pour ordonner un calcul.</t>
  </si>
  <si>
    <t>Saisie de nombres entiers ("ronds").</t>
  </si>
  <si>
    <t>Pour les questions à choix multiples mais auxquelles vous ne pouvez sélectionner qu'une seule réponse parmi celles de la liste fournie. [option] indique ce que vous devez spécifier dans l'onglet "choices", où la liste des options est fournie. Si le nom de votre liste est "foodtype", la traduction informatique est "select_one [foodtype]".</t>
  </si>
  <si>
    <t>For multiple choice answer, where you can only select one answer among the list provided. [option] indicates that you must specify, in the « choices » sheet, where is the list of options provided. If the name of your list is “foodtype”, this would read “select_one [foodtype]".</t>
  </si>
  <si>
    <t>Le regroupement de questions peut avoir plusieurs buts différents: (1) spécifier un paramètre pour tout un groupe de questions plutôt qu'une seule (ex: un saut de champ, ou encore une apparition sur un écran donné...) (2) pour faciliter l'analyse en "faisant comprendre" à l'outil d'analyse qu'il y a un lien entre les questions (voir exemple ci-dessous). 
Les questions doivent être regroupées entre les invites de commande "begin group" (début du groupe) et "end group" (fin du groupe).</t>
  </si>
  <si>
    <t>Grouping questions can have different purposes: (1) to specify a setting for a whole group of questions rather than just one (a skip pattern, or to make them appear on a given screen...) (2) to facilitate analysis by making the analysis tool understand that there is a link between the questions (see example below). The questions need to be regrouped between a "begin group" and "end group" prompt.</t>
  </si>
  <si>
    <r>
      <t xml:space="preserve">    Tout élément en </t>
    </r>
    <r>
      <rPr>
        <sz val="11"/>
        <color theme="5"/>
        <rFont val="Verdana"/>
        <family val="2"/>
      </rPr>
      <t>orange</t>
    </r>
    <r>
      <rPr>
        <sz val="11"/>
        <color theme="1"/>
        <rFont val="Verdana"/>
        <family val="2"/>
      </rPr>
      <t xml:space="preserve"> doit être adapté/modifié avant un déploiement donné (voir parties II.1 et II.2 de cet onglet).</t>
    </r>
  </si>
  <si>
    <r>
      <t xml:space="preserve">    Tout élément en </t>
    </r>
    <r>
      <rPr>
        <sz val="11"/>
        <color rgb="FFFF0000"/>
        <rFont val="Verdana"/>
        <family val="2"/>
      </rPr>
      <t>rouge</t>
    </r>
    <r>
      <rPr>
        <sz val="11"/>
        <color theme="1"/>
        <rFont val="Verdana"/>
        <family val="2"/>
      </rPr>
      <t xml:space="preserve"> correspond aux questions facultatives qui sont masquées par défaut mais elles peuvent être affichées si besoin dans le cadre d'un déploiement donné.</t>
    </r>
  </si>
  <si>
    <r>
      <t xml:space="preserve">    Anything </t>
    </r>
    <r>
      <rPr>
        <sz val="11"/>
        <color rgb="FFFF0000"/>
        <rFont val="Verdana"/>
        <family val="2"/>
      </rPr>
      <t>in red</t>
    </r>
    <r>
      <rPr>
        <sz val="11"/>
        <color theme="1"/>
        <rFont val="Verdana"/>
        <family val="2"/>
      </rPr>
      <t xml:space="preserve"> corresponds to optional questions that are "hidden" by default but can be made to appear if these questions are necessary for a given deployment.</t>
    </r>
  </si>
  <si>
    <r>
      <t xml:space="preserve">    All the elements in </t>
    </r>
    <r>
      <rPr>
        <b/>
        <sz val="11"/>
        <color theme="1"/>
        <rFont val="Verdana"/>
        <family val="2"/>
      </rPr>
      <t xml:space="preserve">bold </t>
    </r>
    <r>
      <rPr>
        <sz val="11"/>
        <color theme="1"/>
        <rFont val="Verdana"/>
        <family val="2"/>
      </rPr>
      <t>corresponds to questions that should not be changed. They are tied to core indicators that will not be computed correctly if changes are made.</t>
    </r>
  </si>
  <si>
    <t xml:space="preserve">    Nous recommandons fortement que toute question ou choix rajouté au formulaire par les organisations partenaires apparaissent en vert pour faciliter la comparaison entre la CAP standardisée et la version du partenaire (notamment au cas où un dépannage serait nécessaire).</t>
  </si>
  <si>
    <t xml:space="preserve">    We highly recommend that any questions or choices that are added to the form by partner organizations be done so in green to facilitate comparison between the standardized KAP and the partner version (in particular for troubleshooting).</t>
  </si>
  <si>
    <r>
      <t xml:space="preserve">    Tout élément </t>
    </r>
    <r>
      <rPr>
        <b/>
        <sz val="11"/>
        <color theme="1"/>
        <rFont val="Verdana"/>
        <family val="2"/>
      </rPr>
      <t xml:space="preserve">en gras </t>
    </r>
    <r>
      <rPr>
        <sz val="11"/>
        <color theme="1"/>
        <rFont val="Verdana"/>
        <family val="2"/>
      </rPr>
      <t>correspond aux questions qui doit pas etre modifier. Elles sont reliées à des indicateurs de base qui ne seront pas calculés correctement si des modifications sont apportées.</t>
    </r>
  </si>
  <si>
    <t xml:space="preserve">    Some cells have also been “protected” (which means a user cannot modify them) as the modification of these cells would have a strong impact either on the calculations, skip patterns etc in the form or on the analysis tools that have been made available in Excel to create the minimum indicators easily.</t>
  </si>
  <si>
    <t xml:space="preserve">    Certaines cellules ont été protégées (ce qui veut dire qu'un utilisateur ne peut pas les utiliser) car leur modification peut avoir un gros impact sur les modalités de calcul, les sauts de champs, etc. présents dans le formulaire, ou même dans les outils d'analyse mis à disposition dans Excel pour créer facilement un nombre d'indicateurs minimum.</t>
  </si>
  <si>
    <r>
      <t xml:space="preserve">    Anything </t>
    </r>
    <r>
      <rPr>
        <sz val="11"/>
        <color theme="5"/>
        <rFont val="Verdana"/>
        <family val="2"/>
      </rPr>
      <t>in orange</t>
    </r>
    <r>
      <rPr>
        <sz val="11"/>
        <color theme="1"/>
        <rFont val="Verdana"/>
        <family val="2"/>
      </rPr>
      <t xml:space="preserve"> needs to be adapted and/or modified before a given deployment (see part II.1 and II.2 of this tab).</t>
    </r>
  </si>
  <si>
    <t xml:space="preserve">    Feel free to adapt question labels if you find that they are not sufficiently explicit in a given country (while avoiding changing the sense completely- if you want to change the sense completely, prefer hiding a question and adding a new one).</t>
  </si>
  <si>
    <t>II. Adapting the questions to local context in XLS form</t>
  </si>
  <si>
    <t>II.4. Adding new questions</t>
  </si>
  <si>
    <t>II.4. Appearance modifications</t>
  </si>
  <si>
    <t>Quelques autres paramètres du formulaire peuvent être adaptés dans l'onglet "settings":</t>
  </si>
  <si>
    <t xml:space="preserve">    Pour télécharger des formulaires modifiés sur Kobo, consultez l'outil "Étape 4 - Paramétrage du système d'enquête avec KoBo Online".</t>
  </si>
  <si>
    <t xml:space="preserve">    To upload modified forms to Kobo, check the "Step 4- Setting up the survey system with Kobo Online".</t>
  </si>
  <si>
    <t xml:space="preserve">    is of a type that does not require human action (ex: “calculate”, “note”, “select_multiple” when ticking none of the choices is valid…), otherwise this will block your enumerator!</t>
  </si>
  <si>
    <t xml:space="preserve">    N'hésitez pas à masquer les colonnes autres que label et Analysis pour faciliter la configuration. </t>
  </si>
  <si>
    <t xml:space="preserve">    Don't hesitate to hide the columns other than the label and the Analysis to make it easier to set up. </t>
  </si>
  <si>
    <t xml:space="preserve">VI. How to test the WASH KAP </t>
  </si>
  <si>
    <t xml:space="preserve">    Le présent document a pour but de fournir aux partenaires d'implantation les connaissances nécessaires pour comprendre comment fonctionne un formulaire XLS de telle sorte qu'ils puissent adapter celui d'une CAP EHA à leurs besoins. Cet outil ne permet cependant pas d'apprendre comment élaborer un formulaire à partir de zéro. </t>
  </si>
  <si>
    <t>Aim of this document:</t>
  </si>
  <si>
    <t>La question "Si autre, merci de spécifier:" apparaît si la variable “ENUMERATOR” est égale à "96" (ce qui correspond au code pour "Autre").</t>
  </si>
  <si>
    <t>III.1. Groupes</t>
  </si>
  <si>
    <t>III.1.  Groups</t>
  </si>
  <si>
    <t>III.2. Répétitions</t>
  </si>
  <si>
    <t>III.2.  Repeats</t>
  </si>
  <si>
    <t>II.1.  Constraints on data</t>
  </si>
  <si>
    <t>II.1. Contraintes sur certaines données</t>
  </si>
  <si>
    <t>II.2. Conditional questions (“relevant”)</t>
  </si>
  <si>
    <t>II.2. Questions conditionnelles ("relevant")</t>
  </si>
  <si>
    <t>II.3. Calculations</t>
  </si>
  <si>
    <t>II.4. Appearance</t>
  </si>
  <si>
    <t>II.4. Apparence</t>
  </si>
  <si>
    <t>I.1. Type of questions (or variables)</t>
  </si>
  <si>
    <t>III. Adapting the questions to local context on the Kobo Toolbox platform</t>
  </si>
  <si>
    <t>Type de question (texte, image...).</t>
  </si>
  <si>
    <t>Question type (text, image...).</t>
  </si>
  <si>
    <t>Nom de la question (et des colonnes dans "Output").</t>
  </si>
  <si>
    <t>Name of the question (and of the columns in output).</t>
  </si>
  <si>
    <t>Please do not modify or delete this question.</t>
  </si>
  <si>
    <t>Please DO NOT modify this option.</t>
  </si>
  <si>
    <t>consentGPS</t>
  </si>
  <si>
    <t>K.2. Please take a GPS reading (it will work better if you are outside)</t>
  </si>
  <si>
    <t>K.1. Do you accept that I take a GPS location ?</t>
  </si>
  <si>
    <t>YOU CAN EXPLAIN THAT THIS IS TO HELP BETTER UNDERSTAND THE ACCESS OF THE HOUSEHOLDS TO WATER POINTS</t>
  </si>
  <si>
    <t>${consentGPS} = '1'</t>
  </si>
  <si>
    <t>&lt;span style="color:red"&gt;DO NOT ASK THIS QUESTION ALOUD, OBSERVE AND RECORD THE ANSWER&lt;/span&gt;.</t>
  </si>
  <si>
    <t>WATERQUANTNOTETOT</t>
  </si>
  <si>
    <t>WATERQUANTNOTEAV</t>
  </si>
  <si>
    <t>Please DO NOT modify the meaning of this option to avoid an impact on the indicators</t>
  </si>
  <si>
    <t>SOURCE</t>
  </si>
  <si>
    <t>SOURCE_Oth</t>
  </si>
  <si>
    <t>name != ${SOURCE}</t>
  </si>
  <si>
    <t>POTAPROT</t>
  </si>
  <si>
    <t>STORAGE</t>
  </si>
  <si>
    <t>4</t>
  </si>
  <si>
    <t>7</t>
  </si>
  <si>
    <t>if(selected(., '98'), count-selected(.)&lt;2,  count-selected(.)&gt;=1)</t>
  </si>
  <si>
    <t>You cannot choose an option and "Don't know" at the same time.</t>
  </si>
  <si>
    <r>
      <t xml:space="preserve">
</t>
    </r>
    <r>
      <rPr>
        <b/>
        <sz val="11"/>
        <color rgb="FF000000"/>
        <rFont val="Calibri"/>
        <family val="2"/>
      </rPr>
      <t>form_title</t>
    </r>
    <r>
      <rPr>
        <sz val="11"/>
        <color rgb="FF000000"/>
        <rFont val="Calibri"/>
        <family val="2"/>
      </rPr>
      <t xml:space="preserve"> column: Please adjust the title to contain country/operation or location as well as the year.
Example:</t>
    </r>
    <r>
      <rPr>
        <i/>
        <sz val="11"/>
        <color rgb="FF000000"/>
        <rFont val="Calibri"/>
        <family val="2"/>
      </rPr>
      <t xml:space="preserve"> Uganda Global WASH KAP 2019 9_11_2</t>
    </r>
    <r>
      <rPr>
        <sz val="11"/>
        <color rgb="FF000000"/>
        <rFont val="Calibri"/>
        <family val="2"/>
      </rPr>
      <t xml:space="preserve">
</t>
    </r>
    <r>
      <rPr>
        <b/>
        <sz val="11"/>
        <color rgb="FF000000"/>
        <rFont val="Calibri"/>
        <family val="2"/>
      </rPr>
      <t>form_id</t>
    </r>
    <r>
      <rPr>
        <sz val="11"/>
        <color rgb="FF000000"/>
        <rFont val="Calibri"/>
        <family val="2"/>
      </rPr>
      <t xml:space="preserve"> column: Please adjust the form ID, by replacing GLO with the initials of your country/operation. Also remove the languages you are not keeping and adjust the version number after every iteration. 
Example: </t>
    </r>
    <r>
      <rPr>
        <i/>
        <sz val="11"/>
        <color rgb="FF000000"/>
        <rFont val="Calibri"/>
        <family val="2"/>
      </rPr>
      <t>NIG-PH-WASH-FR-9-11-2-XLS</t>
    </r>
    <r>
      <rPr>
        <sz val="11"/>
        <color rgb="FF000000"/>
        <rFont val="Calibri"/>
        <family val="2"/>
      </rPr>
      <t xml:space="preserve"> for a survey in French held in Niger.
</t>
    </r>
    <r>
      <rPr>
        <b/>
        <sz val="11"/>
        <color rgb="FF000000"/>
        <rFont val="Calibri"/>
        <family val="2"/>
      </rPr>
      <t>default_language</t>
    </r>
    <r>
      <rPr>
        <sz val="11"/>
        <color rgb="FF000000"/>
        <rFont val="Calibri"/>
        <family val="2"/>
      </rPr>
      <t xml:space="preserve"> column: Default language can be changed if necessary to any of the survey languages used in the form. It is always the default language being displayed first when opening a form.
</t>
    </r>
    <r>
      <rPr>
        <b/>
        <sz val="11"/>
        <color rgb="FF000000"/>
        <rFont val="Calibri"/>
        <family val="2"/>
      </rPr>
      <t xml:space="preserve">version </t>
    </r>
    <r>
      <rPr>
        <sz val="11"/>
        <color rgb="FF000000"/>
        <rFont val="Calibri"/>
        <family val="2"/>
      </rPr>
      <t>column:</t>
    </r>
    <r>
      <rPr>
        <b/>
        <sz val="11"/>
        <color rgb="FF000000"/>
        <rFont val="Calibri"/>
        <family val="2"/>
      </rPr>
      <t xml:space="preserve"> </t>
    </r>
    <r>
      <rPr>
        <sz val="11"/>
        <color rgb="FF000000"/>
        <rFont val="Calibri"/>
        <family val="2"/>
      </rPr>
      <t>For every new version, please change the version number. This is also recommended for draft versions, since it is difficult to keep track.</t>
    </r>
  </si>
  <si>
    <t>E.16. Please show me the facility where you and your family members bathe. &lt;span style="color:red"&gt;OBSERVATION&lt;/span&gt;: Do they have a designated bathing facility AT HOME?</t>
  </si>
  <si>
    <t>A CONTAINER IS CONSIDERED PROTECTED WHEN IT IS COVERED</t>
  </si>
  <si>
    <t>DO NOT ASK THIS QUESTION ALOUD, OBSERVE AND RECORD THE ANSWER.</t>
  </si>
  <si>
    <t>E.2. Where do &lt;span style="color:red"&gt;children&lt;/span&gt; under-5 living in this household usually go to defecate?</t>
  </si>
  <si>
    <t>Did not observe any vectors</t>
  </si>
  <si>
    <t>if(selected(., '0'), count-selected(.)&lt;2,  count-selected(.)&gt;=1)</t>
  </si>
  <si>
    <t>You cannot choose an option and "Did not observe any vectors" at the same time.</t>
  </si>
  <si>
    <t>You cannot choose an option and "None/pregnant" at the same time.</t>
  </si>
  <si>
    <t>yesnounobs</t>
  </si>
  <si>
    <t>select_one yesnounobs</t>
  </si>
  <si>
    <t>&lt;span style="color:red"&gt;DO NOT READ OUT &lt;/span&gt; THE RESPONSES, ALLOW RESPONDENT TO LIST AND CHECK THOSE THAT ARE LISTED</t>
  </si>
  <si>
    <t>"TREAT" MEANS "MAKE THE WATER DRINKABLE"</t>
  </si>
  <si>
    <t>Purchased (e.g. from a market or shop)</t>
  </si>
  <si>
    <t>Soap is unavailable in the area/cannot find soap in the market</t>
  </si>
  <si>
    <t>Collected and disposed of in the environment</t>
  </si>
  <si>
    <t>THE "COURTYARD/CONCESSION" REFERS TO THE OUTSIDE AREAS OF THE SHELTER/PREMISES WHICH BELONG TO THE RESPONDING HOUSEHOLD. OBSERVE AND RECORD THE ANSWER.</t>
  </si>
  <si>
    <t>E.19. Did you or anyone in your household complain of or observe any abnormal presence of vectors (like rats or insects) recently?</t>
  </si>
  <si>
    <t>Rodents (e.g. rats or mice)</t>
  </si>
  <si>
    <t>yesnona</t>
  </si>
  <si>
    <t>Not applicable</t>
  </si>
  <si>
    <t>I.4.a. During your last menstrual period were you able to wash and change in privacy while at home?</t>
  </si>
  <si>
    <t>PERIODPRIVHOME</t>
  </si>
  <si>
    <t>PERIODPRIVWORKSCHOOL</t>
  </si>
  <si>
    <t>select_one yesnona</t>
  </si>
  <si>
    <t>I.4.b. During your last menstrual period were you able to wash and change in privacy while at work or school?</t>
  </si>
  <si>
    <t>INTRODUCTION - It is advised to complete this section before arriving at the household in order to be as respectful as possible.</t>
  </si>
  <si>
    <t>&lt;span style="color:red"&gt;DO NOT READ OUT THE LIST OF OPTIONS&lt;/span&gt;</t>
  </si>
  <si>
    <t>&lt;span style="color:red"&gt;DO NOT READ OUT THE LIST OF OPTIONS&lt;/span&gt;; SELECT THE MAIN REASON ONLY</t>
  </si>
  <si>
    <t>Don’t know/less than 3 responses</t>
  </si>
  <si>
    <t>WATERQUANTNOTECHECK</t>
  </si>
  <si>
    <t>[NOTE FOR VALIDATION]
*Total quantity water per person*: ${xAvgVolCollectedAll}L is greater than 150L per person per day.  Please verify that the amounts recorded are correct?  If not please go back and check the previous questions.  If the amount is correct, please continue with the survey.</t>
  </si>
  <si>
    <t>Number must be greater than zero</t>
  </si>
  <si>
    <t>Request to talk privately with a woman of reproductive age in the household.  Is it possible to interview her?</t>
  </si>
  <si>
    <t>interviewWOMAN</t>
  </si>
  <si>
    <t>The number you have typed is outside the expected range (0-40)</t>
  </si>
  <si>
    <t>.&gt;=0 and .&lt;=40</t>
  </si>
  <si>
    <t>WATERCALCS</t>
  </si>
  <si>
    <t>CONTAINERCONSENT</t>
  </si>
  <si>
    <t>selected(${CONTAINERCONSENT},'1')</t>
  </si>
  <si>
    <t>${xAvgVolCollectedAll} &gt; 150</t>
  </si>
  <si>
    <t>Other non-hygiene reason / Before prayer</t>
  </si>
  <si>
    <t>Please DO NOT modify the meaning of this option to avoid an impact on the indicators.  "Before Prayer" can be removed from the label where not a relevant option</t>
  </si>
  <si>
    <t>E.1.a. If other, please specify:</t>
  </si>
  <si>
    <t>ADULTSDEFECATEOTH</t>
  </si>
  <si>
    <t>E.2.a. If other, please specify:</t>
  </si>
  <si>
    <t>CHILDRENDEFECATEOTH</t>
  </si>
  <si>
    <t>.&lt;= today() and .&gt;=(today()-180)</t>
  </si>
  <si>
    <t>selected(${DEFECATEADULTS},'96')</t>
  </si>
  <si>
    <t>selected(${DEFECATECHILDREN},'96')</t>
  </si>
  <si>
    <t>Date must be in the last six months</t>
  </si>
  <si>
    <t>regex (.,'^.{2,2500}$')</t>
  </si>
  <si>
    <t>This label should be expanded to explain why the data is being collected, how it will be used and shared and how the specific household has been selected in each context.</t>
  </si>
  <si>
    <t>Yes, SOMETIMES we treat it before drinking</t>
  </si>
  <si>
    <t>No, we do not treat it before drinking</t>
  </si>
  <si>
    <t>The number you have typed is outside the expected range (should be less than or equal to the number of children under 5 years of age in the household)</t>
  </si>
  <si>
    <t>The number you have typed is outside the expected range (should be less than or equal to the number of persons over 5 years of age in the household)</t>
  </si>
  <si>
    <t>.&lt;=(${HHSIZE} - ${CHHHSIZE}) and .&gt;=0</t>
  </si>
  <si>
    <t>Thanks</t>
  </si>
  <si>
    <t>Please thank the interviewee for their time answering the questions and contributing to this survey.</t>
  </si>
  <si>
    <t>B.1.b. If other, please specify</t>
  </si>
  <si>
    <t>SOURCE_Oth_2</t>
  </si>
  <si>
    <t>selected(${SOURCE},'96')</t>
  </si>
  <si>
    <t>If you want this question to be part of the survey you must remove the "1=2" condition in the "relevant" column. Otherwise leave as is.</t>
  </si>
  <si>
    <t>If you want this question to be part of the survey you must remove the "1=2 and " condition in the "relevant" column. Otherwise leave as is.</t>
  </si>
  <si>
    <t>If you want this question to be part of the survey you must remove the "1=2" condition in the "relevant" column. Otherwise leave as is.
Do not change any other aspect of this question.</t>
  </si>
  <si>
    <t>If you want this module to be part of the survey you must remove the "1=2" condition in the "relevant" column (make sure you then also make available each of the questions that you wish inside this module). Otherwise leave as is.</t>
  </si>
  <si>
    <t>Make this note appear if you have made the relevant group appear (you must remove the "1=2" condition in the "relevant" column). Otherwise leave as is.</t>
  </si>
  <si>
    <t>If you want this module to be part of the survey you must remove the "1=2 and " condition in the "relevant" column (make sure you then also make available each of the questions that you wish inside this module). Otherwise leave as is.</t>
  </si>
  <si>
    <t>&lt;span style="color:red"&gt;DO NOT READ OUT &lt;/span&gt; THE RESPONSES, ALLOW RESPONDENT TO LIST AND TICK THOSE THAT ARE LISTED</t>
  </si>
  <si>
    <t>UNTREATED WATER CAN BE COUNTED AS "YES" IF IT'S CHANGED AFTER BEING USED OR IS RUNNING WATER. DO NOT ASK THIS QUESTION ALOUD, OBSERVE AND RECORD THE ANSWER.</t>
  </si>
  <si>
    <t>${CHHHSIZE}&gt;0 and ${DEFECATECHILDREN}&gt;2 and ${DEFECATECHILDREN}&lt;9</t>
  </si>
  <si>
    <t>Percentage satisfied with materials and facilities</t>
  </si>
  <si>
    <t>calcMenstrualHygiene</t>
  </si>
  <si>
    <t>This question is essential for the calculation of an indicator, therefore please do not modify it, except to modify the label to make it more explicit to your local context." message for the questions concerned</t>
  </si>
  <si>
    <t>not(selected(., '1') and selected(${PERIODMATERIALOPT}, '1') or 
selected(., '2') and selected(${PERIODMATERIALOPT}, '2') or 
selected(., '3') and selected(${PERIODMATERIALOPT}, '3') or 
selected(., '4') and selected(${PERIODMATERIALOPT}, '4') or 
selected(., '5') and selected(${PERIODMATERIALOPT}, '5') or 
selected(., '6') and selected(${PERIODMATERIALOPT}, '6') or 
selected(., '7') and selected(${PERIODMATERIALOPT}, '7'))</t>
  </si>
  <si>
    <t>Materials selected in the previous question cannot be selected again.</t>
  </si>
  <si>
    <t>if(
selected(${PERIODMATERIALPREFERED},'0') and selected(${PERIODPRIVHOME},'1') and 
(selected(${PERIODPRIVWORKSCHOOL},'1') or selected(${PERIODPRIVWORKSCHOOL},'96')) and 
selected(${TOILETPAPERMHM},'1'),'1','0')</t>
  </si>
  <si>
    <t>The following statement is to be read to the head of the household or, if they are absent, another adult member of the house before the interview.
• Hello, my name is _____________ and I work with [organisation/institution]. We would like to invite your household to participate in a survey that is looking at the water and sanitation knowledge and access of people living in this [camp / survey area].
• UNHCR is sponsoring this survey.
• Taking part in this survey is totally your choice. You can decide to not participate, or if you do participate you can stop taking part in this survey at any time for any reason. If you stop being in this survey, it will not have any negative effects on how you or your household is treated or what assistance you receive.
• If you agree to participate, we will ask you some questions about your family and your water access. Be assured that any information that you will provide will be kept strictly confidential.
• You can ask me any question that you have about this survey before you decide to participate or not.
• If you do not understand the information or if your questions were not answered to your satisfaction, do not declare your consent on this form. Thank you.
Did the household give its consent to be interviewed?</t>
  </si>
  <si>
    <t>If you want this question to be part of the survey you must remove the "1=2" condition in the "relevant" column. Otherwise leave as is.  The label will need modified to include the name of the local currency</t>
  </si>
  <si>
    <t>&lt;span style="color:red"&gt;DO NOT ASK THIS QUESTION ALOUD, OBSERVE AND RECORD THE ANSWER&lt;/span&gt;</t>
  </si>
  <si>
    <t>[NOTE FOR VALIDATION - AVERAGE AMOUNTS PER PERSON IN THE HOUSEHOLD] 
*Average quantity transported water*: ${xAvgVolCollectedAll}L, *Average quantity of water from a potable source*: ${xAvgVolCollectedPotable}L, *Average quantity of water from a potable source and stored in a protected container*: ${POTAPROT}L, *Average quantity of storable water in a protected container*: ${STORAGE}L.</t>
  </si>
  <si>
    <t>[NOTE FOR VALIDATION - TOTAL AMOUNTS PER HOUSEHOLD]
*Total quantity transported water*: ${xTotVolCollectedAll}L, *Total quantity of water from a potable source*: ${xTotVolCollectedPotable}L, *Total quantity of water from a potable source and stored in a protected container*: ${xTotVolCollectedPotableProtected}L, *Total quantity of storable water in a protected container*: ${xTotVolStorage}L.</t>
  </si>
  <si>
    <t>U</t>
  </si>
  <si>
    <t>C</t>
  </si>
  <si>
    <t>C U</t>
  </si>
  <si>
    <t>U D</t>
  </si>
  <si>
    <t>A.2. Sex of the respondent</t>
  </si>
  <si>
    <t xml:space="preserve">DO NOT ASK THIS QUESTION ALOUD, OBSERVE AND RECORD THE ANSWER. </t>
  </si>
  <si>
    <t xml:space="preserve">If you want this question to be part of the survey you must remove the "1=2 and " condition in the "relevant" column. Otherwise leave as is.  Answers to be adapted based on what types of hand-washing stations available in specific setting. </t>
  </si>
  <si>
    <t>F.1. Out of all the communication means available, what's the best way for your household members to receive hygiene and health messages?</t>
  </si>
  <si>
    <t>F. Means of communication</t>
  </si>
  <si>
    <t>THE BENEFICIARY CAN INDICATE HOW MUCH THEY PAY EITHER FOR A CERTAIN VOLUME OF WATER OR FOR A NUMBER OF DAYS SUPPLY</t>
  </si>
  <si>
    <t>OBSERVE AND RECORD THE ANSWER.  A "DESIGNATED FACILITY" IS ONE THAT ALLOWS FOR PRIVACY WHILE BATHING.</t>
  </si>
  <si>
    <t>&lt;span style="color:red"&gt;DO NOT READ OUT THE LIST OF OPTIONS.  &lt;/span&gt;  DO NOT RUSH THE INTERVIEWEE.  ALLOW TIME FOR THEM TO CONSIDER THEIR RESPONSE.  CHECK ALL THAT APPLY</t>
  </si>
  <si>
    <t>B.1.a. What is the principal water source for domestic use for members of your household?</t>
  </si>
  <si>
    <t>B.1.b. Aside from this main source, what is the second most used water source for domestic use for members of your household?</t>
  </si>
  <si>
    <t>not(selected(${SOURCE},'98'))</t>
  </si>
  <si>
    <t>selected(${ASource_2},'96')</t>
  </si>
  <si>
    <t>selected(${WATERNEEEDSCOVERED},'0')</t>
  </si>
  <si>
    <t>Can’t afford to buy water</t>
  </si>
  <si>
    <t>Don’t have sufficient storage capacity</t>
  </si>
  <si>
    <t>Limitation of volume of water that can be collected at water point (e.g. Pressure at my household is insufficient)</t>
  </si>
  <si>
    <t>not(selected(${CLEANFREQ},'0') or selected(${CLEANFREQ},'98'))</t>
  </si>
  <si>
    <t>C U V</t>
  </si>
  <si>
    <t>select_one wateravailable</t>
  </si>
  <si>
    <t>WATERAVAILABLE</t>
  </si>
  <si>
    <t xml:space="preserve">B.10.b. Is water always available from your main water source? </t>
  </si>
  <si>
    <t>select_one hoursperday</t>
  </si>
  <si>
    <t>WATERHOURSDAY</t>
  </si>
  <si>
    <t xml:space="preserve">B.10.c. How many hours per day is water supplied on average? </t>
  </si>
  <si>
    <t>wateravailable</t>
  </si>
  <si>
    <t>Yes, water is always available</t>
  </si>
  <si>
    <t>No, water is available most of the time</t>
  </si>
  <si>
    <t>No, water is available some of the time</t>
  </si>
  <si>
    <t>No, water is rarely available</t>
  </si>
  <si>
    <t>waterquality</t>
  </si>
  <si>
    <t xml:space="preserve">Yes, acceptable </t>
  </si>
  <si>
    <t xml:space="preserve">No, unacceptable taste </t>
  </si>
  <si>
    <t xml:space="preserve">No, unacceptable colour </t>
  </si>
  <si>
    <t xml:space="preserve">No, unacceptable smell </t>
  </si>
  <si>
    <t xml:space="preserve">No, contains materials </t>
  </si>
  <si>
    <t>No, other</t>
  </si>
  <si>
    <t>waternotenough</t>
  </si>
  <si>
    <t>Yes, at least once</t>
  </si>
  <si>
    <t>No, always sufficient</t>
  </si>
  <si>
    <t>hoursperday</t>
  </si>
  <si>
    <t>24 hours per day</t>
  </si>
  <si>
    <t>WATERQUALITY</t>
  </si>
  <si>
    <r>
      <t>If you want this question to be part of the survey you must remove the "</t>
    </r>
    <r>
      <rPr>
        <b/>
        <sz val="11"/>
        <rFont val="Calibri"/>
        <family val="2"/>
        <scheme val="minor"/>
      </rPr>
      <t>1=2 and</t>
    </r>
    <r>
      <rPr>
        <sz val="11"/>
        <rFont val="Calibri"/>
        <family val="2"/>
        <scheme val="minor"/>
      </rPr>
      <t>" condition in the "</t>
    </r>
    <r>
      <rPr>
        <b/>
        <sz val="11"/>
        <rFont val="Calibri"/>
        <family val="2"/>
        <scheme val="minor"/>
      </rPr>
      <t>relevant</t>
    </r>
    <r>
      <rPr>
        <sz val="11"/>
        <rFont val="Calibri"/>
        <family val="2"/>
        <scheme val="minor"/>
      </rPr>
      <t>" column. Otherwise leave as is.</t>
    </r>
  </si>
  <si>
    <t>WATERQUALITYOth</t>
  </si>
  <si>
    <t>selected(${WATERQUALITY},'96')</t>
  </si>
  <si>
    <t>not(selected(${HWTSMAKEPOTABLE},'0'))</t>
  </si>
  <si>
    <t xml:space="preserve">C.4.a. Have you or any other household members done any treatement to this water to make it safer to drink? </t>
  </si>
  <si>
    <t>C.3. If other, please specify:</t>
  </si>
  <si>
    <t xml:space="preserve">C.4.b. If yes, what do you usually do to the water to make it safer to drink? </t>
  </si>
  <si>
    <t>C.4.c. What disinfection product?</t>
  </si>
  <si>
    <t>C.4.c. If other, please specify:</t>
  </si>
  <si>
    <t>C.4.d. What type of filter?</t>
  </si>
  <si>
    <t>C.4.d. If other, please specify:</t>
  </si>
  <si>
    <t>selected(${HWTSTREATMENT},'4')</t>
  </si>
  <si>
    <t>selected(${HWTSTREATMENT},'5')</t>
  </si>
  <si>
    <t>selected(${PRESENCESOAP},'0')</t>
  </si>
  <si>
    <t xml:space="preserve">selected(${PRESENCESOAP},'1') </t>
  </si>
  <si>
    <t>Sink</t>
  </si>
  <si>
    <t>Household toilet</t>
  </si>
  <si>
    <t>Shared household toilet (used by several households)</t>
  </si>
  <si>
    <t>Communal toilet</t>
  </si>
  <si>
    <t>A TOILET USED BY MORE THAN ONE HOUSEHOLD IS CONSIDERED COMMUNAL (OR SHARED). ONLY THE LOCATION OF DEFECATION IS RELEVANT. EVEN IF FAECES ARE LATER TRANSFERRED TO A TOILET OR OTHER LOCATION, THE ORIGINAL LOCATION SHOULD BE RECORDED.</t>
  </si>
  <si>
    <t>Please write at least two letters in the response.  Text must all be on one line.</t>
  </si>
  <si>
    <t>Nappies</t>
  </si>
  <si>
    <t>Collected and disposed in a toilet</t>
  </si>
  <si>
    <t>Collected and disposed in a waste bin</t>
  </si>
  <si>
    <t>Toilet is too far</t>
  </si>
  <si>
    <t>There is no toilet available</t>
  </si>
  <si>
    <t>${DEFECATEADULTS}&lt;3 or ${DEFECATEADULTS}&gt;8</t>
  </si>
  <si>
    <t>selected(${LATRINEPRIVACY},'0')</t>
  </si>
  <si>
    <t>E.6.a. Does this sanitation facility provide adequate privacy for you and your household members?</t>
  </si>
  <si>
    <t>not(selected(${LATRINETYPE},'0'))</t>
  </si>
  <si>
    <t>selected(${HANDWASHSTATION},'1')</t>
  </si>
  <si>
    <t>selected(${DEFECATEADULTS},'1') or selected(${DEFECATEADULTS},'2') or selected(${DEFECATEADULTS},'9')</t>
  </si>
  <si>
    <t>${DEFECATEADULTS}=2</t>
  </si>
  <si>
    <t>E.17.1. If other, please specify:</t>
  </si>
  <si>
    <t>E.17.1. Where does your household dispose of domestic waste?</t>
  </si>
  <si>
    <t>DOMESTICWASTENEEDS</t>
  </si>
  <si>
    <t>E.17.2. Do you need more plastic bags and bins to manage your domestic waste?</t>
  </si>
  <si>
    <t>TOILET OBSERVATION</t>
  </si>
  <si>
    <t xml:space="preserve">As you have specified it is a COMMUNAL TOILET, this observation part should probably be saved for the end of the interview. You can use the summary navigation button to navigate to E16 and come back to this part once the rest of the questionnaire is finished and the respondent has brought you to their usual toilet for observation. </t>
  </si>
  <si>
    <t>E.7.  Observe the type of toilet</t>
  </si>
  <si>
    <t>E.8.  Is the toilet in use?</t>
  </si>
  <si>
    <t>&lt;span style="color:red"&gt;DO NOT PROMPT&lt;/span&gt; WITH RESPONSES, ALLOW RESPONDENT TO LIST AND CHECK THOSE THAT ARE LISTED</t>
  </si>
  <si>
    <t>I.3. Would you have rather used something else?</t>
  </si>
  <si>
    <t>.&gt;=1 and .&lt;=5000</t>
  </si>
  <si>
    <t>The number you have typed is outside the expected range (1-5000)</t>
  </si>
  <si>
    <t>B.3.b. Please show me all of them one by one. Enumerator: Record one by one</t>
  </si>
  <si>
    <t>.&gt;=0 and .&lt;=7</t>
  </si>
  <si>
    <t>The number you have typed is outside the expected range (0-7)</t>
  </si>
  <si>
    <t>NUMTIMES</t>
  </si>
  <si>
    <t>select_one notenoughstorage</t>
  </si>
  <si>
    <t>NOTENOUGHSTORAGE</t>
  </si>
  <si>
    <t xml:space="preserve">B3.f. Has there been any time in the last week when you have not been able to store sufficient water to meet your needs? </t>
  </si>
  <si>
    <t>notenoughstorage</t>
  </si>
  <si>
    <t>SOLIDWASTESatisf</t>
  </si>
  <si>
    <t>LIQUIDWASTESatisf</t>
  </si>
  <si>
    <t xml:space="preserve">E.17.3. Are you satisfied with the system and frequency of collection and evacuation of your solid domestic waste? </t>
  </si>
  <si>
    <t>E.4.a. If so why?</t>
  </si>
  <si>
    <t>E.3. For the children under 5 that don’t use the toilet, what is usually done with their faeces?</t>
  </si>
  <si>
    <t>E.4.b. If other, please specify:</t>
  </si>
  <si>
    <t>LOCATIONSETTINGS</t>
  </si>
  <si>
    <t>select_one settings</t>
  </si>
  <si>
    <t>settings</t>
  </si>
  <si>
    <t>In-camp settings</t>
  </si>
  <si>
    <t>Out-of-camp settings</t>
  </si>
  <si>
    <t>INCAMP</t>
  </si>
  <si>
    <t>I.4. Tick the site/camp in which you conduct this survey:</t>
  </si>
  <si>
    <t>I.2. Tick the settings of the location of this survey:</t>
  </si>
  <si>
    <t>select_one governorate</t>
  </si>
  <si>
    <t>governorate</t>
  </si>
  <si>
    <t>I.3. Tick the governorate in which you conduct this survey:</t>
  </si>
  <si>
    <t>selected(${LOCATIONSETTINGS},'1')</t>
  </si>
  <si>
    <t>OUTOFCAMP</t>
  </si>
  <si>
    <t>selected(${LOCATIONSETTINGS},'2')</t>
  </si>
  <si>
    <t>I.10.a. If other, please specify.</t>
  </si>
  <si>
    <t>I.5. Zone:</t>
  </si>
  <si>
    <t>I.6. Block:</t>
  </si>
  <si>
    <t>I.7. Section:</t>
  </si>
  <si>
    <t>I.8 Cluster:</t>
  </si>
  <si>
    <t>INCAMPGOV</t>
  </si>
  <si>
    <t>OUTOFCAMPGOV</t>
  </si>
  <si>
    <t>I.4. District:</t>
  </si>
  <si>
    <t>I.5. Sub-district:</t>
  </si>
  <si>
    <t>I.6. Village:</t>
  </si>
  <si>
    <t>OUTOFCAMPDISTRICT</t>
  </si>
  <si>
    <t>OUTOFCAMPSUBDISTRICT</t>
  </si>
  <si>
    <t>OUTOFCAMPVILLAGE</t>
  </si>
  <si>
    <t>select_one district</t>
  </si>
  <si>
    <t>I.9. Team number:</t>
  </si>
  <si>
    <t>I.10. Name of person collecting data:</t>
  </si>
  <si>
    <t>district</t>
  </si>
  <si>
    <t>A.3.a. How many people permanently live in this shelter?</t>
  </si>
  <si>
    <t>A.3.b. How many children less than 5 years old permanently live and slept in this shelter?</t>
  </si>
  <si>
    <t>Please include any permanent member (living and sleeping there on a permanent basis) and permanent guest (not registered there but still living and sleeping there on a permanent basis).</t>
  </si>
  <si>
    <t>A.4. Are there any persons with special needs in this household?</t>
  </si>
  <si>
    <t>Any person having difficulty seeing, hearing, walking or climbing steps, difficulty remembering or concentrating, difficulty washing all over or dressing, or using usual language.</t>
  </si>
  <si>
    <t>B.3.a. How many water storage tanks or containers do you have to COLLECT and STORE drinking water for your house?</t>
  </si>
  <si>
    <t>ENTER THE AMOUNT OF LITRES THIS WATER STORAGE TANK OR CONTAINER CAN HOLD TO THE NEAREST 1.</t>
  </si>
  <si>
    <t>A WATER STORAGE TANK OR CONTAINER IS CONSIDERED PROTECTED WHEN IT IS COVERED</t>
  </si>
  <si>
    <t>B.3. Please request the respondent to show you all the water storage tanks or containers that they have before you ask the following set of questions.
Is it possible to see the water storage tanks or containers used for collecting and storing water?</t>
  </si>
  <si>
    <t>B.3.a. Please show me all of them one by one. Enumerator: Record one by one</t>
  </si>
  <si>
    <t>select_one container</t>
  </si>
  <si>
    <t>DO NOT ASK THIS QUESTION ALOUD, OBSERVE AND RECORD THE ANSWER</t>
  </si>
  <si>
    <t>ENTER THE AMOUNT OF LITRES THIS CONTAINER CAN HOLD TO THE NEAREST 0.5</t>
  </si>
  <si>
    <t>.&gt;=0.5 and .&lt;=300.00</t>
  </si>
  <si>
    <t>The number you have typed is outside the expected range (0.5-300)</t>
  </si>
  <si>
    <t>NUMTRIPS</t>
  </si>
  <si>
    <t>PLEASE ENTER "0" IF YOU DID NOT FILL IT YESTERDAY</t>
  </si>
  <si>
    <t>.&gt;=0 and .&lt;=10</t>
  </si>
  <si>
    <t>The number you have typed is outside the expected range (0-10)</t>
  </si>
  <si>
    <t>gHHWLOOPCONT</t>
  </si>
  <si>
    <t>position(${gHHWLOOPCONT})</t>
  </si>
  <si>
    <t>gHHWLOOPTANK</t>
  </si>
  <si>
    <t>position(${gHHWLOOPTANK})</t>
  </si>
  <si>
    <t>CONTNUMBERCONT</t>
  </si>
  <si>
    <t>CONTAINERTYPECONT</t>
  </si>
  <si>
    <t>LITERCONT</t>
  </si>
  <si>
    <t>CONTAINERPROTECTEDCONT</t>
  </si>
  <si>
    <t>xVolCollectedPotableCONT</t>
  </si>
  <si>
    <t>if((selected(${SOURCE},'1') or selected(${SOURCE},'2') or selected(${SOURCE},'3') or selected(${SOURCE},'4') or selected(${SOURCE},'5') or selected(${SOURCE},'6') or selected(${SOURCE},'7')),${LITERCONT}*${NUMTRIPS},'0')</t>
  </si>
  <si>
    <t>if(((selected(${SOURCE},'1') or selected(${SOURCE},'2') or selected(${SOURCE},'3') or selected(${SOURCE},'4') or selected(${SOURCE},'5') or selected(${SOURCE},'6') or selected(${SOURCE},'7')) and selected(${CONTAINERPROTECTEDCONT},'1')),${LITERCONT}*${NUMTRIPS},'0')</t>
  </si>
  <si>
    <t>${LITERCONT}*${NUMTRIPS}</t>
  </si>
  <si>
    <t>if((selected(${CONTAINERPROTECTEDCONT},'1')),${LITERCONT},'0')</t>
  </si>
  <si>
    <t>xVolCollectedPotableProtectedCONT</t>
  </si>
  <si>
    <t>xVolCollectedAllCONT</t>
  </si>
  <si>
    <t>xVolStorageCONT</t>
  </si>
  <si>
    <t>B3.b. &lt;span style="color:red"&gt;OBSERVATION&lt;/span&gt;: What is the type of container # ${CONTNUMBERCONT}?</t>
  </si>
  <si>
    <t>B3.c. &lt;span style="color:red"&gt;OBSERVATION&lt;/span&gt;: What is the volume of container # ${CONTNUMBERCONT}?</t>
  </si>
  <si>
    <t>B3.d. &lt;span style="color:red"&gt;OBSERVATION&lt;/span&gt;:  Is container # ${CONTNUMBERCONT} protected?</t>
  </si>
  <si>
    <t>B3.e. Number of journeys made with container # ${CONTNUMBERCONT} for the collecting of POTABLE water YESTERDAY? This includes all water collected morning, afternoon, and evening</t>
  </si>
  <si>
    <t>CONTNUMBERTANK</t>
  </si>
  <si>
    <t>LITERTANK</t>
  </si>
  <si>
    <t>CONTAINERPROTECTEDTANK</t>
  </si>
  <si>
    <t>xVolCollectedPotableTANK</t>
  </si>
  <si>
    <t>xVolCollectedPotableProtectedTANK</t>
  </si>
  <si>
    <t>xVolCollectedAllTANK</t>
  </si>
  <si>
    <t>xVolStorageTANK</t>
  </si>
  <si>
    <t>xTotVolCollectedPotableCONT</t>
  </si>
  <si>
    <t>xTotVolCollectedPotableTANK</t>
  </si>
  <si>
    <t>if(sum(${xVolCollectedPotableCONT})&gt;0,sum(${xVolCollectedPotableCONT}),0)</t>
  </si>
  <si>
    <t>if(sum(${xVolCollectedPotableTANK})&gt;0,sum(${xVolCollectedPotableTANK}),0)</t>
  </si>
  <si>
    <t>xTotVolCollectedPotableProtectedCONT</t>
  </si>
  <si>
    <t>xTotVolCollectedPotableProtectedTANK</t>
  </si>
  <si>
    <t>if(sum(${xVolCollectedPotableProtectedCONT})&gt;0,sum(${xVolCollectedPotableProtectedCONT}),0)</t>
  </si>
  <si>
    <t>if(sum(${xVolCollectedPotableProtectedTANK})&gt;0,sum(${xVolCollectedPotableProtectedTANK}),0)</t>
  </si>
  <si>
    <t>xTotVolCollectedAllCONT</t>
  </si>
  <si>
    <t>xTotVolCollectedAllTANK</t>
  </si>
  <si>
    <t>if(sum(${xVolCollectedAllCONT})&gt;0,sum(${xVolCollectedAllCONT}),0)</t>
  </si>
  <si>
    <t>if(sum(${xVolCollectedAllTANK})&gt;0,sum(${xVolCollectedAllTANK}),0)</t>
  </si>
  <si>
    <t>xTotVolStorageCONT</t>
  </si>
  <si>
    <t>xTotVolStorageTANK</t>
  </si>
  <si>
    <t>if(sum(${xVolStorageCONT})&gt;0,sum(${xVolStorageCONT}),0)</t>
  </si>
  <si>
    <t>WATPREMISES</t>
  </si>
  <si>
    <t>B.4.a. Is there a water source available directly on the premises (in the courtyard, close to the house)?</t>
  </si>
  <si>
    <t>TIMEWATER</t>
  </si>
  <si>
    <t>IN MINUTES (ON THE WAY TO THE SOURCE, NOT THE WAY BACK. NOT INCLUDING THE TIME SPENT SOCIALIZING).  IF NECESSARY AND IF THE WATER POINT IS NOT TOO FAR, THE ENUMERATOR CAN WALK TO IT TO CALCULATE THE APPROXIMATE TIME.</t>
  </si>
  <si>
    <t>selected(${WATPREMISES},'0')</t>
  </si>
  <si>
    <t>${TIMEWATER}*80</t>
  </si>
  <si>
    <t>ndistance</t>
  </si>
  <si>
    <t>PLEASE MODIFY YOUR PREVIOUS ANSWER IF THIS DOES NOT SEEM CORRECT</t>
  </si>
  <si>
    <t>There are water shortages in the whole network or the system was down</t>
  </si>
  <si>
    <t>B.8.a. Does your household pay for your drinking water?</t>
  </si>
  <si>
    <t>B.8.b. How much do you pay for your drinking water (on average)?</t>
  </si>
  <si>
    <t>B.9.a. How often do you clean your roof water tank(s) or containers?</t>
  </si>
  <si>
    <t>B.9.b. How do you clean your roof water tank(s) or containers?</t>
  </si>
  <si>
    <t>At least once every 3 months</t>
  </si>
  <si>
    <t>At least once every 6 months</t>
  </si>
  <si>
    <t>Wash them with a piece of tissue/sponge/brush</t>
  </si>
  <si>
    <t>Main water source is defined as from the tap in the home in case of piped connection to house or directly from where the water is provided for other cases.</t>
  </si>
  <si>
    <t>12-23 hours per day</t>
  </si>
  <si>
    <t>&lt;12 hours per day</t>
  </si>
  <si>
    <t xml:space="preserve">C.3. Is the water supplied from your main source usually acceptable? </t>
  </si>
  <si>
    <t>CLEANHOWOth</t>
  </si>
  <si>
    <t>B.9.b. If other, please specify:</t>
  </si>
  <si>
    <t>selected(${CLEANHOW},'96')</t>
  </si>
  <si>
    <t>E.3.a. If other, please specify:</t>
  </si>
  <si>
    <t>FAECESCHILDRENOTH</t>
  </si>
  <si>
    <t>selected(${TYPEWASHDEVICE},'96')</t>
  </si>
  <si>
    <t>TYPEWASHDEVICEOTH</t>
  </si>
  <si>
    <t>D.7.a. If other, please specify:</t>
  </si>
  <si>
    <t>selected(${FAECESCHILDREN},'96')</t>
  </si>
  <si>
    <t>LATRINEPRIVACYREASONOTH</t>
  </si>
  <si>
    <t>E.6.b. If other, please specify:</t>
  </si>
  <si>
    <t>selected(${LATRINEPRIVACYREASON},'96')</t>
  </si>
  <si>
    <t>PERIODMATERIALOPTOTH</t>
  </si>
  <si>
    <t>I.2. If other, please specify:</t>
  </si>
  <si>
    <t>PERIODMATERIALPREFEREDOTH</t>
  </si>
  <si>
    <t>selected(${PERIODMATERIALPREFERED},'96')</t>
  </si>
  <si>
    <t>selected(${PERIODMATERIALOPT},'96')</t>
  </si>
  <si>
    <t>I.3. If other, please specify:</t>
  </si>
  <si>
    <t>REASONNOSOAPOTH</t>
  </si>
  <si>
    <t>selected(${REASONNOSOAP},'96')</t>
  </si>
  <si>
    <t>ORIGINSOAPOTH</t>
  </si>
  <si>
    <t>D.2.a. If other, please specify:</t>
  </si>
  <si>
    <t>selected(${ORIGINSOAP},'96')</t>
  </si>
  <si>
    <t>SOAPREPLACEROTH</t>
  </si>
  <si>
    <t>selected(${SOAPREPLACER},'96')</t>
  </si>
  <si>
    <t>COMMMEANSOth</t>
  </si>
  <si>
    <t>F.1.1. If other, please specify:</t>
  </si>
  <si>
    <t>selected(${COMMMEANS},'96')</t>
  </si>
  <si>
    <t>REASONNOTCOVEREDOth</t>
  </si>
  <si>
    <t>B.5.b. If other, please specify:</t>
  </si>
  <si>
    <t>selected(${REASONNOTCOVERED},'96')</t>
  </si>
  <si>
    <t>ABNORMALVECTORSOth</t>
  </si>
  <si>
    <t>E.19.1. If other, please specify:</t>
  </si>
  <si>
    <t>selected(${ABNORMALVECTORS},'96')</t>
  </si>
  <si>
    <t>B3.c. &lt;span style="color:red"&gt;OBSERVATION&lt;/span&gt;: What is the volume of water storage tank # ${CONTNUMBERTANK} in liters?</t>
  </si>
  <si>
    <t>B3.d. &lt;span style="color:red"&gt;OBSERVATION&lt;/span&gt;:  Is water storage tank # ${CONTNUMBERTANK} protected?</t>
  </si>
  <si>
    <t>if(((selected(${SOURCE},'1') or selected(${SOURCE},'2') or selected(${SOURCE},'3') or selected(${SOURCE},'4') or selected(${SOURCE},'5') or selected(${SOURCE},'6') or selected(${SOURCE},'7')) and selected(${CONTAINERPROTECTEDTANK},'1')),(${LITERTANK}*${NUMTIMES})div7,'0')</t>
  </si>
  <si>
    <t>(${LITERTANK}*${NUMTIMES})div7</t>
  </si>
  <si>
    <t>if((selected(${CONTAINERPROTECTEDTANK},'1')),${LITERTANK},'0')</t>
  </si>
  <si>
    <t>if((selected(${SOURCE},'1') or selected(${SOURCE},'2') or selected(${SOURCE},'3') or selected(${SOURCE},'4') or selected(${SOURCE},'5') or selected(${SOURCE},'6') or selected(${SOURCE},'7')),(${LITERTANK}*${NUMTIMES})div7,'0')</t>
  </si>
  <si>
    <t>container</t>
  </si>
  <si>
    <t>Jerrycan</t>
  </si>
  <si>
    <t>Bucket</t>
  </si>
  <si>
    <t>Basin</t>
  </si>
  <si>
    <t>Bottle</t>
  </si>
  <si>
    <t>Saucepan</t>
  </si>
  <si>
    <t>Drums</t>
  </si>
  <si>
    <t>if(sum(${xVolStorageTANK})&gt;0,sum(${xVolStorageTANK}),0)</t>
  </si>
  <si>
    <t>label::العربية</t>
  </si>
  <si>
    <t>constraint_message::العربية</t>
  </si>
  <si>
    <t>المقدمة</t>
  </si>
  <si>
    <t>المقدمة - يُنصح بإكمال هذا القسم قبل الوصول إلى الأسرة حتى تكون محترم معهم قدر الإمكان.</t>
  </si>
  <si>
    <t>١.١.  تأريخ الاستبيان</t>
  </si>
  <si>
    <t>٤.١.  ضع علامة على المخيم اللذي أجرى فيه هذا الاستبيان</t>
  </si>
  <si>
    <r>
      <t>hint::</t>
    </r>
    <r>
      <rPr>
        <b/>
        <sz val="11"/>
        <color theme="1"/>
        <rFont val="Arial"/>
        <family val="2"/>
      </rPr>
      <t>العربية</t>
    </r>
  </si>
  <si>
    <t>٣.١. ضع علامة على المحافظة  اللذي أجرى فيه هذا الاستبيان:</t>
  </si>
  <si>
    <t>٢.١.  ضع علامة على إعدادات موقع هذا الاستبيان:</t>
  </si>
  <si>
    <t xml:space="preserve">	٥.١. المقاطعة</t>
  </si>
  <si>
    <t>٦.١.  المبنى</t>
  </si>
  <si>
    <t xml:space="preserve">	٧.١. القسم</t>
  </si>
  <si>
    <t xml:space="preserve"> 	٧.١.أ.  المجموعة</t>
  </si>
  <si>
    <t>٩.١. رقم الفريق</t>
  </si>
  <si>
    <t>١٠.١. الشخص القائم على الاستبيان</t>
  </si>
  <si>
    <t>١٠.١.أ. اذا شخص أخر, حدد ذلك</t>
  </si>
  <si>
    <t>يجب أن يكون الرقم أكبر من الصفر</t>
  </si>
  <si>
    <t>يرجى كتابة حرفين على الأقل في الرد. يجب أن يكون النص كله في سطر واحد.</t>
  </si>
  <si>
    <t xml:space="preserve">يجب أن يكون الرقم أكبر من الصفر
</t>
  </si>
  <si>
    <t>الرقم الذي كتبته خارج النطاق المتوقع  (١-١٠)</t>
  </si>
  <si>
    <t xml:space="preserve">يجب أن يكون التاريخ في الأشهر الستة الماضية
</t>
  </si>
  <si>
    <t>ﺍ.معلومات عامة وديموغرافية</t>
  </si>
  <si>
    <t>ﺍ.٢. جنس الشخص الممجيب على الأسئلة</t>
  </si>
  <si>
    <t>ﺍ.٣.أ. كم عدد الأشخاص الذين يعيشون بصفة دائمة في هذا المأوى</t>
  </si>
  <si>
    <t>يرجى تضمين أي عضو دائم (يعيش وينام هناك على أساس دائم) ونزيل دائم (غير مسجل هناك ولكن لا يزال يعيش وينام هناك على أساس دائم)</t>
  </si>
  <si>
    <t xml:space="preserve">الرقم الذي كتبته خارج النطاق المتوقع </t>
  </si>
  <si>
    <t>يجب أن يكون عدد الأطفال أقل من الحجم الكلي للأسرة</t>
  </si>
  <si>
    <t>يُنظر إلى الإعاقة في أن تكون بصعوبة رؤية أو سماع أو المشي أو تسلق خطوات أو صعوبات التذكر أو التركيز أو صعوبة في الغسل أو ارتداء الملابس.</t>
  </si>
  <si>
    <t>ﺍ. معلومات عامة وديموغرافية</t>
  </si>
  <si>
    <t>ﺏ. تجميع وتخزين المياه</t>
  </si>
  <si>
    <t>ﺏ.١ا. ما هو المصدر الرئيسي لمياه الشرب الذي يحصل عليه افراد عائلتك؟</t>
  </si>
  <si>
    <t xml:space="preserve">يجب أن يكون هناك مصدر رئيسي للمياه.
</t>
  </si>
  <si>
    <t>ﺏ.١.أ.   اذا مصدر اخر, حدد ذلك</t>
  </si>
  <si>
    <t>ﺏ.١.ب. بالاضافة الى المصدر الرئيسي للشرب, ماهو المصدر الثاني الأكثر استخداما لمياه الشرب التي تحصل عليه العائلة؟</t>
  </si>
  <si>
    <t>ﺏ.١.ب اذا مصدر اخر, حدد ذلك</t>
  </si>
  <si>
    <t xml:space="preserve">لا يمكنك اختيار خيار و "لا أعرف" في نفس الوقت.
</t>
  </si>
  <si>
    <t>ﺏ.٢. ماهو المصدر الاخر للمياه التي تستخدمونه للأغراض الاخرى غير الشرب ( للاستحمام او النظافة او مياه الحيوانات او للبناء في المنازل والى اخره) ؟</t>
  </si>
  <si>
    <t>&lt;span style="color:red"&gt; لا تقرأ جهارا قائمة الخيارات ، تسمح للمستجيب ان يضع قائمة والتحقق من تلك المدرجة اصلا في قائمتك.&lt;/span&gt;</t>
  </si>
  <si>
    <t>ب.٣. يرجى مطالبة المستجيب بإظهار جميع الحاويات التي لديهم قبل طرح مجموعة الأسئلة التالية.
هل من الممكن رؤية الحاويات المستخدمة لجمع وتخزين المياه؟</t>
  </si>
  <si>
    <t>ﺏ.٣.ا.  كم عدد حاويات المياه التي تمتلكها لتجميع او تخزين مياه الشرب لاحتياجات منزلك؟</t>
  </si>
  <si>
    <t>الرقم الذي كتبته خارج النطاق المتوقع (١-٤٠)</t>
  </si>
  <si>
    <t xml:space="preserve">ﺏ.٣.ا. من فضلك هل بامكانك ان تريني كلها هذه واحدة تلو الاخر(دون ذلك).حضرة المراقب سجل  كل واحدة </t>
  </si>
  <si>
    <t xml:space="preserve">لا تسأل هذا السؤال بصوت عالٍ ، راقب وسجل الإجابة
</t>
  </si>
  <si>
    <t>الرقم الذي كتبته خارج النطاق المتوقع (٠,٥-٣٠٠)</t>
  </si>
  <si>
    <t>الحاوية تعتبر امنة اذا كانت مغطاة/ مغلقة</t>
  </si>
  <si>
    <t>يرجى إدخال "0" إذا لم تملأ الحاوية  يوم أمس</t>
  </si>
  <si>
    <t>ادخل السعة التخزينية بالليتر لخزان المياه هذا الذي يحتمل الى اقرب واحد.</t>
  </si>
  <si>
    <t>الرقم الذي كتبته خارج النطاق المتوقع (٠,٥-٥٠٠٠)</t>
  </si>
  <si>
    <t>خزان المياه  يعتبر امن اذا كان مغطى/ مغلق</t>
  </si>
  <si>
    <t>الرقم الذي كتبته خارج النطاق المتوقع (٥-٧)</t>
  </si>
  <si>
    <t xml:space="preserve">  ﺏ.٤.ا. هل يوجد مصدر مياه مباشر في المبنى(في باحة المنزل, قريب من المنزل)؟</t>
  </si>
  <si>
    <t>في دقائق (في الطريق إلى المصدر ، وليس الرجوع منه. ولا يتضمن الوقت المقضي في المحادثات مع الاخرين). إذا كان الأمر ضروريًا وإذا كانت نقطة الماء ليست بعيدة جدًا ، فيمكن أن يقوم القائم بالاستبيان بالسيراليها و حساب الوقت التقريبي.</t>
  </si>
  <si>
    <t>الرقم الذي كتبته خارج النطاق المتوقع</t>
  </si>
  <si>
    <t>من فضلك يمكنك تعديل إجابة السؤال السابق اذا لم تكن صحيحة</t>
  </si>
  <si>
    <t>هذا لايشمل الماء المستخدم للحيوان او الماشية او اعمال البناء او الزراعة او سقي الحدائق والى اخره</t>
  </si>
  <si>
    <t>&lt;span style="color:red"&gt;لا تقرأ جهارا قائمة الخيارات &lt;/span&gt; ؛ حدد السبب الرئيسي فقط</t>
  </si>
  <si>
    <t>ﺕ.٤. اذا اخر, حدد ذلك</t>
  </si>
  <si>
    <t xml:space="preserve"> ﺏ.٥.ب. اذا اخر, حدد ذلك</t>
  </si>
  <si>
    <t xml:space="preserve"> ﺏ.٥.ب.  لمَ لا؟</t>
  </si>
  <si>
    <t>يرجى كتابة حرفين على الأقل في الرد. يجب أن يكون النص كله في سطر واحد ،</t>
  </si>
  <si>
    <t xml:space="preserve">يستطيع المستفيد أن يشير إلى مقدار ما يدفعون إليه مقابل حجم/ مقدار معين من الماء أو لعدد من أيام التجهيز بالماء.
</t>
  </si>
  <si>
    <t>ﺏ.٩.ا. كم مرة تنظف سقف خزان الماء خاصتك؟</t>
  </si>
  <si>
    <t>ﺏ.٩.ﺏ.  كيف تقوم بتنظيف سقف خزان المياه خاصتك
 ؟</t>
  </si>
  <si>
    <t>ﺏ.٩.ﺏ.  اذا اخر, حدد ذلك</t>
  </si>
  <si>
    <t>ب.10.أ. هل الماء متاح دائمًا من مصدر المياه الرئيسي خاصتك؟</t>
  </si>
  <si>
    <t>ب.10.ج.كم ساعة في اليوم يتم توفير المياه في المتوسط؟</t>
  </si>
  <si>
    <t>ﺕ. نظافة مياه الشرب</t>
  </si>
  <si>
    <t>ج.3. هل الماء المجهز من مصدرك الرئيسي  عادة مقبول؟</t>
  </si>
  <si>
    <t>ﺕ.٣. هل انت او أي شخص اخر في المنزل فعل شيءً ما لجعل الماء جاهز او صالح للشرب؟</t>
  </si>
  <si>
    <t xml:space="preserve">"معالجة" يعني "جعل المياه صالحة للشرب"
</t>
  </si>
  <si>
    <t>لا تقرأ. الردود ، اسمح للمستجيب ان يعدد و يختار على اثرها الاختيارات المذكورة</t>
  </si>
  <si>
    <t>لا يمكنك اختيار خيار و "لا أعرف" في نفس الوقت.</t>
  </si>
  <si>
    <t>ﺕ.٤.أ. ماهو منتج التعقيم للماء؟</t>
  </si>
  <si>
    <t>ﺕ.٤.أ. اذا اخر, حدد ذلك</t>
  </si>
  <si>
    <t>ﺕ.٤.ب. ماهو نوع الفلتر؟</t>
  </si>
  <si>
    <t>ﺕ.٤.ب. اذا اخر, حدد ذلك</t>
  </si>
  <si>
    <t>ﺕ.٤.  اذا نعم, ماللذي تستطيع عادة فعله  للماء لجعله صالح للشرب؟</t>
  </si>
  <si>
    <t>المعالجة تتألف من الغليان والتصفية والتطهير و / أو غيرها من الإجراءات المتخذة "لتنظيف" المياه.</t>
  </si>
  <si>
    <t>ﺙ.النظافة</t>
  </si>
  <si>
    <t>لاحظ وسجل الاجابة. لا تأخذ بنظر الاعتبار الصابون المقدم الذي لم يستعمل بعد (على سبيل المثال: الصابون الذي لايزال مغلفا)</t>
  </si>
  <si>
    <t>&lt;span style="color:red"&gt;لا تقرأ جهارا قائمة الخيارات &lt;/span&gt;</t>
  </si>
  <si>
    <t>&lt;span style="color:red"&gt;لا تقرأ جهارا قائمة الخيارات &lt;/span&gt;
لاتستعجل المستجيبين. امنحهم الوقت الكافي للتفكير باجابتهم. تحقق من كل ماينطبق.</t>
  </si>
  <si>
    <t>رجاء قم باختيار 3 اجوبة على الاقل او قم باختيار "لااعرف" اذا لم يتم اعطاء 3 اجوبة.</t>
  </si>
  <si>
    <t>يمكن الاشارة  ب "نعم" للماء الغير معالج اذا كان قد تغير بعد الاستعمال او اثناء الاستعمال (على سبيل المثال: لون, رائحة, الخ).</t>
  </si>
  <si>
    <t xml:space="preserve">	لا تسأل هذا السؤال بصوت عالٍ, لاحظ ثم سجل الإجابة</t>
  </si>
  <si>
    <t>ﺝ. الصرف الصحي</t>
  </si>
  <si>
    <t>ﺝ.١. اين تذهب انت وافراد عائلتك عادةً تذهبون للتغوط(ماعدا الأطفال الأصغر من 5 سنوات) ؟</t>
  </si>
  <si>
    <t>او ان اطرح عليك بعض الأسئلة فيما يخص عن ممارساتك في نظافة الصرف الصحي</t>
  </si>
  <si>
    <t>ﺝ.١. اذا اخر, حدد ذلك</t>
  </si>
  <si>
    <t xml:space="preserve">المرافق الصحي المستعمل من قبل اكثر من اسرة يعتبر مرافق عامة او مشتركة.فقط المرحاض المقصود به هنا. او مكان التغوط الذي تم تحويله فيما بعد الى مرحاض او موقع اخر, الموقع الاصلي يجب ان يسجل. </t>
  </si>
  <si>
    <t>ﺝ.٢. اين يذهب &lt;span style="color:red"&gt;  الأطفال&lt;/span&gt; الأصغر من 5 سنوات للتغوط ؟</t>
  </si>
  <si>
    <t>ﺝ.٢. اذا اخر, حدد ذلك</t>
  </si>
  <si>
    <t>ﺝ.٣. اذا اخر, حدد ذلك</t>
  </si>
  <si>
    <t>ﺝ.٥.أ. اذا كذلك لماذا ؟</t>
  </si>
  <si>
    <t>ﺝ.٥.أ. اذا اخر, حدد ذلك</t>
  </si>
  <si>
    <t>ﺝ.٣ بما يخص الأطفال الأصغر من ٥ سنوات الذين لايستخدمون المرافق الصحية ماذا يحصل عن برازهم(الغائط)؟</t>
  </si>
  <si>
    <t>ﺝ.٦.أ. هل يوفر هذا الحمام/ المرحاض الخصوصية لك ولافراد اسرتك؟</t>
  </si>
  <si>
    <t>ﺝ.٦.ب. لماذا لا؟</t>
  </si>
  <si>
    <t xml:space="preserve"> ملاحظة المرافق الصحية</t>
  </si>
  <si>
    <t>ﺝ.٦.ب اذا اخر, حدد ذلك</t>
  </si>
  <si>
    <t>مثل ما حددت انه مرافق/حمام مشتركة, هذا الجزء من الملاحظة يجب ان يحفظ لنهاية المقابلة. بامكانك استخدام مخلص الملاحظة للانتقال الى E16 والعودة مرة أخرى الى هذا الجزء بمجرد ان تكمل باقي الاسئلة  والشخص المستجيب قد اصطحبك الى مكان المرافق الصحية.</t>
  </si>
  <si>
    <t>ماهو نوع المكان(المرافق) ؟</t>
  </si>
  <si>
    <t>ﺝ.٧. اذا اخر, حدد ذلك</t>
  </si>
  <si>
    <t>ﺝ.٨. هل المرافق/الحمام صالح للاستخدام؟</t>
  </si>
  <si>
    <t xml:space="preserve">&lt;span style="color:red"&gt; لا تسأل هذا السؤال جهارآ فقط لاحظ ثم سجل الإجابة. </t>
  </si>
  <si>
    <t xml:space="preserve">لا تسأل هذا السؤال جهارآ فقط لاحظ ثم سجل الإجابة. </t>
  </si>
  <si>
    <t>ﺝ.١٤.أشر ما اذا هناك ماء في المغاسل؟</t>
  </si>
  <si>
    <t>ﺝ.١٥.هل يوجد صابون او وسيلة أخرى لفرك اليدين في المغاسل؟</t>
  </si>
  <si>
    <t>ﺝ.١٦. من فضلك هل لك ان تريني المكان التي تستحمون فيه انت وافراد عائلتك؟ &lt;span style="color:red"&gt; الملاحظة: &lt;/span&gt; هل لديهم مكان مخصص او محدد للاستحمام؟</t>
  </si>
  <si>
    <t>لا تسأل هذا السؤال جهارآ فقط لاحظ ثم سجل الإجابة. 
"المرافق المحددة/المعينة" هي التي توفر الخصوصية اثناء الاستحمام.</t>
  </si>
  <si>
    <t>ﺝ.١٧. اين تضعون وتتخلصون من النفايات المنزلية؟</t>
  </si>
  <si>
    <t>ﺝ.١٧. اذا اخر, حدد ذلك</t>
  </si>
  <si>
    <t xml:space="preserve"> ﺝ.١٧. ٢ هل تحتاج الى اكثر من كيس بلاستيكي واحد و اكثر من سلة مهملات لقمامتك المنزلية؟</t>
  </si>
  <si>
    <t>ﺝ.١٨. هل باحة المنزل نظيفة( لا توجد نفايات او فضلات حول المنزل) ؟</t>
  </si>
  <si>
    <t>ﺝ.١٩. هل انت او شخص من العائلة شكى او لاحظ مؤخراً وجود حشرات غير طبيعية ناقلة للامراض؟</t>
  </si>
  <si>
    <t>الباحة الخلفية/ الفناء الخارجي يشير الى الاماكن الخارجية حول المنزل التي تعود ملكيتها الى صاحب الاسرة المستجيب. لاحظ وسجل الاجابة</t>
  </si>
  <si>
    <t>تحقق من كل ماينطبق</t>
  </si>
  <si>
    <t>لا يمكنك اختيار خيار و "لم الاحظ أي عوامل" في نفس الوقت.</t>
  </si>
  <si>
    <t>ﺝ.١٩. اذا اخر, حدد ذلك</t>
  </si>
  <si>
    <t>ﺩ. الرسائل/النصائح</t>
  </si>
  <si>
    <t>ﺩ. وسائل التواصل</t>
  </si>
  <si>
    <t>ﺩ.١.  بعيداً عن وسائل الاتصالات الموجودة, ماهي الطريقة المفضلة لافراد عائلتكم لتلقي نصائح عن الصحة والنظافة العامة؟</t>
  </si>
  <si>
    <t>اقرأ الإجابات المحتملة</t>
  </si>
  <si>
    <t>ﺩ.١.  اذا اخر, حدد ذلك</t>
  </si>
  <si>
    <t>ﺩ.  وسائل التواصل</t>
  </si>
  <si>
    <t>ﺩ.٢. في الشهر الماضي هل صاحب المنزل تلقى زيارة من قبل موظف الصحة المجتمعية لنقاش ورفع مستوى الفكري والثقافي للنظافة والصحة العامة؟</t>
  </si>
  <si>
    <t>ﺩ.٣. في الشهر الماضي,هل حضرت انت او احد افراد عائلتك اجتماعات موضفي الصحة المجتمعية عن الصحة والنظافة العامة؟</t>
  </si>
  <si>
    <t>ﺩ.٤. هل تستطيع القراءة؟</t>
  </si>
  <si>
    <t>ﺩ.٦. هل لديك هاتف ذكي في المنزل؟</t>
  </si>
  <si>
    <t>الرسائل/النصائح</t>
  </si>
  <si>
    <t>ﺫ. التوزيع</t>
  </si>
  <si>
    <t>ﺭ. مرض الاسهال والمعرفة والبحث الصحي</t>
  </si>
  <si>
    <t>ﺭ.١. كم عدد الأطفال الذين تقل أعمارهم عن 5 سنوات عانوا من الاسهال المائي او الباهق لثلاثة مرات في الأسبوعين الماضيين؟</t>
  </si>
  <si>
    <t xml:space="preserve">الرقم الذي كتبته خارج النطاق المتوقع (يجب أن يكون أقل من أو يساوي عدد الأطفال دون سن 5 سنوات في الأسرة)
</t>
  </si>
  <si>
    <t xml:space="preserve">الرقم الذي كتبته خارج النطاق المتوقع (يجب أن يكون أقل من عدد أعضاء الاسرة)
</t>
  </si>
  <si>
    <t>ﺭ.٣. اذا اخر, حدد ذلك</t>
  </si>
  <si>
    <t>ﺭ.٤.  هل لك ان تخبرني ماهي الوسائل التي يمكن ان تمنع الأشخاص من بالاسهال ؟</t>
  </si>
  <si>
    <t>ﺭ.٤.اذا اخر, حدد ذلك</t>
  </si>
  <si>
    <t>ﺭ.٢. كم عدد الأشخاص البالغين الذين تقل أعمارهم عن 5 سنوات عانوا من الاسهال المائي او الباهق لثلاثة مرات في الأسبوعين الماضيين؟</t>
  </si>
  <si>
    <t>ﺭ.٣. هل لك ان تخبرني ماهي الحالات التي يمكن ان يصاب الأشخاص بها بالاسهال (الأسباب) ؟</t>
  </si>
  <si>
    <t>ﺯ. نظافة الحيض (الدورة الشهرية)</t>
  </si>
  <si>
    <t>ﺯ.١.أ. هل تقبلين الاجابة على بعض الاسئلة المتعلقة بالنظافة الشخصية اثناء الدورة الشهرية؟</t>
  </si>
  <si>
    <t>ﺯ.٢.ماهي المواد التي استخدمتيها خلال الدورة الشهرية الأخيرة؟</t>
  </si>
  <si>
    <r>
      <t>لا يمكنك اختيار خيار و "</t>
    </r>
    <r>
      <rPr>
        <sz val="10"/>
        <rFont val="Arial"/>
        <family val="2"/>
      </rPr>
      <t>لا شي</t>
    </r>
    <r>
      <rPr>
        <sz val="11"/>
        <rFont val="Arial"/>
        <family val="2"/>
      </rPr>
      <t xml:space="preserve"> / حامل" في نفس الوقت.</t>
    </r>
  </si>
  <si>
    <t>ﺯ.٢. اذا اخر, حدد ذلك</t>
  </si>
  <si>
    <t>المواد المختارة في السؤال السابق لايمكن اختيارها مرة أخرى</t>
  </si>
  <si>
    <t>ﺯ.٣. هل لديك استخدام شيء اخر غير المستخدم عادةً؟</t>
  </si>
  <si>
    <t>ﺯ.٣.  اذا اخر, حدد ذلك</t>
  </si>
  <si>
    <t>ﺯ.٤.أ. خلال دورتك الشهرية الاخيرة, هل كنتي قادرة على الغسل والتغيير بخصوصية في المنزل؟</t>
  </si>
  <si>
    <t>ﺯ.٤.ﺏ. خلال دورتك الشهرية الاخيرة, هل كنتي قادرة على الغسل والتغيير بخصوصية في المدرسة او في العمل؟</t>
  </si>
  <si>
    <t>ﺱ.١. هل تقبل ان اسجل احداثيات موقعك؟</t>
  </si>
  <si>
    <t>ﺱ.٢. رجاء قم بتسجيل احداثيات الموقع خارج المنزل</t>
  </si>
  <si>
    <t>يرجى شكر المستفتى على وقته في الإجابة على الأسئلة والمساهمة في هذا الاستطلاع.</t>
  </si>
  <si>
    <t>الباحث الذي أجرى المقابلة: أؤكد أن هذا النموذج كامل.</t>
  </si>
  <si>
    <t xml:space="preserve">مجري المقابلة: أؤكد أن الاستبيان قد اكتمل: </t>
  </si>
  <si>
    <t>يمكنك ان تشرح لهم بان هذا الاجراء سوف يساعد على فهم مدى قابلية وصول الاسرة لمصادر الماءز</t>
  </si>
  <si>
    <t>لا يوجد مكان معين للاستحمام</t>
  </si>
  <si>
    <t>لديهم مكان مخصص للاستحمام</t>
  </si>
  <si>
    <t>لا اعرف او لا استطيع الملاحظة</t>
  </si>
  <si>
    <t>المرافق بعيد جدا</t>
  </si>
  <si>
    <t>مضلم جدا في الليل</t>
  </si>
  <si>
    <t>متعب جدا</t>
  </si>
  <si>
    <t>لا يوجد مرافق</t>
  </si>
  <si>
    <t>لا أعرف/غير متأكد</t>
  </si>
  <si>
    <t>أخرى</t>
  </si>
  <si>
    <t>اااا</t>
  </si>
  <si>
    <t>ب ب ب</t>
  </si>
  <si>
    <t xml:space="preserve"> ت ت ت</t>
  </si>
  <si>
    <t xml:space="preserve"> ٨ ملغ </t>
  </si>
  <si>
    <t>١٧ ملغ</t>
  </si>
  <si>
    <t xml:space="preserve"> ٣٣ ملغ</t>
  </si>
  <si>
    <t xml:space="preserve"> ٦٧ ملغ</t>
  </si>
  <si>
    <t>لا أعرف</t>
  </si>
  <si>
    <t>عندما تستخدم في كل وقت</t>
  </si>
  <si>
    <t>على الأقل مرة في الأسبوع</t>
  </si>
  <si>
    <t>على الأقل مرة في الشهر</t>
  </si>
  <si>
    <t>على الأقل مرة في السنة</t>
  </si>
  <si>
    <t>ابداً/ او اقل من مرة كل سنة</t>
  </si>
  <si>
    <t>مرة واحدة على الأقل كل 3 أشهر</t>
  </si>
  <si>
    <t xml:space="preserve">غسلها بنوع معين من المنتجات (مثل اومو المنظفات او التبييض, مسحوق الصابون, الخ.)
</t>
  </si>
  <si>
    <t>شطفها بالماء</t>
  </si>
  <si>
    <t>غسلها بقطعة من القماش/ إسفنجة</t>
  </si>
  <si>
    <t xml:space="preserve">غسله با ستعمال الصخور/رمل و رجها/هزها بهم
</t>
  </si>
  <si>
    <t>جيريكان</t>
  </si>
  <si>
    <t>سطل</t>
  </si>
  <si>
    <t>طشت</t>
  </si>
  <si>
    <t>قنينة ماء</t>
  </si>
  <si>
    <t>قدر صغير</t>
  </si>
  <si>
    <t>برميل صغير</t>
  </si>
  <si>
    <t>مرافق منزلي</t>
  </si>
  <si>
    <t>المرافق الصحية المشتركة للاسرة (المستعملة من قبل عدة اسر)</t>
  </si>
  <si>
    <t>مرافق مشتركة.</t>
  </si>
  <si>
    <t>التغوط في العراء</t>
  </si>
  <si>
    <t>التغوط في كيس بلاستيكي</t>
  </si>
  <si>
    <t>غطاء المرحاض</t>
  </si>
  <si>
    <t>لا اعرف</t>
  </si>
  <si>
    <t>وعاء بلاستيكي</t>
  </si>
  <si>
    <t>حفاضات</t>
  </si>
  <si>
    <t>سلة نفايات منزلية</t>
  </si>
  <si>
    <t>سلة نفايات مشتركة</t>
  </si>
  <si>
    <t>سلة نفايات في الشارع او حاوية لجمع النفايات</t>
  </si>
  <si>
    <t>منطقة مخصصة مفتوحة</t>
  </si>
  <si>
    <t>منطقة غير مخصصة مفتوحة</t>
  </si>
  <si>
    <t>دفنها</t>
  </si>
  <si>
    <t>حرقها</t>
  </si>
  <si>
    <t>الاسم ١</t>
  </si>
  <si>
    <t>الاسم ٢</t>
  </si>
  <si>
    <t>الاسم ٣</t>
  </si>
  <si>
    <t>الاسم ٤</t>
  </si>
  <si>
    <t>الاسم ٥</t>
  </si>
  <si>
    <t>الاسم ٦</t>
  </si>
  <si>
    <t>الاسم ٧</t>
  </si>
  <si>
    <t>الاسم ٨</t>
  </si>
  <si>
    <t>شخص اخر</t>
  </si>
  <si>
    <t xml:space="preserve">تجمع ومن ثم  يتم التخلص منها في المرحاض </t>
  </si>
  <si>
    <t>تجمع ومن ثم يتم التخلص منها في سلة المهملات</t>
  </si>
  <si>
    <t>تجمع ومن ثم التخلص منها في الخارج</t>
  </si>
  <si>
    <t>لا يتم القيام بأي شيء</t>
  </si>
  <si>
    <t>يومي</t>
  </si>
  <si>
    <t>اسبوعي</t>
  </si>
  <si>
    <t>شهري</t>
  </si>
  <si>
    <t>مغسلة</t>
  </si>
  <si>
    <t>طشت او سطل</t>
  </si>
  <si>
    <t>جهاز صب(حنفية رش)</t>
  </si>
  <si>
    <t>٢٤ ساعة في اليوم</t>
  </si>
  <si>
    <t>عن طريق المياه الملوثة</t>
  </si>
  <si>
    <t>عن طريق الطعام الملوث او غير المطهي بشكل جيد</t>
  </si>
  <si>
    <t>عن طريق الروائح الكريهة</t>
  </si>
  <si>
    <t>عن طريق الحشرات او الذباب</t>
  </si>
  <si>
    <t>عن طريق الاحتكاك بشخص مصاب بالاسهال او شخص مات من جراء الاسهال</t>
  </si>
  <si>
    <t>عن طريق السباحة او الاستحمام في المياه السطحية</t>
  </si>
  <si>
    <t>الغلي او معالجة الماء/ شرب مياه صافية</t>
  </si>
  <si>
    <t>غسل اليدين بالماء والصابون</t>
  </si>
  <si>
    <t>طهي الطعام جيدا</t>
  </si>
  <si>
    <t>غسل الفواكه والخضر</t>
  </si>
  <si>
    <t>تغطية الطعام</t>
  </si>
  <si>
    <t>تنظيف اواني الطبخ</t>
  </si>
  <si>
    <t>تنظيف المنزل بمادة القاصر</t>
  </si>
  <si>
    <t>استخدام المرحاض/ او المرافق للتغوط</t>
  </si>
  <si>
    <t>التخلص من غائط(براز) الأطفال في المرافق/المرحاض</t>
  </si>
  <si>
    <t>دفن غائط الأطفال(البراز)</t>
  </si>
  <si>
    <t>تعاطي لقاح</t>
  </si>
  <si>
    <t>خزن الماء بمكان امن</t>
  </si>
  <si>
    <t>الرضاعة الطبيعية</t>
  </si>
  <si>
    <t>المبنى او الباب رديء</t>
  </si>
  <si>
    <t>لا يوجد قفل او لا يعمل</t>
  </si>
  <si>
    <t>قريب جدا من المنزل</t>
  </si>
  <si>
    <t>تنظيف المرافق عن طريق سكب الماء والمسح/ او خزان سكب الماء الآلي(سيفون)</t>
  </si>
  <si>
    <t>لا شي</t>
  </si>
  <si>
    <t>حفاظة للاستخدام الواحد</t>
  </si>
  <si>
    <t>حفاظة للاستخدام اكثر من مرة</t>
  </si>
  <si>
    <t>ملابس مستعملة</t>
  </si>
  <si>
    <t>فتيل قطني داخلي</t>
  </si>
  <si>
    <t>قطن</t>
  </si>
  <si>
    <t>كأس على شكل قمع يستخدم للحيض(الدورة الشهرية)</t>
  </si>
  <si>
    <t>ملابس داخلية</t>
  </si>
  <si>
    <t>لا افعل شيء انزف على الملابس</t>
  </si>
  <si>
    <t>لا</t>
  </si>
  <si>
    <t>نعم, حفاظة للاستخدام الواحد</t>
  </si>
  <si>
    <t>حفاظة قابلة للاستخدام اكثر من مرة</t>
  </si>
  <si>
    <t>نعم, قطع قماش مستخدمة</t>
  </si>
  <si>
    <t>نعم, فتيل قطني داخلي</t>
  </si>
  <si>
    <t>نعم, القطن</t>
  </si>
  <si>
    <t>نعم, كأس على شكل قمع يستخدم للحيض(الدورة الشهرية)</t>
  </si>
  <si>
    <t>نعم, ملابس داخلية</t>
  </si>
  <si>
    <t>نعم, أخرى</t>
  </si>
  <si>
    <t>نعم, مرة واحدة على الأقل</t>
  </si>
  <si>
    <t>نعم, لكل فترة نبلئ بها</t>
  </si>
  <si>
    <t>نعم, لكل حاوية او حسب حجم الحاوية</t>
  </si>
  <si>
    <t>اتركها تترسب في القاع</t>
  </si>
  <si>
    <t>غليها</t>
  </si>
  <si>
    <t>عرضها لاشعة الشمس</t>
  </si>
  <si>
    <t>استخدام مواد تطهير وتنقية</t>
  </si>
  <si>
    <t>تصفيتها</t>
  </si>
  <si>
    <t>نفاذ الصابون/ استخدموه</t>
  </si>
  <si>
    <t>لا استطيع شراء وتأمين الصابون</t>
  </si>
  <si>
    <t xml:space="preserve">لايوجد صابون في المكان/ لا استطيع ايجاده في السوق
</t>
  </si>
  <si>
    <t>الصابون غير ضروري</t>
  </si>
  <si>
    <t>لا احب الصابون</t>
  </si>
  <si>
    <t>نعم</t>
  </si>
  <si>
    <t>جزئياً</t>
  </si>
  <si>
    <t>إعدادات داخل المخيم</t>
  </si>
  <si>
    <t>إعدادات خارج المخيم</t>
  </si>
  <si>
    <t>ذكر</t>
  </si>
  <si>
    <t>انثى</t>
  </si>
  <si>
    <t xml:space="preserve">تم شراؤه ( مثلا من سوق أو متجر)  </t>
  </si>
  <si>
    <t>تداول/ تبادل تجاري</t>
  </si>
  <si>
    <t>هدية من اشخاص</t>
  </si>
  <si>
    <t>استلامه في توزيع المنظمات غير الحكومية</t>
  </si>
  <si>
    <t>فقط ماء</t>
  </si>
  <si>
    <t>رماد</t>
  </si>
  <si>
    <t>رمل</t>
  </si>
  <si>
    <t>لا يستخدم أي شيء</t>
  </si>
  <si>
    <t>مضخة يدوية/من البئر</t>
  </si>
  <si>
    <t>أنبوب مربط بالمنزل(او بالجيران)</t>
  </si>
  <si>
    <t>قناني الماء او أكياس ماء</t>
  </si>
  <si>
    <t>لا اجلب الماء من مصدر اخر</t>
  </si>
  <si>
    <t>معدن</t>
  </si>
  <si>
    <t>القش / أوراق</t>
  </si>
  <si>
    <t>من البلاستيك</t>
  </si>
  <si>
    <t>قماش</t>
  </si>
  <si>
    <t xml:space="preserve">القرميد
</t>
  </si>
  <si>
    <t>لا شيء</t>
  </si>
  <si>
    <t>مذياع</t>
  </si>
  <si>
    <t>صحف نشرة الاخبار</t>
  </si>
  <si>
    <t>عن طريق موظفين صحة المجتمع</t>
  </si>
  <si>
    <t>لقاءات او اجتماعات المجتمع</t>
  </si>
  <si>
    <t>مناقشات مركزة في مجموعات</t>
  </si>
  <si>
    <t>حنفية التفريغ الزائد/ او حنفية تصفية الماء</t>
  </si>
  <si>
    <t>سائل الكلور</t>
  </si>
  <si>
    <t>بودرة الكلور</t>
  </si>
  <si>
    <t>أكياس تطهير ومعطر</t>
  </si>
  <si>
    <t>فلتر التصفية بالرمل</t>
  </si>
  <si>
    <t>وعاء من الخزف لترشيح الماء</t>
  </si>
  <si>
    <t>فلتر على شكل شمعة/ او فلتر على شكل دلو</t>
  </si>
  <si>
    <t>قبل تناول الطعام</t>
  </si>
  <si>
    <t>قبل الطبخ/ او قبل تحضير وجبة الطعام</t>
  </si>
  <si>
    <t>بعد الذهاب الى المرافق الصحية</t>
  </si>
  <si>
    <t>قبل الرضاعة</t>
  </si>
  <si>
    <t>قبل اطعام الأطفال</t>
  </si>
  <si>
    <t>بعد تقديم مقعد للطفل او بعد بعد تغيير حفاظات الأطفال او بعد تنظيف الأطفال</t>
  </si>
  <si>
    <t>سبب اخرغير صحي / قبل الصلاة</t>
  </si>
  <si>
    <t>لا أعرف / أقل من 3 ردود</t>
  </si>
  <si>
    <t>نعم, الماء دائما متوفر</t>
  </si>
  <si>
    <t>كلا ,دائما كافية</t>
  </si>
  <si>
    <t>هناك نقص مياه في الشبكة بأكملها</t>
  </si>
  <si>
    <t>لا يمكن أن تتحمل شراء الماء</t>
  </si>
  <si>
    <t>لا تتوفر لديك سعة تخزين كافية</t>
  </si>
  <si>
    <t>محدودية حجم الماء الذي يمكن جمعه عند نقطة الماء
على سبيل المثال، ضغط الماء عند منزلي غير كاف</t>
  </si>
  <si>
    <t>لا , الماء نادرا مايتوفر</t>
  </si>
  <si>
    <t>لا , الماء متوفر في بعض الاحيان</t>
  </si>
  <si>
    <t>لا , الماء متوفر معظم الوقت</t>
  </si>
  <si>
    <t>غائب</t>
  </si>
  <si>
    <t>نعم, دائماً نقوم بمعالجتها قبل الشرب</t>
  </si>
  <si>
    <t>نعم, أحيانا نقوم بمعالجتها قبل الشرب</t>
  </si>
  <si>
    <t>لا, لا نقوم بمعالجتها قبل الشرب</t>
  </si>
  <si>
    <t>نعم بسهولة</t>
  </si>
  <si>
    <t>نعم, لكن بصعوبة</t>
  </si>
  <si>
    <t>لا يستطيعون القراءة </t>
  </si>
  <si>
    <t>رفضت الإجابة على</t>
  </si>
  <si>
    <t>لا استطيع الملاحظة</t>
  </si>
  <si>
    <t>القوارض</t>
  </si>
  <si>
    <t>البعوض</t>
  </si>
  <si>
    <t>يطير</t>
  </si>
  <si>
    <t>الصراصير</t>
  </si>
  <si>
    <t>لم الاحظ أي عوامل</t>
  </si>
  <si>
    <t>لا ينطبق</t>
  </si>
  <si>
    <t>I.1. Are there any women of reproductive age in this household?</t>
  </si>
  <si>
    <r>
      <t>(</t>
    </r>
    <r>
      <rPr>
        <sz val="11"/>
        <rFont val="Arial"/>
        <family val="2"/>
      </rPr>
      <t>العمر</t>
    </r>
    <r>
      <rPr>
        <sz val="11"/>
        <rFont val="Calibri"/>
        <family val="2"/>
        <scheme val="minor"/>
      </rPr>
      <t xml:space="preserve"> </t>
    </r>
    <r>
      <rPr>
        <sz val="11"/>
        <rFont val="Arial"/>
        <family val="2"/>
      </rPr>
      <t>من</t>
    </r>
    <r>
      <rPr>
        <sz val="11"/>
        <rFont val="Calibri"/>
        <family val="2"/>
        <scheme val="minor"/>
      </rPr>
      <t xml:space="preserve"> 18 </t>
    </r>
    <r>
      <rPr>
        <sz val="11"/>
        <rFont val="Arial"/>
        <family val="2"/>
      </rPr>
      <t>الى</t>
    </r>
    <r>
      <rPr>
        <sz val="11"/>
        <rFont val="Calibri"/>
        <family val="2"/>
        <scheme val="minor"/>
      </rPr>
      <t xml:space="preserve"> 49 </t>
    </r>
    <r>
      <rPr>
        <sz val="11"/>
        <rFont val="Arial"/>
        <family val="2"/>
      </rPr>
      <t>عاماً</t>
    </r>
    <r>
      <rPr>
        <sz val="11"/>
        <rFont val="Calibri"/>
        <family val="2"/>
        <scheme val="minor"/>
      </rPr>
      <t>)</t>
    </r>
  </si>
  <si>
    <t>(AGED 18-49 YEARS)</t>
  </si>
  <si>
    <t>WOMENREPROD</t>
  </si>
  <si>
    <t>selected(${WOMENREPROD},'1')</t>
  </si>
  <si>
    <t>selected(${WOMENREPROD},'1') and selected(${interviewWOMAN},'1')</t>
  </si>
  <si>
    <t>selected(${WOMENREPROD},'1') and selected(${consentMENSTRUAL},'1')</t>
  </si>
  <si>
    <t>Phone calls</t>
  </si>
  <si>
    <t>SMS/WhatsApp</t>
  </si>
  <si>
    <t>Social media (Facebook etc.)</t>
  </si>
  <si>
    <t>Community (mocthar) or religious leaders</t>
  </si>
  <si>
    <t>F.5. Do you have a functioning radio/TV in your household?</t>
  </si>
  <si>
    <t>Household/Street bin/container for garbage collection</t>
  </si>
  <si>
    <t xml:space="preserve">E.17.5. Are you satisfied with the sewage system in place for collection and evacuation of liquid domestic waste? </t>
  </si>
  <si>
    <t>frequencywaste</t>
  </si>
  <si>
    <t>Three times a week</t>
  </si>
  <si>
    <t>Twice per week</t>
  </si>
  <si>
    <t>Once a week</t>
  </si>
  <si>
    <t>Once every two weeks</t>
  </si>
  <si>
    <t>select_one frequencywaste</t>
  </si>
  <si>
    <t>SOLIDAWASTEFreq</t>
  </si>
  <si>
    <t xml:space="preserve">E17.4 What is the frequency of the collection and evacuation of your solid waste? </t>
  </si>
  <si>
    <t>D.1. Is there a specific hand washing device/station IN YOUR HOUSE where your household washes their hands?</t>
  </si>
  <si>
    <t>D.2. &lt;span style="color:red"&gt;OBSERVATION&lt;/span&gt;: What type of handwashing device?</t>
  </si>
  <si>
    <t>D.3. &lt;span style="color:red"&gt;OBSERVATION&lt;/span&gt;: Is there water in the hand washing device/station?</t>
  </si>
  <si>
    <t>D.4. &lt;span style="color:red"&gt;OBSERVATION&lt;/span&gt;: Is there soap/ash in the area of the hand washing device/station?</t>
  </si>
  <si>
    <t>D.5. &lt;span style="color:red"&gt;OBSERVATION&lt;/span&gt;: Is food covered and protected from flies?</t>
  </si>
  <si>
    <t>Bouta/Lota</t>
  </si>
  <si>
    <t>D.6. Please show me the soap you have in the household. &lt;span style="color:red"&gt;OBSERVATION&lt;/span&gt;: Was it presented within one minute?</t>
  </si>
  <si>
    <t>D.7. From where did you get your soap?</t>
  </si>
  <si>
    <t>D.8.a. If other, please specify:</t>
  </si>
  <si>
    <t>D.8. Please tell me the main reason why your household does not have soap?</t>
  </si>
  <si>
    <t>D.9. When there is no soap in your household, what do you use for handwashing?</t>
  </si>
  <si>
    <t>D.9.a. If other, please specify:</t>
  </si>
  <si>
    <t>D.10. Please name at least 3 of the most important times when someone should wash their hands for hygiene reasons</t>
  </si>
  <si>
    <t xml:space="preserve">C.5. At what frequency do you or someone else in the household usually treat water for drinking  (or cooking)? </t>
  </si>
  <si>
    <t>Always</t>
  </si>
  <si>
    <t>Sometimes</t>
  </si>
  <si>
    <t>Never</t>
  </si>
  <si>
    <t>95</t>
  </si>
  <si>
    <t>Tanker truck from protected water source</t>
  </si>
  <si>
    <t>Tanker truck from unprotected water source</t>
  </si>
  <si>
    <t>&lt;span style="color:red"&gt;DO NOT READ OUT THE LIST OF OPTIONS&lt;/span&gt;; CONSIDER WATER FOR DRINKING, COOKING, BATHING, PERSONAL HYGIENE, LAUNDRY AND CLEANING ONLY - NOT FOR NON-DOMESTIC USE. IF YOU ARE HAVING ANY DOUBT ON WHETHER THE WATER IN THE TANKET TRUCK IS SAFE WATER TO DRINK, SELECTE TEH OPTION WATER TRUCK FROM UNPROTECTED WATER SOURCE.</t>
  </si>
  <si>
    <t>MHMpossible</t>
  </si>
  <si>
    <t>I.0. Does the enumerator feel safe asking any questions on Menstrual Hygiene in this household?</t>
  </si>
  <si>
    <t>selected(${MHMpossible},'1')</t>
  </si>
  <si>
    <t>FLOATVALVE</t>
  </si>
  <si>
    <t xml:space="preserve">B3.f. How many times has the water storage tank # ${CONTNUMBERTANK} been fully filled in during last week (past 7 days)? </t>
  </si>
  <si>
    <t>WATERPUMPTANK</t>
  </si>
  <si>
    <t>B3.e. &lt;span style="color:red"&gt;OBSERVATION&lt;/span&gt;: Is the float-valve still  in the water storage tank # ${CONTNUMBERTANK}?</t>
  </si>
  <si>
    <t>B3.g. Do you have a water pump that you use to pump water from the source to the water storage tank # ${CONTNUMBERTANK}?</t>
  </si>
  <si>
    <t>WATERPUMPCONT</t>
  </si>
  <si>
    <t>B3.f. Do you have a water pump that you use to pump water from the source to the container # ${CONTNUMBERCONT}?</t>
  </si>
  <si>
    <t>select_one type</t>
  </si>
  <si>
    <t>TYPEWATERCOLLECTION</t>
  </si>
  <si>
    <t>B.3.0. Does the household have rather container(s) or water storage tank(s)?</t>
  </si>
  <si>
    <t>selected(${TYPEWATERCOLLECTION},'1')</t>
  </si>
  <si>
    <t>selected(${TYPEWATERCOLLECTION},'2')</t>
  </si>
  <si>
    <t>BOTTLEDWATER</t>
  </si>
  <si>
    <t>B3.g. Apart from the water that has been collected from your main water source, do you usually also buy bottled water for drinking or domestic use?</t>
  </si>
  <si>
    <t>BOTTLEDWATERL</t>
  </si>
  <si>
    <t>selected(${BOTTLEDWATER},'1')</t>
  </si>
  <si>
    <t>BOTTLEDWATERQUANTITY</t>
  </si>
  <si>
    <t>B.4.b. By what means do you usually go to fetch water at the water source?</t>
  </si>
  <si>
    <t>select_one means</t>
  </si>
  <si>
    <t>means</t>
  </si>
  <si>
    <t>By foot</t>
  </si>
  <si>
    <t>By other means</t>
  </si>
  <si>
    <t>MEANSWATER</t>
  </si>
  <si>
    <t>selected(${MEANSWATER},'1')</t>
  </si>
  <si>
    <t>B.4.c. How long does it take to go one direction to get water?</t>
  </si>
  <si>
    <t>XDistToWaterPointMetersFOOT</t>
  </si>
  <si>
    <t>B.4.e. How many meters do you have to travel in order to fetch water from the water source (one direction)?</t>
  </si>
  <si>
    <t>XDistToWaterPointMetersOth</t>
  </si>
  <si>
    <t>selected(${MEANSWATER},'2')</t>
  </si>
  <si>
    <t>ﺏ.٣.ب. &lt;span style="color:red"&gt; الملاحظة &lt;/span&gt;: ماهو نوع الحاوية # ${CONTNUMBERCONT}؟</t>
  </si>
  <si>
    <t xml:space="preserve"> ﺏ.٣.ت.  &lt;span style="color:red"&gt; الملاحظة &lt;/span&gt;: ماهي سعة الحاوية # ${CONTNUMBERCONT}؟</t>
  </si>
  <si>
    <t xml:space="preserve"> ﺏ.٣.ث. &lt;span style="color:red"&gt; الملاحظة &lt;/span&gt;: هل الحاوية امنة # ${CONTNUMBERCONT}؟</t>
  </si>
  <si>
    <t>ﺏ.٣.ﺝ. عدد الرحلات التي قمت بها مع الحاوية #  ${CONTNUMBERCONT} لغرض تجميع الماء الصالح للشرب البارحة؟
هذا يشمل كل الأوقات التي جمعت بها المياه في (الصباح او الظهيرة او المساء).</t>
  </si>
  <si>
    <t>ﺏ.٣.ت.  &lt;span style="color:red"&gt; ملاحظة &lt;/span&gt;: ماهي سعة خزان المياه # ${CONTNUMBERTANK}  باللترات؟</t>
  </si>
  <si>
    <t>ﺏ.٣.ث. &lt;span style="color:red"&gt; ملاحظة &lt;/span&gt;: هل خزان المياه # ${CONTNUMBERTANK} امن ؟</t>
  </si>
  <si>
    <t>B.4.d. The distance to closest water point is therefore evaluated to be about ${XDistToWaterPointMetersFOOT}m.</t>
  </si>
  <si>
    <t>٤.١. قضاء</t>
  </si>
  <si>
    <t xml:space="preserve"> ٥.١. ناحية</t>
  </si>
  <si>
    <t>٦.١. قرية</t>
  </si>
  <si>
    <t>ﺍ.٣.ب. كم عدد الأطفال أعمارهم اقل من ٥ سنوات الذين  يعيشون وينامون  بصفة دائمة في هذا المأوى؟</t>
  </si>
  <si>
    <t xml:space="preserve">ﺍ.٤. هل هناك أي أشخاص ذوي احتياجات خاصة في هذه الأسرة؟. </t>
  </si>
  <si>
    <t xml:space="preserve">
&lt;span style="color:red"&gt;لا تقرأ جهارا قائمة الخيارات &lt;/span&gt;
اخذ المياه في نظر الاعتبار للشرب ، الطهي ، الاستحمام ، النظافة الشخصية ، الغسيل والتنظيف فقط - ليس للاستخدام غير المنزلي. اذا كانت لديك اي شكوك حول ان الماء في شاحنات الصهاريج هو امن للشرب, اختر الجواب التالي: ماء شاحنة النقل من مصدر ماء غير امن.
</t>
  </si>
  <si>
    <t>ب.٠.٣ هل لدى الاسرة حاوية او خزان ماء؟</t>
  </si>
  <si>
    <t>ادخل السعة التخزينية بالليتر لهذه الحاوية  التي تستطيع الاحتمال الى اقرب 0.5.</t>
  </si>
  <si>
    <r>
      <t>ﺏ.٣.ج.</t>
    </r>
    <r>
      <rPr>
        <sz val="10"/>
        <rFont val="Arial"/>
        <family val="2"/>
      </rPr>
      <t xml:space="preserve"> &lt;span style="color:red"&gt; ملاحظة &lt;/span&gt;: هل صمام االتعويم/ الطوافة لا تزال موجودة في خزان الماء # ${CONTNUMBERTANK}?</t>
    </r>
  </si>
  <si>
    <t>ﺏ.٣.خ. كم مرة تم # ${CONTNUMBERTANK} ملء خزان تخزين المياه في الأسبوع الماضي (7 أيام)؟</t>
  </si>
  <si>
    <r>
      <t xml:space="preserve">ب.٣.د. هل تملك مضخة ماء تستخدمها لضخ الماء من المصدر الى خزان الماء </t>
    </r>
    <r>
      <rPr>
        <sz val="10"/>
        <rFont val="Arial"/>
        <family val="2"/>
      </rPr>
      <t xml:space="preserve"># </t>
    </r>
    <r>
      <rPr>
        <sz val="11"/>
        <rFont val="Calibri"/>
        <family val="2"/>
        <scheme val="minor"/>
      </rPr>
      <t>${CONTNUMBERTANK}؟</t>
    </r>
  </si>
  <si>
    <t>ب.٣.ذ. هل كان هناك أي وقت في الأسبوع الماضي عندما لم تتمكن من تخزين المياه الكافية لتلبية احتياجاتك؟</t>
  </si>
  <si>
    <t>ب.٣.ر.  بجانب الماء الذي تم تجميعه من مصدر الماء الرئيسي خاصتك, هل تشتري عادة كذلك قناني مياه للشرب او للاستعمال المنزلي؟</t>
  </si>
  <si>
    <t>ب.٤.ب. باي وسيلة تذهب عادة لجلب المياه من مصدر الماء الرئيسي؟</t>
  </si>
  <si>
    <t>ب.٤.ت. كم من الوقت يستغرق الذهاب في اتجاه واحد للحصول على الماء؟</t>
  </si>
  <si>
    <t xml:space="preserve"> ﺏ.٤.ج. كم متر الذي تحاتجه للسفر او الذهاب لجلب المياه من مصدر الماء الرئيسي (اتجاه واحد)؟</t>
  </si>
  <si>
    <t>ﺏ.٨.ا. هل تدفع مبالغ للحصول على مياه شرب؟</t>
  </si>
  <si>
    <t>ﺏ.٨.ﺏ. كم دفعت للحصول على مياه شرب (في المتوسط)؟</t>
  </si>
  <si>
    <t>يتم تعريف مصدر المياه الرئيسي على أنه من الحنفية في المنزل في حالة اتصال الأنابيب بالمنزل أو مباشرة من حيث يتم توفير المياه للحالات الأخرى.</t>
  </si>
  <si>
    <t>ﺕ.٥. متى كانت اخر مرة فعلت انت او شخص اخر من االاسرة من معالجة للمياه لجعلها صالحة للشرب (او الطهو)؟</t>
  </si>
  <si>
    <t>ﺙ.١. هل هناك مغسلة / او مكان مخصص لغسل اليدين بإمكان افراد عائلتك غسل أيديهم؟</t>
  </si>
  <si>
    <t>ﺙ.٢. &lt;span style="color:red"&gt; لالملاحظة &lt;/span&gt; ماهو نوع مغسلة او الة غسل اليدين؟</t>
  </si>
  <si>
    <t>ﺙ.٢.  اذا اخر, حدد ذلك</t>
  </si>
  <si>
    <t>ﺙ.٣.  &lt;span style="color:red"&gt; الملاحظة &lt;/span&gt; هل يتوفر ماء في المغسلة او مكان غسل اليدين؟</t>
  </si>
  <si>
    <t>ﺙ.٤.  &lt;span style="color:red"&gt; الملاحظة &lt;/span&gt; هل يوجد صابون او وسائل فرك وتنظيف اليدين الأخرى في أماكن غسل اليدين؟</t>
  </si>
  <si>
    <t>ﺙ.٥.  &lt;span style="color:red"&gt;الملاحظة  &lt;/span&gt; هل الطعام مغطى بشكل آمن من الحشرات والذباب؟</t>
  </si>
  <si>
    <t>ﺙ.٦. أرني رجاء الصابون الذي لديك في المنزل&lt;span style="color:red"&gt;الملاحظة:&lt;/span&gt; هل تم تقديمها خلال دقيقة واحدة؟</t>
  </si>
  <si>
    <t>ﺙ.٧. من اين تحصل على الصابون؟</t>
  </si>
  <si>
    <t>ﺙ.٨. من فضلك اخبرني ماهو السبب الرئيسي, لماذا لاتملك عائلتك صابون؟</t>
  </si>
  <si>
    <t>ﺙ.٨.ا. اذا اخر, حدد ذلك</t>
  </si>
  <si>
    <t>ﺙ.٩. منذ متى لا يوجد صابون في المنزل, وماذا تستخدمون لغسل اليدين؟</t>
  </si>
  <si>
    <t>ﺙ.٩.ا.  اذا اخر, حدد ذلك</t>
  </si>
  <si>
    <t>ﺙ.١٠. حدد ثلاث أوقات على الاقل ترى يجب على الشخص ان يغسل يديه؟</t>
  </si>
  <si>
    <t>ﺝ.١٧. ٤. ما هو معدل جمع والتخلص من النفايات الصلبة الخاصز بيك</t>
  </si>
  <si>
    <t xml:space="preserve"> ﺝ.١٧. ٣. هل أنت راض عن نظام وعدد مرات جمع وإخلاء النفايات المنزلية الصلبة الخاصة بك؟</t>
  </si>
  <si>
    <t>ﺝ.١٧. ٤ . هل أنت راض عن نظام الصرف الصحي الموجود لجمع وإخلاء النفايات المنزلية السائلة؟</t>
  </si>
  <si>
    <t>ﺩ.٥. هل لديل مذياع او تلفاز يعمل في منزلك؟</t>
  </si>
  <si>
    <t>&lt;span style="color:red"&gt; لا تقرأ جهارا&lt;/span&gt;  من الردود/ الاجوبة ، اسمح للمستجيب ان يضع قائمة والتحقق من تلك المدرجة اصلا في قائمتك.</t>
  </si>
  <si>
    <t>ﺯ.٠.  هل يشعر الشخص القائم على الاستبيان بالامان عند السؤال عن صحة المرأة الشهرية؟</t>
  </si>
  <si>
    <t>ﺯ.٥. هل مناديل المرافق او الماء المطهر موجودة في أماكن تغيير مواد تبديل مواد الدورة الشهرية(الحيض) ؟</t>
  </si>
  <si>
    <t xml:space="preserve">نسبة الرضا عن المواد الصحية والمرافق الصحية؟
</t>
  </si>
  <si>
    <t>مرة  واحدةكل ستة أشهر على الأقل.</t>
  </si>
  <si>
    <t>ثلاث مرات في الاسبوع</t>
  </si>
  <si>
    <t>مرتان في الاسبوع</t>
  </si>
  <si>
    <t>مرة في الاسبوع</t>
  </si>
  <si>
    <t>مرة كل اسبوعين</t>
  </si>
  <si>
    <t>اخرى</t>
  </si>
  <si>
    <t>لااعرف</t>
  </si>
  <si>
    <t>على الاقدام</t>
  </si>
  <si>
    <t>بوسائل اخرى</t>
  </si>
  <si>
    <t>شاحنة نقل الماء من مصدر امن للمياه</t>
  </si>
  <si>
    <t>شاحنة نقل الماء من مصدر غير  امن للمياه</t>
  </si>
  <si>
    <t>اتصالات هاتفية</t>
  </si>
  <si>
    <t>الرسائل النصية او الواتساب</t>
  </si>
  <si>
    <t>وسائل التواصل الاجتماعي (فييس بوك,الخ)</t>
  </si>
  <si>
    <t>ممثل المجتمع المحلي من مختارين وقادة الدين</t>
  </si>
  <si>
    <t>حاويات</t>
  </si>
  <si>
    <t>خزانات مياه</t>
  </si>
  <si>
    <t>نعم, مقبول</t>
  </si>
  <si>
    <t>كلا, طعم غير مقبول</t>
  </si>
  <si>
    <t>كلا, اللون غير مقبول</t>
  </si>
  <si>
    <t>كلا, غير مقبولة الرائحة</t>
  </si>
  <si>
    <t>المواد التي تحتويها </t>
  </si>
  <si>
    <t>لا, غير</t>
  </si>
  <si>
    <t>دائما</t>
  </si>
  <si>
    <t xml:space="preserve">أحيانا  </t>
  </si>
  <si>
    <t>أبدا</t>
  </si>
  <si>
    <r>
      <t xml:space="preserve"> </t>
    </r>
    <r>
      <rPr>
        <sz val="11"/>
        <rFont val="Arial"/>
        <family val="2"/>
      </rPr>
      <t>ﺏ</t>
    </r>
    <r>
      <rPr>
        <sz val="11"/>
        <rFont val="Calibri"/>
        <family val="2"/>
        <scheme val="minor"/>
      </rPr>
      <t>.</t>
    </r>
    <r>
      <rPr>
        <sz val="11"/>
        <rFont val="Arial"/>
        <family val="2"/>
      </rPr>
      <t>٤</t>
    </r>
    <r>
      <rPr>
        <sz val="11"/>
        <rFont val="Calibri"/>
        <family val="2"/>
        <scheme val="minor"/>
      </rPr>
      <t>.</t>
    </r>
    <r>
      <rPr>
        <sz val="11"/>
        <rFont val="Arial"/>
        <family val="2"/>
      </rPr>
      <t>ث</t>
    </r>
    <r>
      <rPr>
        <sz val="11"/>
        <rFont val="Calibri"/>
        <family val="2"/>
        <scheme val="minor"/>
      </rPr>
      <t>. المسافة الأقرب لمصدر المياه  هي هناك  ان تقاس  حوالي  ${XDistToWaterPointMetersFOOT}</t>
    </r>
    <r>
      <rPr>
        <sz val="11"/>
        <rFont val="Arial"/>
        <family val="2"/>
      </rPr>
      <t>متر</t>
    </r>
  </si>
  <si>
    <r>
      <t xml:space="preserve">•هذا البيان يجب أن يُقرأ على رب الأسرة أو، في حالة غيابه، على فرد آخر في الأسرة بالغ، وذلك قبل المقابلة
</t>
    </r>
    <r>
      <rPr>
        <b/>
        <sz val="11"/>
        <rFont val="Calibri"/>
        <family val="2"/>
        <scheme val="minor"/>
      </rPr>
      <t xml:space="preserve">•مرحباً ، اسمي .................................... وأعمل في (المنظمة / المؤسسة). نود دعوة أسرتك للمشاركة في استطلاع عن المعرفة و امكانية الوصول لخدمات مياه الشرب والصرف الصحي \ الذين يعيشون في هذا (المخيم / منطقة الاستطلاع)
•ترعى هذا الاستطلاع مفوضية الأمم المتحدة السامية لشؤون اللاجئين.
•مشاركتك في هذا الاستطلاع هي محض رغبتك تماماً. يمكنك اتخاذ قرار بعدم االمشاركة، أو إذا شاركت، يمكنك التوقف عن الاستطلاع في أي وقت، ولأي سبب. إذا توقفت عن المشاركة في هذا الاستطلاع، لن يكون هناك أي أثر سلبي على الكيفية التي ستُعامل بها أسرتك، أو أي مساعدة تتلقاها.
•إذا وافقت على المشاركة، سنطرح عليك بعض الأسئلة عن أسرتك وعن امكانية الوصول لماء الشرب. كن متأكد بأن اي معلومة سوف تشاركها سوف تحفظ بسرية تامة
•ويمكنك طرح أية أسئلة عن هذا الاستطلاع قبل أن تقرر المشاركة أوعدم المشاركة.
•إذا لم تفهم المعلومات، أو لم تجد إجابة على أسئلتك، لا تعلن عن موافقتك على هذا النموذج. شكراً.
هل صاحب الدار اعطى الموافقة باجراء هذه المقابلة؟
</t>
    </r>
  </si>
  <si>
    <r>
      <t xml:space="preserve">ﺏ.٣.د. هل تملك مضخة ماء تستخدمها لضخ الماء من المصدر الى الحاوية </t>
    </r>
    <r>
      <rPr>
        <b/>
        <sz val="11"/>
        <rFont val="Calibri"/>
        <family val="2"/>
        <scheme val="minor"/>
      </rPr>
      <t># ${CONTNUMBERCONT}؟</t>
    </r>
  </si>
  <si>
    <r>
      <rPr>
        <b/>
        <sz val="11"/>
        <rFont val="Calibri"/>
        <family val="2"/>
        <scheme val="minor"/>
      </rPr>
      <t>[ملاحظة للتوثيق]</t>
    </r>
    <r>
      <rPr>
        <sz val="11"/>
        <rFont val="Calibri"/>
        <family val="2"/>
        <scheme val="minor"/>
      </rPr>
      <t xml:space="preserve">
* إجمالي كمية المياه للشخص *: ${xAvgVolCollectedAll}L أكبر من 150لتر للشخص الواحد في اليوم الواحد. يرجى التحقق من صحة المبالغ المسجلة؟ إذا لم يكن كذلك ممكن ، يرجى العودة والتحقق من الأسئلة السابقة. إذا كان المبلغ صحيحًا ، فيرجى متابعة الاستبيان .</t>
    </r>
  </si>
  <si>
    <r>
      <t>[</t>
    </r>
    <r>
      <rPr>
        <b/>
        <sz val="11"/>
        <rFont val="Calibri"/>
        <family val="2"/>
        <scheme val="minor"/>
      </rPr>
      <t>ملاحظة للتوثيق</t>
    </r>
    <r>
      <rPr>
        <sz val="11"/>
        <rFont val="Calibri"/>
        <family val="2"/>
        <scheme val="minor"/>
      </rPr>
      <t xml:space="preserve"> - إجمالي المبالغ لكل أسرة]
*إجمالي كمية المياه المنقولة *:${xTotVolCollectedAll}L ،* إجمالي كمية المياه من مصدر صالح للشرب *:${xTotVolCollectedPotable}L، *إجمالي كمية المياه من مصدر صالح للشرب وتخزينها في حاوية محمية *:${xTotVolCollectedPotableProtected}L,* إجمالي كمية المياه القابلة للتخزين في حاوية محمية *:${xTotVolStorage}L. </t>
    </r>
  </si>
  <si>
    <t xml:space="preserve">[ملاحظة للتوثيق - متوسط المبالغ لكل شخص الاسرة]
*متوسط كمية المياه المنقولة *: ${xAvgVolCollectedAll}L ، متوسط كمية المياه من مصدر صالح للشرب *: ${xAvgVolCollectedPotable}L، متوسط كمية المياه من مصدر صالح للشرب وتخزينها في حاوية محمية *: ${POTAPROT}L ، متوسط كمية المياه القابلة للتخزين في حاوية محمية *: ${STORAGE}L. </t>
  </si>
  <si>
    <t>اطلب التحدث على انفراد مع امرأة في سن الانجاب  من الاسرة. هل من الممكن مقابلتها؟</t>
  </si>
  <si>
    <t>select_multiple psn</t>
  </si>
  <si>
    <t>Yes, Elderly</t>
  </si>
  <si>
    <t>Yes, Blind</t>
  </si>
  <si>
    <t>Yes, Mental Health</t>
  </si>
  <si>
    <t>Yes, Chronic disease</t>
  </si>
  <si>
    <t>Yes, Hearing disability</t>
  </si>
  <si>
    <t>Yes, Physical disability</t>
  </si>
  <si>
    <t>psn</t>
  </si>
  <si>
    <t>You cannot choose an option and "No" at the same time.</t>
  </si>
  <si>
    <t>B3.g.1 If so, how many liters of bottled water did you buy for your household last week (past 7 days)?</t>
  </si>
  <si>
    <t>B.8.b. Amount (in IQD- Iraqi Dinars) per week for your household:</t>
  </si>
  <si>
    <t>I.11. HH number:</t>
  </si>
  <si>
    <t>VIP Toilet</t>
  </si>
  <si>
    <t>Composting toilet</t>
  </si>
  <si>
    <t>Hanging toilet/latrine</t>
  </si>
  <si>
    <t>مرافق تقليدي ذات حفرة</t>
  </si>
  <si>
    <t>مرافق متنقل</t>
  </si>
  <si>
    <t>مرافق غربي</t>
  </si>
  <si>
    <t>مرافق اشبه بالسطل ويعاد تفريغه</t>
  </si>
  <si>
    <t>مرافق معلق بالجدار</t>
  </si>
  <si>
    <t>B.5.a. Does the existing water supply system cover all your domestic water households needs?</t>
  </si>
  <si>
    <t>not(selected(${SOURCE},'6'))</t>
  </si>
  <si>
    <t>anbar</t>
  </si>
  <si>
    <t>Anbar</t>
  </si>
  <si>
    <t>ئەنباڕ</t>
  </si>
  <si>
    <t>babylon</t>
  </si>
  <si>
    <t>Babylon</t>
  </si>
  <si>
    <t>بابل</t>
  </si>
  <si>
    <t>baghdad</t>
  </si>
  <si>
    <t>Baghdad</t>
  </si>
  <si>
    <t>بەغداد</t>
  </si>
  <si>
    <t>basrah</t>
  </si>
  <si>
    <t>Basrah</t>
  </si>
  <si>
    <t>بەسڕە</t>
  </si>
  <si>
    <t>dahuk</t>
  </si>
  <si>
    <t>Dahuk</t>
  </si>
  <si>
    <t>دهۆك</t>
  </si>
  <si>
    <t>diyala</t>
  </si>
  <si>
    <t>Diyala</t>
  </si>
  <si>
    <t>دیالە</t>
  </si>
  <si>
    <t>erbil</t>
  </si>
  <si>
    <t>Erbil</t>
  </si>
  <si>
    <t>هەولێر</t>
  </si>
  <si>
    <t>Kerbala</t>
  </si>
  <si>
    <t>کەربەلا</t>
  </si>
  <si>
    <t>kirkuk</t>
  </si>
  <si>
    <t>Kirkuk</t>
  </si>
  <si>
    <t>کەرکووك</t>
  </si>
  <si>
    <t>missan</t>
  </si>
  <si>
    <t>Missan</t>
  </si>
  <si>
    <t>میسان</t>
  </si>
  <si>
    <t>muthanna</t>
  </si>
  <si>
    <t>Muthanna</t>
  </si>
  <si>
    <t>موسەننا</t>
  </si>
  <si>
    <t>najaf</t>
  </si>
  <si>
    <t>Najaf</t>
  </si>
  <si>
    <t>نەجەف</t>
  </si>
  <si>
    <t>ninawa</t>
  </si>
  <si>
    <t>Ninewa</t>
  </si>
  <si>
    <t>نەینەوا</t>
  </si>
  <si>
    <t>qadissiya</t>
  </si>
  <si>
    <t>Qadissiya</t>
  </si>
  <si>
    <t>قادسییە</t>
  </si>
  <si>
    <t>salah_al_din</t>
  </si>
  <si>
    <t>Salah Al-Din</t>
  </si>
  <si>
    <t>صلاح الدین</t>
  </si>
  <si>
    <t>sulaymaniyah</t>
  </si>
  <si>
    <t>Sulaymaniyah</t>
  </si>
  <si>
    <t>سلێمانی</t>
  </si>
  <si>
    <t>thi_qar</t>
  </si>
  <si>
    <t>Thi-Qar</t>
  </si>
  <si>
    <t>زیقاڕ</t>
  </si>
  <si>
    <t>wassit</t>
  </si>
  <si>
    <t>Wassit</t>
  </si>
  <si>
    <t>واست</t>
  </si>
  <si>
    <t>list_filter</t>
  </si>
  <si>
    <t>list_filter=${OUTOFCAMPGOV}</t>
  </si>
  <si>
    <t>ana</t>
  </si>
  <si>
    <t>Ana</t>
  </si>
  <si>
    <t>عنه</t>
  </si>
  <si>
    <t>falluja</t>
  </si>
  <si>
    <t>Falluja</t>
  </si>
  <si>
    <t>الفلوجة</t>
  </si>
  <si>
    <t>haditha</t>
  </si>
  <si>
    <t>Haditha</t>
  </si>
  <si>
    <t>حديثة</t>
  </si>
  <si>
    <t>heet</t>
  </si>
  <si>
    <t>Heet</t>
  </si>
  <si>
    <t>هيت</t>
  </si>
  <si>
    <t>kaim</t>
  </si>
  <si>
    <t>Ka'Im</t>
  </si>
  <si>
    <t>القائم</t>
  </si>
  <si>
    <t>ramadi</t>
  </si>
  <si>
    <t>Ramadi</t>
  </si>
  <si>
    <t>الرمادي</t>
  </si>
  <si>
    <t>rutba</t>
  </si>
  <si>
    <t>Rutba</t>
  </si>
  <si>
    <t>الرطبة</t>
  </si>
  <si>
    <t>ruua</t>
  </si>
  <si>
    <t>Ru'Ua</t>
  </si>
  <si>
    <t>راوة</t>
  </si>
  <si>
    <t>hashimiya</t>
  </si>
  <si>
    <t>Hashimiya</t>
  </si>
  <si>
    <t>الهاشمية</t>
  </si>
  <si>
    <t>hilla</t>
  </si>
  <si>
    <t>Hilla</t>
  </si>
  <si>
    <t>الحلة</t>
  </si>
  <si>
    <t>mahawil</t>
  </si>
  <si>
    <t>Mahawil</t>
  </si>
  <si>
    <t>المحاويل</t>
  </si>
  <si>
    <t>musayab</t>
  </si>
  <si>
    <t>Musayab</t>
  </si>
  <si>
    <t>المسيب</t>
  </si>
  <si>
    <t>abu_ghraib</t>
  </si>
  <si>
    <t>Abu Ghraib</t>
  </si>
  <si>
    <t>أبو غريب</t>
  </si>
  <si>
    <t>adhamia</t>
  </si>
  <si>
    <t>Adhamia</t>
  </si>
  <si>
    <t>الاعظمية</t>
  </si>
  <si>
    <t>kadhimia</t>
  </si>
  <si>
    <t>Kadhimia</t>
  </si>
  <si>
    <t>الكاظمية</t>
  </si>
  <si>
    <t>karkh</t>
  </si>
  <si>
    <t>Karkh</t>
  </si>
  <si>
    <t>الكرخ</t>
  </si>
  <si>
    <t>madain</t>
  </si>
  <si>
    <t>mada'In</t>
  </si>
  <si>
    <t>المدائن</t>
  </si>
  <si>
    <t>mahmoudiya</t>
  </si>
  <si>
    <t>Mahmoudiya</t>
  </si>
  <si>
    <t>المحمودية</t>
  </si>
  <si>
    <t>resafa</t>
  </si>
  <si>
    <t>Resafa</t>
  </si>
  <si>
    <t>الرصافة</t>
  </si>
  <si>
    <t>tarmia</t>
  </si>
  <si>
    <t>Tarmia</t>
  </si>
  <si>
    <t>الطارمية</t>
  </si>
  <si>
    <t>thawra1</t>
  </si>
  <si>
    <t>Thawra1</t>
  </si>
  <si>
    <t>الثورة 1</t>
  </si>
  <si>
    <t>thawra2</t>
  </si>
  <si>
    <t>Thawra2</t>
  </si>
  <si>
    <t>الثورة 2</t>
  </si>
  <si>
    <t>abu_al_khaseeb</t>
  </si>
  <si>
    <t>Abu Al-Khaseeb</t>
  </si>
  <si>
    <t>ابو الخصيب</t>
  </si>
  <si>
    <t>البصرة</t>
  </si>
  <si>
    <t>fao</t>
  </si>
  <si>
    <t>Fao</t>
  </si>
  <si>
    <t>الفاو</t>
  </si>
  <si>
    <t>midaina</t>
  </si>
  <si>
    <t>Midaina</t>
  </si>
  <si>
    <t>المدينة</t>
  </si>
  <si>
    <t>qurna</t>
  </si>
  <si>
    <t>Qurna</t>
  </si>
  <si>
    <t>القرنة</t>
  </si>
  <si>
    <t>shatt_al_arab</t>
  </si>
  <si>
    <t>Shatt Al-Arab</t>
  </si>
  <si>
    <t>شط العرب</t>
  </si>
  <si>
    <t>zubair</t>
  </si>
  <si>
    <t>Zubair</t>
  </si>
  <si>
    <t>الزبير</t>
  </si>
  <si>
    <t>amedi</t>
  </si>
  <si>
    <t>Amedi</t>
  </si>
  <si>
    <t>العمادية</t>
  </si>
  <si>
    <t>دهوك</t>
  </si>
  <si>
    <t>sumel</t>
  </si>
  <si>
    <t>Sumel</t>
  </si>
  <si>
    <t>سميل</t>
  </si>
  <si>
    <t>zakho</t>
  </si>
  <si>
    <t>Zakho</t>
  </si>
  <si>
    <t>زاخو</t>
  </si>
  <si>
    <t>baladrooz</t>
  </si>
  <si>
    <t>Baladrooz</t>
  </si>
  <si>
    <t>بلدروز</t>
  </si>
  <si>
    <t>baquba</t>
  </si>
  <si>
    <t>Ba'Quba</t>
  </si>
  <si>
    <t>بعقوبة</t>
  </si>
  <si>
    <t>khalis</t>
  </si>
  <si>
    <t>Khalis</t>
  </si>
  <si>
    <t>الخالص</t>
  </si>
  <si>
    <t>khanaqin</t>
  </si>
  <si>
    <t>Khanaqin</t>
  </si>
  <si>
    <t>خانقين</t>
  </si>
  <si>
    <t>kifri</t>
  </si>
  <si>
    <t>Kifri</t>
  </si>
  <si>
    <t>كفري</t>
  </si>
  <si>
    <t>muqdadiya</t>
  </si>
  <si>
    <t>Muqdadiya</t>
  </si>
  <si>
    <t>المقدادية</t>
  </si>
  <si>
    <t>choman</t>
  </si>
  <si>
    <t>Choman</t>
  </si>
  <si>
    <t>جومان</t>
  </si>
  <si>
    <t>اربيل</t>
  </si>
  <si>
    <t>koisnjaq</t>
  </si>
  <si>
    <t>Koisnjaq</t>
  </si>
  <si>
    <t>كويسنجق</t>
  </si>
  <si>
    <t>makhmur</t>
  </si>
  <si>
    <t>Makhmur</t>
  </si>
  <si>
    <t>مخمور</t>
  </si>
  <si>
    <t>mergasur</t>
  </si>
  <si>
    <t>Mergasur</t>
  </si>
  <si>
    <t>ميركسور</t>
  </si>
  <si>
    <t>shaqlawa</t>
  </si>
  <si>
    <t>Shaqlawa</t>
  </si>
  <si>
    <t>شقلاوة</t>
  </si>
  <si>
    <t>soran</t>
  </si>
  <si>
    <t>Soran</t>
  </si>
  <si>
    <t>سوران</t>
  </si>
  <si>
    <t>ain-al-tamur</t>
  </si>
  <si>
    <t>Ain Al-Tamur</t>
  </si>
  <si>
    <t>عين تمر</t>
  </si>
  <si>
    <t>kerbala</t>
  </si>
  <si>
    <t>hindiya</t>
  </si>
  <si>
    <t>Hindiya</t>
  </si>
  <si>
    <t>الهندية</t>
  </si>
  <si>
    <t>كربلاء</t>
  </si>
  <si>
    <t>dabes</t>
  </si>
  <si>
    <t>Dabes</t>
  </si>
  <si>
    <t>دبس</t>
  </si>
  <si>
    <t>daquq</t>
  </si>
  <si>
    <t>Daquq</t>
  </si>
  <si>
    <t>داقوق</t>
  </si>
  <si>
    <t>hawiga</t>
  </si>
  <si>
    <t>Hawiga</t>
  </si>
  <si>
    <t>الحويجة</t>
  </si>
  <si>
    <t>كركوك</t>
  </si>
  <si>
    <t>ali_al_gharbi</t>
  </si>
  <si>
    <t>Ali Al-Gharbi</t>
  </si>
  <si>
    <t>علي الغربي</t>
  </si>
  <si>
    <t>amara</t>
  </si>
  <si>
    <t>Amara</t>
  </si>
  <si>
    <t>العمارة</t>
  </si>
  <si>
    <t>kahla</t>
  </si>
  <si>
    <t>Kahla</t>
  </si>
  <si>
    <t>الكحلاء</t>
  </si>
  <si>
    <t>maimouna</t>
  </si>
  <si>
    <t>Maimouna</t>
  </si>
  <si>
    <t>الميمونة</t>
  </si>
  <si>
    <t>mejar_al_kabi</t>
  </si>
  <si>
    <t>Mejar Al-Kabi</t>
  </si>
  <si>
    <t>المجر الكبير</t>
  </si>
  <si>
    <t>qalat_saleh</t>
  </si>
  <si>
    <t>Qal'At Saleh</t>
  </si>
  <si>
    <t>قلعة صالح</t>
  </si>
  <si>
    <t>khidhir</t>
  </si>
  <si>
    <t>Khidhir</t>
  </si>
  <si>
    <t>الخضر</t>
  </si>
  <si>
    <t>rumaitha</t>
  </si>
  <si>
    <t>Rumaitha</t>
  </si>
  <si>
    <t>الرميثة</t>
  </si>
  <si>
    <t>salman</t>
  </si>
  <si>
    <t>Salman</t>
  </si>
  <si>
    <t>السلمان</t>
  </si>
  <si>
    <t>samawa</t>
  </si>
  <si>
    <t>Samawa</t>
  </si>
  <si>
    <t>السماوة</t>
  </si>
  <si>
    <t>kufa</t>
  </si>
  <si>
    <t>Kufa</t>
  </si>
  <si>
    <t>الكوفة</t>
  </si>
  <si>
    <t>manathera</t>
  </si>
  <si>
    <t>Manathera</t>
  </si>
  <si>
    <t>المناذرة</t>
  </si>
  <si>
    <t>النجف</t>
  </si>
  <si>
    <t>akre</t>
  </si>
  <si>
    <t>Akre</t>
  </si>
  <si>
    <t>عقرة</t>
  </si>
  <si>
    <t>baaj</t>
  </si>
  <si>
    <t>Ba'Aj</t>
  </si>
  <si>
    <t>البعاج</t>
  </si>
  <si>
    <t>hamdaniya</t>
  </si>
  <si>
    <t>Hamdaniya</t>
  </si>
  <si>
    <t>الحمدانية</t>
  </si>
  <si>
    <t>hatra</t>
  </si>
  <si>
    <t>Hatra</t>
  </si>
  <si>
    <t>الحضرة</t>
  </si>
  <si>
    <t>mosul</t>
  </si>
  <si>
    <t>Mosul</t>
  </si>
  <si>
    <t>الموصل</t>
  </si>
  <si>
    <t>shikhan</t>
  </si>
  <si>
    <t>Shikhan</t>
  </si>
  <si>
    <t>الشيخان</t>
  </si>
  <si>
    <t>sinjar</t>
  </si>
  <si>
    <t>Sinjar</t>
  </si>
  <si>
    <t>سنجار</t>
  </si>
  <si>
    <t>telafar</t>
  </si>
  <si>
    <t>Telafar</t>
  </si>
  <si>
    <t>تلعفر</t>
  </si>
  <si>
    <t>tilkaif</t>
  </si>
  <si>
    <t>Tilkaif</t>
  </si>
  <si>
    <t>تلكيف</t>
  </si>
  <si>
    <t>afaq</t>
  </si>
  <si>
    <t>Afaq</t>
  </si>
  <si>
    <t>عفك</t>
  </si>
  <si>
    <t>diwaniya</t>
  </si>
  <si>
    <t>Diwaniya</t>
  </si>
  <si>
    <t>الديوانية</t>
  </si>
  <si>
    <t>hamza</t>
  </si>
  <si>
    <t>Hamza</t>
  </si>
  <si>
    <t>الحمزة</t>
  </si>
  <si>
    <t>shamiya</t>
  </si>
  <si>
    <t>Shamiya</t>
  </si>
  <si>
    <t>الشامية</t>
  </si>
  <si>
    <t>baiji</t>
  </si>
  <si>
    <t>Baiji</t>
  </si>
  <si>
    <t>بيجي</t>
  </si>
  <si>
    <t>balad</t>
  </si>
  <si>
    <t>Balad</t>
  </si>
  <si>
    <t>بلد</t>
  </si>
  <si>
    <t>daur</t>
  </si>
  <si>
    <t>Daur</t>
  </si>
  <si>
    <t>الدور</t>
  </si>
  <si>
    <t>fares</t>
  </si>
  <si>
    <t>Fares</t>
  </si>
  <si>
    <t>الفارس</t>
  </si>
  <si>
    <t>samarra</t>
  </si>
  <si>
    <t>Samarra</t>
  </si>
  <si>
    <t>سامراء</t>
  </si>
  <si>
    <t>shirqat</t>
  </si>
  <si>
    <t>Shirqat</t>
  </si>
  <si>
    <t>الشرقاط</t>
  </si>
  <si>
    <t>therthar</t>
  </si>
  <si>
    <t>Therthar</t>
  </si>
  <si>
    <t>الثرثار</t>
  </si>
  <si>
    <t>tikrit</t>
  </si>
  <si>
    <t>Tikrit</t>
  </si>
  <si>
    <t>تكريت</t>
  </si>
  <si>
    <t>tooz</t>
  </si>
  <si>
    <t>Tooz</t>
  </si>
  <si>
    <t>طوز</t>
  </si>
  <si>
    <t>chamchamal</t>
  </si>
  <si>
    <t>Chamchamal</t>
  </si>
  <si>
    <t>جمجمال</t>
  </si>
  <si>
    <t>darbandihkan</t>
  </si>
  <si>
    <t>Darbandihkan</t>
  </si>
  <si>
    <t>دربندخان</t>
  </si>
  <si>
    <t>dokan</t>
  </si>
  <si>
    <t>Dokan</t>
  </si>
  <si>
    <t>دوكان</t>
  </si>
  <si>
    <t>halabja</t>
  </si>
  <si>
    <t>Halabja</t>
  </si>
  <si>
    <t>حلبجة</t>
  </si>
  <si>
    <t>kalar</t>
  </si>
  <si>
    <t>Kalar</t>
  </si>
  <si>
    <t>كلار</t>
  </si>
  <si>
    <t>penjwin</t>
  </si>
  <si>
    <t>Penjwin</t>
  </si>
  <si>
    <t>بنجوين</t>
  </si>
  <si>
    <t>pshdar</t>
  </si>
  <si>
    <t>Pshdar</t>
  </si>
  <si>
    <t>بشدر</t>
  </si>
  <si>
    <t>rania</t>
  </si>
  <si>
    <t>Rania</t>
  </si>
  <si>
    <t>رانية</t>
  </si>
  <si>
    <t>sharbazher</t>
  </si>
  <si>
    <t>Sharbazher</t>
  </si>
  <si>
    <t>شهربازار</t>
  </si>
  <si>
    <t>السليمانية</t>
  </si>
  <si>
    <t>chibayish</t>
  </si>
  <si>
    <t>Chibayish</t>
  </si>
  <si>
    <t>الجبايش</t>
  </si>
  <si>
    <t>nassriya</t>
  </si>
  <si>
    <t>Nassriya</t>
  </si>
  <si>
    <t>الناصرية</t>
  </si>
  <si>
    <t>rifai</t>
  </si>
  <si>
    <t>Rifa'I</t>
  </si>
  <si>
    <t>الرفاعي</t>
  </si>
  <si>
    <t>shatra</t>
  </si>
  <si>
    <t>Shatra</t>
  </si>
  <si>
    <t>الشطرة</t>
  </si>
  <si>
    <t>suq_al_shoyokh</t>
  </si>
  <si>
    <t>Suq Al-Shoyokh</t>
  </si>
  <si>
    <t>سوق الشيوخ</t>
  </si>
  <si>
    <t>azezia</t>
  </si>
  <si>
    <t>Azezia</t>
  </si>
  <si>
    <t>العزيزية</t>
  </si>
  <si>
    <t>badra</t>
  </si>
  <si>
    <t>Badra</t>
  </si>
  <si>
    <t>بدرة</t>
  </si>
  <si>
    <t>hai</t>
  </si>
  <si>
    <t>Hai</t>
  </si>
  <si>
    <t>الحي</t>
  </si>
  <si>
    <t>kut</t>
  </si>
  <si>
    <t>Kut</t>
  </si>
  <si>
    <t>الكوت</t>
  </si>
  <si>
    <t>namaniya</t>
  </si>
  <si>
    <t>Na'Maniya</t>
  </si>
  <si>
    <t>النعمانية</t>
  </si>
  <si>
    <t>suwaira</t>
  </si>
  <si>
    <t>Suwaira</t>
  </si>
  <si>
    <t>الصويرة</t>
  </si>
  <si>
    <t>Akre settlement</t>
  </si>
  <si>
    <t>Domiz 1</t>
  </si>
  <si>
    <t>Domiz 2</t>
  </si>
  <si>
    <t>Gawilan</t>
  </si>
  <si>
    <t>Basirma</t>
  </si>
  <si>
    <t>Darashakran</t>
  </si>
  <si>
    <t>Kawergosk</t>
  </si>
  <si>
    <t>Qushtapa</t>
  </si>
  <si>
    <t>Arbat</t>
  </si>
  <si>
    <t>Al-Obaidi</t>
  </si>
  <si>
    <t>akre_settlement</t>
  </si>
  <si>
    <t>domiz1</t>
  </si>
  <si>
    <t>domiz2</t>
  </si>
  <si>
    <t>gawilan</t>
  </si>
  <si>
    <t>basirma</t>
  </si>
  <si>
    <t>darashakran</t>
  </si>
  <si>
    <t>kawergosk</t>
  </si>
  <si>
    <t>qushtapa</t>
  </si>
  <si>
    <t>arbat</t>
  </si>
  <si>
    <t>al_obaidi</t>
  </si>
  <si>
    <t>list_filter=${INCAMPGOV}</t>
  </si>
  <si>
    <t>١١.١.رقم الدار</t>
  </si>
  <si>
    <t>لا يمكنك اختيار خيار و "لا" في نفس الوقت.</t>
  </si>
  <si>
    <t>ب.٣.ر.ا. اذا كذلك, كم لتر من قناني المياه اشتريت لعائلتك الأسبوع الماضي (7 أيام)؟</t>
  </si>
  <si>
    <t>ب.5.أ. هل شبكة الإمداد بالمياه الموجودة تغطي كل احتياجتك المنزلية من الماء؟</t>
  </si>
  <si>
    <t>ﺏ.٨.ﺏ. القيمة (بالدينار العراقي) في الأسبوع لعائلتك:</t>
  </si>
  <si>
    <t>١٢ - ٢٣ ساعة في اليوم</t>
  </si>
  <si>
    <t xml:space="preserve">ابريك  ماى  </t>
  </si>
  <si>
    <t>نعم, كبار السن</t>
  </si>
  <si>
    <t>نعم,أعمى</t>
  </si>
  <si>
    <t>نعم,الصحة العقلية</t>
  </si>
  <si>
    <t>نعم,الأمراض المزمنة</t>
  </si>
  <si>
    <t>نعم,الإعاقة السمعية</t>
  </si>
  <si>
    <t>نعم,الإعاقة البدنية</t>
  </si>
  <si>
    <t>نعم,أخرى</t>
  </si>
  <si>
    <t>دوميز	٢</t>
  </si>
  <si>
    <t>دوميز١</t>
  </si>
  <si>
    <t>باسيرما</t>
  </si>
  <si>
    <t>دار شكران</t>
  </si>
  <si>
    <t>كاورجوسك</t>
  </si>
  <si>
    <t>قوشتابا</t>
  </si>
  <si>
    <t>أرباط</t>
  </si>
  <si>
    <t> ألعبيدي</t>
  </si>
  <si>
    <t>عقره</t>
  </si>
  <si>
    <t>غافيلان</t>
  </si>
  <si>
    <t xml:space="preserve">	١٢ &gt; ساعة في اليوم</t>
  </si>
  <si>
    <t>ﺯ.١. هل هناك نساء بالغات او ذوي سن الانجاب في المنزل؟</t>
  </si>
  <si>
    <t>No, I did not collect from another source</t>
  </si>
  <si>
    <t>sourcenotdomestic</t>
  </si>
  <si>
    <t>if(selected(., '98'), count-selected(.)&lt;2,  count-selected(.)&gt;=1) and if(selected(., '0'), count-selected(.)&lt;2,  count-selected(.)&gt;=1)</t>
  </si>
  <si>
    <t>You cannot choose an option and "Don't know" or "No" at the same time.</t>
  </si>
  <si>
    <t>None, I did not collect from another source</t>
  </si>
  <si>
    <t>select_multiple sourcenotdomestic</t>
  </si>
  <si>
    <t>select_multiple cleanhow</t>
  </si>
  <si>
    <t>DISABELDERS_Oth</t>
  </si>
  <si>
    <t>A.4.a. If other, please specify</t>
  </si>
  <si>
    <t>selected(${DISABELDERS},'96')</t>
  </si>
  <si>
    <t>select_multiple waterquality</t>
  </si>
  <si>
    <t>if(selected(., '98'), count-selected(.)&lt;2,  count-selected(.)&gt;=1) and if(selected(., '1'), count-selected(.)&lt;2,  count-selected(.)&gt;=1)</t>
  </si>
  <si>
    <t>You cannot choose "Don't know" or "Yes, acceptable" and another option at the same time.</t>
  </si>
  <si>
    <t xml:space="preserve">selected(${PRESENCESOAP},'0') </t>
  </si>
  <si>
    <t>SOLIDAWASTEFreqOth</t>
  </si>
  <si>
    <t>E.17.4. If other, please specify:</t>
  </si>
  <si>
    <t>selected(${SOLIDAWASTEFreq},'96')</t>
  </si>
  <si>
    <t>OBSERVE AND RECORD THE ANSWER. DO NOT CONSIDER SOAP AS PRESENTED IF IT IS OBVIOUS THAT THE SOAP IS NOT IN USE (STILL IN ITS WRAPPING FOR EXAMPLE). IF YOU HAVE OBSERVED A SOAP AT THE HANDWASHING STATION, PLEASE DO NOT ASK THIS QUESTION TO THE INTERVIEWEE AND CHOOSE "YES" AT THIS QUESTION.</t>
  </si>
  <si>
    <t>E.13.  Is there a handwashing station at or near the toilet?</t>
  </si>
  <si>
    <t xml:space="preserve">ﺫ.١. خلال الشهر الماضي,هل انت او احد افراد عائلتك استلم (صابون او اكياس علاج الجفاف للاطفال او جيريكانات او سطل او مخاد صحية او مواد نظافة او حبوب معالجة الماء, الخ) خلال التوزيع الذي تم </t>
  </si>
  <si>
    <t>لا يمكنك اختيار خيار و "لا أعرف"  و"نعم, مقبول"  في نفس الوقت.</t>
  </si>
  <si>
    <t>ﺝ.١٣. هل يوجد مغاسل او مكان لغسل اليدين في المرافق في المرحاض أو بالقرب منه؟</t>
  </si>
  <si>
    <t>if(${BOTTLEDWATERL}&gt;0,0 + (${BOTTLEDWATERL}div7),0)</t>
  </si>
  <si>
    <t>Container(s) to be able to fetch water at the water source</t>
  </si>
  <si>
    <t>Water storage tank(s) in order to store the data coming to the shelter</t>
  </si>
  <si>
    <t>if(sum(${XDistToWaterPointMetersFOOT})&gt;0,sum(${XDistToWaterPointMetersFOOT}),(if(sum(${XDistToWaterPointMetersOth})&gt;0,sum(${XDistToWaterPointMetersOth}),0)))</t>
  </si>
  <si>
    <t>Pit toilet/latrine</t>
  </si>
  <si>
    <r>
      <rPr>
        <sz val="11"/>
        <rFont val="Arial"/>
        <family val="2"/>
      </rPr>
      <t>ﺙ</t>
    </r>
    <r>
      <rPr>
        <sz val="11"/>
        <rFont val="Calibri"/>
        <family val="2"/>
        <scheme val="minor"/>
      </rPr>
      <t>.</t>
    </r>
    <r>
      <rPr>
        <sz val="11"/>
        <rFont val="Arial"/>
        <family val="2"/>
      </rPr>
      <t>٧</t>
    </r>
    <r>
      <rPr>
        <sz val="11"/>
        <rFont val="Calibri"/>
        <family val="2"/>
        <scheme val="minor"/>
      </rPr>
      <t>.</t>
    </r>
    <r>
      <rPr>
        <sz val="11"/>
        <rFont val="Arial"/>
        <family val="2"/>
      </rPr>
      <t>اذا</t>
    </r>
    <r>
      <rPr>
        <sz val="11"/>
        <rFont val="Calibri"/>
        <family val="2"/>
        <scheme val="minor"/>
      </rPr>
      <t xml:space="preserve"> </t>
    </r>
    <r>
      <rPr>
        <sz val="11"/>
        <rFont val="Arial"/>
        <family val="2"/>
      </rPr>
      <t>اخر</t>
    </r>
    <r>
      <rPr>
        <sz val="11"/>
        <rFont val="Calibri"/>
        <family val="2"/>
        <scheme val="minor"/>
      </rPr>
      <t xml:space="preserve">, </t>
    </r>
    <r>
      <rPr>
        <sz val="11"/>
        <rFont val="Arial"/>
        <family val="2"/>
      </rPr>
      <t>حدد</t>
    </r>
    <r>
      <rPr>
        <sz val="11"/>
        <rFont val="Calibri"/>
        <family val="2"/>
        <scheme val="minor"/>
      </rPr>
      <t xml:space="preserve"> </t>
    </r>
    <r>
      <rPr>
        <sz val="11"/>
        <rFont val="Arial"/>
        <family val="2"/>
      </rPr>
      <t>ذلك</t>
    </r>
  </si>
  <si>
    <t>DEFECATEBUSHQ</t>
  </si>
  <si>
    <t>ﺝ.5.  هل البالغين من افراد العائلة يتغوطون أحيانا في العراء(في الليل على سبيل المثال ) ؟</t>
  </si>
  <si>
    <t>not(selected(${DEFECATEADULTS},'1') or selected(${DEFECATEADULTS},'9') or selected(${DEFECATECHILDREN},'1') or selected(${DEFECATECHILDREN},'9'))</t>
  </si>
  <si>
    <t>if(selected(${DEFECATEADULTS},'1') or selected(${DEFECATEADULTS},'9') or selected(${DEFECATECHILDREN},'1') or selected(${DEFECATECHILDREN},'9'),'0',${DEFECATEBUSHQ})</t>
  </si>
  <si>
    <t>E.4. Do adult members of your household sometimes defecate in the open air (for example at night)?</t>
  </si>
  <si>
    <t>if(sum(${xVolCollectedPotableCONT})&gt;0,int((sum(${xVolCollectedPotableCONT})+${BOTTLEDWATERQUANTITY})*10) div 10,(if(sum(${xVolCollectedPotableTANK})&gt;0,int((sum(${xVolCollectedPotableTANK})+${BOTTLEDWATERQUANTITY})*10) div 10,0)))</t>
  </si>
  <si>
    <t>if(sum(${xVolCollectedPotableProtectedCONT})&gt;0,int((sum(${xVolCollectedPotableProtectedCONT})+${BOTTLEDWATERQUANTITY})*10) div 10,(if(sum(${xVolCollectedPotableProtectedTANK})&gt;0,int((sum(${xVolCollectedPotableProtectedTANK})+${BOTTLEDWATERQUANTITY})*10) div 10,0)))</t>
  </si>
  <si>
    <t>if(sum(${xVolCollectedAllCONT})&gt;0,int((sum(${xVolCollectedAllCONT})+${BOTTLEDWATERQUANTITY})*10) div 10,(if(sum(${xVolCollectedAllTANK})&gt;0,int((sum(${xVolCollectedAllTANK})+${BOTTLEDWATERQUANTITY})*10) div 10,0)))</t>
  </si>
  <si>
    <t>if(sum(${xVolStorageCONT})&gt;0,int(sum(${xVolStorageCONT})*10) div 10,(if(sum(${xVolStorageTANK})&gt;0,int(sum(${xVolStorageTANK})*10) div 10,0)))</t>
  </si>
  <si>
    <t>MENA Iraq WASH KAP 10_4</t>
  </si>
  <si>
    <t>MENA-IRAQ-WASH-EN-10-4</t>
  </si>
  <si>
    <t>Tutoriel version 10.4</t>
  </si>
  <si>
    <t>Tutorial version 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</si>
</sst>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000401]0"/>
  </numFmts>
  <fonts count="68" x14ac:knownFonts="1">
    <font>
      <sz val="11"/>
      <color theme="1"/>
      <name val="Calibri"/>
      <family val="2"/>
      <scheme val="minor"/>
    </font>
    <font>
      <sz val="10"/>
      <name val="Arial"/>
      <family val="2"/>
    </font>
    <font>
      <sz val="12"/>
      <color theme="1"/>
      <name val="Times New Roman"/>
      <family val="2"/>
    </font>
    <font>
      <sz val="11"/>
      <color rgb="FFFF0000"/>
      <name val="Calibri"/>
      <family val="2"/>
      <scheme val="minor"/>
    </font>
    <font>
      <u/>
      <sz val="12"/>
      <color theme="10"/>
      <name val="Times New Roman"/>
      <family val="2"/>
    </font>
    <font>
      <sz val="11"/>
      <name val="Calibri"/>
      <family val="2"/>
      <scheme val="minor"/>
    </font>
    <font>
      <sz val="11"/>
      <color theme="5"/>
      <name val="Verdana"/>
      <family val="2"/>
    </font>
    <font>
      <sz val="11"/>
      <color theme="2" tint="-0.749992370372631"/>
      <name val="Verdana"/>
      <family val="2"/>
    </font>
    <font>
      <sz val="10"/>
      <color theme="1"/>
      <name val="Verdana"/>
      <family val="2"/>
    </font>
    <font>
      <sz val="7"/>
      <name val="Times New Roman"/>
      <family val="1"/>
    </font>
    <font>
      <b/>
      <sz val="11"/>
      <color rgb="FF648282"/>
      <name val="Verdana"/>
      <family val="2"/>
    </font>
    <font>
      <sz val="10"/>
      <color rgb="FF4A6161"/>
      <name val="Verdana"/>
      <family val="2"/>
    </font>
    <font>
      <sz val="11"/>
      <color theme="1"/>
      <name val="Verdana"/>
      <family val="2"/>
    </font>
    <font>
      <b/>
      <sz val="11"/>
      <color theme="1"/>
      <name val="Verdana"/>
      <family val="2"/>
    </font>
    <font>
      <sz val="7"/>
      <name val="Verdana"/>
      <family val="2"/>
    </font>
    <font>
      <sz val="11"/>
      <color rgb="FFFF9900"/>
      <name val="Calibri"/>
      <family val="2"/>
      <scheme val="minor"/>
    </font>
    <font>
      <b/>
      <sz val="11"/>
      <color theme="1"/>
      <name val="Calibri"/>
      <family val="2"/>
      <scheme val="minor"/>
    </font>
    <font>
      <b/>
      <sz val="11"/>
      <name val="Calibri"/>
      <family val="2"/>
      <scheme val="minor"/>
    </font>
    <font>
      <b/>
      <i/>
      <sz val="9"/>
      <color theme="0" tint="-0.499984740745262"/>
      <name val="Verdana"/>
      <family val="2"/>
    </font>
    <font>
      <sz val="9"/>
      <color theme="1"/>
      <name val="Verdana"/>
      <family val="2"/>
    </font>
    <font>
      <b/>
      <sz val="11"/>
      <color rgb="FF82A0A0"/>
      <name val="Verdana"/>
      <family val="2"/>
    </font>
    <font>
      <b/>
      <sz val="12"/>
      <name val="Calibri"/>
      <family val="2"/>
      <scheme val="minor"/>
    </font>
    <font>
      <u/>
      <sz val="11"/>
      <color theme="11"/>
      <name val="Calibri"/>
      <family val="2"/>
      <scheme val="minor"/>
    </font>
    <font>
      <sz val="11"/>
      <color theme="1"/>
      <name val="Calibri"/>
      <family val="2"/>
      <scheme val="minor"/>
    </font>
    <font>
      <sz val="11"/>
      <color rgb="FF000000"/>
      <name val="Calibri"/>
      <family val="2"/>
      <scheme val="minor"/>
    </font>
    <font>
      <b/>
      <sz val="11"/>
      <color rgb="FF000000"/>
      <name val="Calibri"/>
      <family val="2"/>
      <scheme val="minor"/>
    </font>
    <font>
      <sz val="12"/>
      <name val="Calibri"/>
      <family val="2"/>
      <scheme val="minor"/>
    </font>
    <font>
      <b/>
      <sz val="11"/>
      <color rgb="FFFF9900"/>
      <name val="Calibri"/>
      <family val="2"/>
      <scheme val="minor"/>
    </font>
    <font>
      <b/>
      <i/>
      <sz val="11"/>
      <color theme="1"/>
      <name val="Verdana"/>
      <family val="2"/>
    </font>
    <font>
      <b/>
      <sz val="11"/>
      <name val="Verdana"/>
      <family val="2"/>
    </font>
    <font>
      <b/>
      <u/>
      <sz val="11"/>
      <color theme="1"/>
      <name val="Verdana"/>
      <family val="2"/>
    </font>
    <font>
      <sz val="12"/>
      <color theme="1"/>
      <name val="Calibri"/>
      <family val="2"/>
      <scheme val="minor"/>
    </font>
    <font>
      <sz val="11"/>
      <color theme="0" tint="-0.499984740745262"/>
      <name val="Verdana"/>
      <family val="2"/>
    </font>
    <font>
      <sz val="11"/>
      <name val="Times New Roman"/>
      <family val="1"/>
    </font>
    <font>
      <sz val="11"/>
      <name val="Verdana"/>
      <family val="2"/>
    </font>
    <font>
      <sz val="11"/>
      <color rgb="FFFF0000"/>
      <name val="Verdana"/>
      <family val="2"/>
    </font>
    <font>
      <i/>
      <sz val="11"/>
      <color theme="5"/>
      <name val="Verdana"/>
      <family val="2"/>
    </font>
    <font>
      <sz val="11"/>
      <color theme="3" tint="0.39997558519241921"/>
      <name val="Verdana"/>
      <family val="2"/>
    </font>
    <font>
      <sz val="11"/>
      <color rgb="FF648282"/>
      <name val="Verdana"/>
      <family val="2"/>
    </font>
    <font>
      <b/>
      <sz val="12"/>
      <color theme="1"/>
      <name val="Calibri"/>
      <family val="2"/>
      <scheme val="minor"/>
    </font>
    <font>
      <sz val="12"/>
      <color rgb="FF000000"/>
      <name val="Times New Roman"/>
      <family val="1"/>
    </font>
    <font>
      <b/>
      <sz val="11"/>
      <color rgb="FFFFFFFF"/>
      <name val="Calibri"/>
      <family val="2"/>
    </font>
    <font>
      <sz val="11"/>
      <color rgb="FFFFC000"/>
      <name val="Calibri"/>
      <family val="2"/>
    </font>
    <font>
      <b/>
      <sz val="11"/>
      <color rgb="FFFFC000"/>
      <name val="Calibri"/>
      <family val="2"/>
    </font>
    <font>
      <u/>
      <sz val="11"/>
      <color rgb="FFFFC000"/>
      <name val="Calibri"/>
      <family val="2"/>
    </font>
    <font>
      <sz val="11"/>
      <color rgb="FF000000"/>
      <name val="Calibri"/>
      <family val="2"/>
    </font>
    <font>
      <b/>
      <sz val="11"/>
      <color rgb="FF000000"/>
      <name val="Calibri"/>
      <family val="2"/>
    </font>
    <font>
      <i/>
      <sz val="11"/>
      <color rgb="FF000000"/>
      <name val="Calibri"/>
      <family val="2"/>
    </font>
    <font>
      <sz val="11"/>
      <color rgb="FF92D050"/>
      <name val="Verdana"/>
      <family val="2"/>
    </font>
    <font>
      <b/>
      <sz val="14"/>
      <color theme="3"/>
      <name val="Verdana"/>
      <family val="2"/>
    </font>
    <font>
      <i/>
      <sz val="11"/>
      <color theme="1"/>
      <name val="Calibri"/>
      <family val="2"/>
      <scheme val="minor"/>
    </font>
    <font>
      <b/>
      <i/>
      <sz val="11"/>
      <color theme="1"/>
      <name val="Calibri"/>
      <family val="2"/>
      <scheme val="minor"/>
    </font>
    <font>
      <i/>
      <sz val="11"/>
      <color rgb="FF00B050"/>
      <name val="Verdana"/>
      <family val="2"/>
    </font>
    <font>
      <sz val="8"/>
      <name val="Calibri"/>
      <family val="2"/>
      <scheme val="minor"/>
    </font>
    <font>
      <b/>
      <sz val="12"/>
      <color rgb="FFFF0000"/>
      <name val="Calibri"/>
      <family val="2"/>
      <scheme val="minor"/>
    </font>
    <font>
      <sz val="10"/>
      <color rgb="FFFF0000"/>
      <name val="Arial"/>
      <family val="2"/>
    </font>
    <font>
      <sz val="11"/>
      <color rgb="FF7030A0"/>
      <name val="Calibri"/>
      <family val="2"/>
      <scheme val="minor"/>
    </font>
    <font>
      <sz val="10"/>
      <color theme="1"/>
      <name val="Arial"/>
      <family val="2"/>
    </font>
    <font>
      <b/>
      <sz val="11"/>
      <color theme="1"/>
      <name val="Arial"/>
      <family val="2"/>
    </font>
    <font>
      <sz val="11"/>
      <name val="Calibri"/>
      <family val="2"/>
    </font>
    <font>
      <sz val="11"/>
      <name val="Arial"/>
      <family val="2"/>
    </font>
    <font>
      <sz val="10"/>
      <color rgb="FF000000"/>
      <name val="Calibri"/>
      <family val="2"/>
      <scheme val="minor"/>
    </font>
    <font>
      <sz val="10"/>
      <color rgb="FF7030A0"/>
      <name val="Arial"/>
      <family val="2"/>
    </font>
    <font>
      <sz val="11"/>
      <color rgb="FF7030A0"/>
      <name val="Arial"/>
      <family val="2"/>
    </font>
    <font>
      <sz val="10"/>
      <name val="Calibri"/>
      <family val="2"/>
      <scheme val="minor"/>
    </font>
    <font>
      <b/>
      <sz val="11"/>
      <name val="Calibri"/>
      <family val="2"/>
      <scheme val="minor"/>
    </font>
    <font>
      <sz val="10"/>
      <name val="Arial"/>
      <family val="2"/>
    </font>
    <font>
      <b/>
      <sz val="10"/>
      <name val="Arial"/>
      <family val="2"/>
    </font>
  </fonts>
  <fills count="1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FFFF"/>
        <bgColor indexed="64"/>
      </patternFill>
    </fill>
    <fill>
      <patternFill patternType="solid">
        <fgColor rgb="FFEDEDED"/>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34998626667073579"/>
        <bgColor rgb="FF538DD5"/>
      </patternFill>
    </fill>
    <fill>
      <patternFill patternType="solid">
        <fgColor rgb="FFF2F2F2"/>
        <bgColor rgb="FF000000"/>
      </patternFill>
    </fill>
    <fill>
      <patternFill patternType="solid">
        <fgColor rgb="FFFFFFFF"/>
        <bgColor rgb="FF000000"/>
      </patternFill>
    </fill>
  </fills>
  <borders count="18">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medium">
        <color theme="5"/>
      </left>
      <right style="medium">
        <color theme="5"/>
      </right>
      <top style="medium">
        <color theme="5"/>
      </top>
      <bottom style="medium">
        <color theme="5"/>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medium">
        <color rgb="FF7F7F7F"/>
      </bottom>
      <diagonal/>
    </border>
    <border>
      <left/>
      <right/>
      <top/>
      <bottom style="medium">
        <color rgb="FFC9C9C9"/>
      </bottom>
      <diagonal/>
    </border>
    <border>
      <left/>
      <right/>
      <top style="thin">
        <color theme="0"/>
      </top>
      <bottom style="thin">
        <color theme="0"/>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ck">
        <color rgb="FF00B050"/>
      </left>
      <right style="thick">
        <color rgb="FF00B050"/>
      </right>
      <top style="thick">
        <color rgb="FF00B050"/>
      </top>
      <bottom style="thick">
        <color rgb="FF00B050"/>
      </bottom>
      <diagonal/>
    </border>
    <border>
      <left/>
      <right style="thick">
        <color rgb="FF00B050"/>
      </right>
      <top style="thick">
        <color rgb="FF00B050"/>
      </top>
      <bottom style="thick">
        <color rgb="FF00B050"/>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204">
    <xf numFmtId="0" fontId="0" fillId="0" borderId="0"/>
    <xf numFmtId="0" fontId="1" fillId="0" borderId="0">
      <alignment vertical="center"/>
    </xf>
    <xf numFmtId="0" fontId="2" fillId="0" borderId="0"/>
    <xf numFmtId="0" fontId="4"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40"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cellStyleXfs>
  <cellXfs count="249">
    <xf numFmtId="0" fontId="0" fillId="0" borderId="0" xfId="0"/>
    <xf numFmtId="0" fontId="0" fillId="2" borderId="0" xfId="0" applyFill="1"/>
    <xf numFmtId="0" fontId="0" fillId="2" borderId="0" xfId="0" applyFill="1" applyAlignment="1">
      <alignment wrapText="1"/>
    </xf>
    <xf numFmtId="0" fontId="5" fillId="0" borderId="0" xfId="0" applyFont="1" applyAlignment="1">
      <alignment horizontal="left" vertical="center"/>
    </xf>
    <xf numFmtId="0" fontId="0" fillId="2" borderId="2" xfId="0" applyFill="1" applyBorder="1"/>
    <xf numFmtId="0" fontId="0" fillId="0" borderId="2" xfId="0" applyBorder="1"/>
    <xf numFmtId="0" fontId="10" fillId="0" borderId="2" xfId="0" applyFont="1" applyBorder="1" applyAlignment="1">
      <alignment horizontal="left" vertical="center" indent="6"/>
    </xf>
    <xf numFmtId="0" fontId="10" fillId="0" borderId="2" xfId="0" applyFont="1" applyBorder="1" applyAlignment="1">
      <alignment horizontal="left" vertical="center" indent="3"/>
    </xf>
    <xf numFmtId="0" fontId="8" fillId="0" borderId="2" xfId="0" applyFont="1" applyBorder="1" applyAlignment="1">
      <alignment horizontal="justify" vertical="center" wrapText="1"/>
    </xf>
    <xf numFmtId="0" fontId="11" fillId="0" borderId="2" xfId="0" applyFont="1" applyBorder="1" applyAlignment="1">
      <alignment horizontal="justify" vertical="center"/>
    </xf>
    <xf numFmtId="0" fontId="11" fillId="0" borderId="0" xfId="0" applyFont="1" applyAlignment="1">
      <alignment horizontal="justify" vertical="center"/>
    </xf>
    <xf numFmtId="0" fontId="8" fillId="0" borderId="2" xfId="0" applyFont="1" applyBorder="1" applyAlignment="1">
      <alignment horizontal="justify" vertical="center"/>
    </xf>
    <xf numFmtId="0" fontId="12" fillId="5" borderId="0" xfId="0" applyFont="1" applyFill="1" applyAlignment="1">
      <alignment horizontal="justify" vertical="center" wrapText="1"/>
    </xf>
    <xf numFmtId="0" fontId="13" fillId="5" borderId="0" xfId="0" applyFont="1" applyFill="1" applyAlignment="1">
      <alignment horizontal="justify" vertical="center" wrapText="1"/>
    </xf>
    <xf numFmtId="0" fontId="12" fillId="0" borderId="0" xfId="0" applyFont="1" applyAlignment="1">
      <alignment horizontal="justify" vertical="center" wrapText="1"/>
    </xf>
    <xf numFmtId="0" fontId="13" fillId="0" borderId="0" xfId="0" applyFont="1" applyAlignment="1">
      <alignment horizontal="justify" vertical="center" wrapText="1"/>
    </xf>
    <xf numFmtId="0" fontId="13" fillId="0" borderId="7" xfId="0" applyFont="1" applyBorder="1" applyAlignment="1">
      <alignment horizontal="justify" vertical="center" wrapText="1"/>
    </xf>
    <xf numFmtId="0" fontId="12" fillId="0" borderId="7" xfId="0" applyFont="1" applyBorder="1" applyAlignment="1">
      <alignment horizontal="justify" vertical="center" wrapText="1"/>
    </xf>
    <xf numFmtId="0" fontId="9" fillId="0" borderId="4" xfId="0" applyFont="1" applyBorder="1" applyAlignment="1">
      <alignment horizontal="left" vertical="center" wrapText="1" indent="1"/>
    </xf>
    <xf numFmtId="0" fontId="14" fillId="0" borderId="8" xfId="0" applyFont="1" applyBorder="1" applyAlignment="1">
      <alignment horizontal="center" vertical="center"/>
    </xf>
    <xf numFmtId="0" fontId="5" fillId="2" borderId="1" xfId="0" applyFont="1" applyFill="1" applyBorder="1" applyAlignment="1">
      <alignment horizontal="left" vertical="center"/>
    </xf>
    <xf numFmtId="0" fontId="5" fillId="2" borderId="1" xfId="2" applyFont="1" applyFill="1" applyBorder="1" applyAlignment="1">
      <alignment horizontal="left" vertical="center" wrapText="1"/>
    </xf>
    <xf numFmtId="0" fontId="5" fillId="2" borderId="1" xfId="0" applyFont="1" applyFill="1" applyBorder="1" applyAlignment="1">
      <alignment horizontal="left" vertical="center" wrapText="1"/>
    </xf>
    <xf numFmtId="0" fontId="15" fillId="2" borderId="1" xfId="0" applyFont="1" applyFill="1" applyBorder="1" applyAlignment="1" applyProtection="1">
      <alignment horizontal="left" vertical="center"/>
      <protection locked="0"/>
    </xf>
    <xf numFmtId="0" fontId="0" fillId="0" borderId="0" xfId="0" applyAlignment="1">
      <alignment wrapText="1"/>
    </xf>
    <xf numFmtId="0" fontId="0" fillId="0" borderId="0" xfId="0" quotePrefix="1" applyAlignment="1">
      <alignment wrapText="1"/>
    </xf>
    <xf numFmtId="0" fontId="8" fillId="0" borderId="4" xfId="0" applyFont="1" applyBorder="1" applyAlignment="1">
      <alignment vertical="center" wrapText="1"/>
    </xf>
    <xf numFmtId="0" fontId="9" fillId="0" borderId="4" xfId="0" applyFont="1" applyBorder="1" applyAlignment="1">
      <alignment vertical="center"/>
    </xf>
    <xf numFmtId="0" fontId="14" fillId="0" borderId="8" xfId="0" applyFont="1" applyBorder="1" applyAlignment="1">
      <alignment vertical="center" wrapText="1"/>
    </xf>
    <xf numFmtId="0" fontId="0" fillId="2" borderId="0" xfId="0" applyFill="1" applyAlignment="1">
      <alignment vertical="top" wrapText="1"/>
    </xf>
    <xf numFmtId="0" fontId="0" fillId="2" borderId="0" xfId="0" applyFill="1" applyAlignment="1">
      <alignment horizontal="center" vertical="top" wrapText="1"/>
    </xf>
    <xf numFmtId="0" fontId="7" fillId="2" borderId="0" xfId="0" applyFont="1" applyFill="1" applyAlignment="1">
      <alignment horizontal="center" vertical="top" wrapText="1"/>
    </xf>
    <xf numFmtId="0" fontId="0" fillId="2" borderId="0" xfId="0" applyFill="1" applyAlignment="1">
      <alignment vertical="top"/>
    </xf>
    <xf numFmtId="0" fontId="6" fillId="2" borderId="0" xfId="0" applyFont="1" applyFill="1" applyAlignment="1">
      <alignment horizontal="center" vertical="top" wrapText="1"/>
    </xf>
    <xf numFmtId="0" fontId="0" fillId="2" borderId="0" xfId="0" applyFill="1" applyAlignment="1">
      <alignment horizontal="center" vertical="top"/>
    </xf>
    <xf numFmtId="0" fontId="6" fillId="2" borderId="0" xfId="0" applyFont="1" applyFill="1" applyAlignment="1">
      <alignment horizontal="justify" vertical="top" wrapText="1"/>
    </xf>
    <xf numFmtId="0" fontId="7" fillId="2" borderId="0" xfId="0" applyFont="1" applyFill="1" applyAlignment="1">
      <alignment horizontal="justify" vertical="top" wrapText="1"/>
    </xf>
    <xf numFmtId="0" fontId="6" fillId="2" borderId="0" xfId="0" applyFont="1" applyFill="1" applyAlignment="1">
      <alignment horizontal="justify" vertical="top" wrapText="1" readingOrder="1"/>
    </xf>
    <xf numFmtId="0" fontId="16" fillId="2" borderId="0" xfId="0" applyFont="1" applyFill="1" applyAlignment="1">
      <alignment horizontal="left"/>
    </xf>
    <xf numFmtId="0" fontId="18" fillId="0" borderId="2" xfId="0" applyFont="1" applyBorder="1" applyAlignment="1">
      <alignment horizontal="left" vertical="top"/>
    </xf>
    <xf numFmtId="0" fontId="19" fillId="0" borderId="5" xfId="0" applyFont="1" applyBorder="1" applyAlignment="1">
      <alignment vertical="center" wrapText="1"/>
    </xf>
    <xf numFmtId="0" fontId="8" fillId="0" borderId="4" xfId="0" applyFont="1" applyBorder="1" applyAlignment="1">
      <alignment horizontal="centerContinuous" vertical="top" wrapText="1"/>
    </xf>
    <xf numFmtId="0" fontId="10" fillId="0" borderId="0" xfId="0" applyFont="1" applyAlignment="1">
      <alignment horizontal="left" vertical="top" wrapText="1"/>
    </xf>
    <xf numFmtId="0" fontId="12" fillId="0" borderId="0" xfId="0" applyFont="1" applyAlignment="1">
      <alignment vertical="top" wrapText="1"/>
    </xf>
    <xf numFmtId="0" fontId="12" fillId="2" borderId="0" xfId="0" applyFont="1" applyFill="1" applyAlignment="1">
      <alignment vertical="top" wrapText="1"/>
    </xf>
    <xf numFmtId="0" fontId="20" fillId="0" borderId="0" xfId="0" applyFont="1" applyAlignment="1">
      <alignment horizontal="justify" vertical="top" wrapText="1"/>
    </xf>
    <xf numFmtId="0" fontId="20" fillId="0" borderId="0" xfId="0" applyFont="1" applyAlignment="1">
      <alignment horizontal="justify" vertical="top"/>
    </xf>
    <xf numFmtId="0" fontId="5" fillId="0" borderId="1" xfId="0" applyFont="1" applyBorder="1" applyAlignment="1">
      <alignment horizontal="left" vertical="center"/>
    </xf>
    <xf numFmtId="0" fontId="5" fillId="0" borderId="1" xfId="0" applyFont="1" applyBorder="1" applyAlignment="1">
      <alignment horizontal="left" wrapText="1"/>
    </xf>
    <xf numFmtId="0" fontId="24" fillId="0" borderId="0" xfId="0" applyFont="1"/>
    <xf numFmtId="0" fontId="25" fillId="0" borderId="1" xfId="0" applyFont="1" applyBorder="1" applyAlignment="1">
      <alignment wrapText="1"/>
    </xf>
    <xf numFmtId="0" fontId="24" fillId="0" borderId="0" xfId="0" applyFont="1" applyAlignment="1">
      <alignment wrapText="1"/>
    </xf>
    <xf numFmtId="0" fontId="17" fillId="0" borderId="1" xfId="0" applyFont="1" applyBorder="1" applyAlignment="1">
      <alignment horizontal="left" wrapText="1"/>
    </xf>
    <xf numFmtId="0" fontId="3" fillId="0" borderId="0" xfId="0" applyFont="1" applyAlignment="1">
      <alignment wrapText="1"/>
    </xf>
    <xf numFmtId="0" fontId="25" fillId="0" borderId="0" xfId="0" applyFont="1" applyAlignment="1">
      <alignment wrapText="1"/>
    </xf>
    <xf numFmtId="0" fontId="5" fillId="0" borderId="1" xfId="2" applyFont="1" applyBorder="1" applyAlignment="1">
      <alignment horizontal="left" wrapText="1"/>
    </xf>
    <xf numFmtId="0" fontId="3" fillId="0" borderId="0" xfId="2" applyFont="1" applyAlignment="1">
      <alignment wrapText="1"/>
    </xf>
    <xf numFmtId="0" fontId="23" fillId="0" borderId="0" xfId="2" applyFont="1" applyAlignment="1">
      <alignment wrapText="1"/>
    </xf>
    <xf numFmtId="0" fontId="5" fillId="0" borderId="1" xfId="2" applyFont="1" applyBorder="1" applyAlignment="1">
      <alignment wrapText="1"/>
    </xf>
    <xf numFmtId="0" fontId="17" fillId="0" borderId="0" xfId="0" applyFont="1" applyAlignment="1">
      <alignment wrapText="1"/>
    </xf>
    <xf numFmtId="0" fontId="5" fillId="0" borderId="0" xfId="1" applyFont="1">
      <alignment vertical="center"/>
    </xf>
    <xf numFmtId="0" fontId="5" fillId="0" borderId="1" xfId="1" applyFont="1" applyBorder="1">
      <alignment vertical="center"/>
    </xf>
    <xf numFmtId="0" fontId="5" fillId="0" borderId="0" xfId="0" applyFont="1" applyAlignment="1" applyProtection="1">
      <alignment vertical="top" wrapText="1"/>
      <protection locked="0"/>
    </xf>
    <xf numFmtId="0" fontId="12" fillId="2" borderId="0" xfId="0" applyFont="1" applyFill="1" applyAlignment="1">
      <alignment horizontal="center" vertical="top" wrapText="1"/>
    </xf>
    <xf numFmtId="0" fontId="29" fillId="0" borderId="0" xfId="0" applyFont="1" applyAlignment="1">
      <alignment horizontal="center" vertical="top" wrapText="1"/>
    </xf>
    <xf numFmtId="0" fontId="12" fillId="0" borderId="0" xfId="0" applyFont="1" applyAlignment="1">
      <alignment wrapText="1"/>
    </xf>
    <xf numFmtId="0" fontId="0" fillId="0" borderId="2" xfId="0" applyFont="1" applyBorder="1"/>
    <xf numFmtId="0" fontId="0" fillId="2" borderId="2" xfId="0" applyFont="1" applyFill="1" applyBorder="1"/>
    <xf numFmtId="0" fontId="12" fillId="0" borderId="5" xfId="0" applyFont="1" applyBorder="1" applyAlignment="1">
      <alignment vertical="center" wrapText="1"/>
    </xf>
    <xf numFmtId="0" fontId="12" fillId="0" borderId="4" xfId="0" applyFont="1" applyBorder="1" applyAlignment="1">
      <alignment vertical="center" wrapText="1"/>
    </xf>
    <xf numFmtId="0" fontId="28" fillId="4" borderId="6" xfId="0" applyFont="1" applyFill="1" applyBorder="1" applyAlignment="1">
      <alignment horizontal="justify" vertical="center" wrapText="1"/>
    </xf>
    <xf numFmtId="0" fontId="12" fillId="3" borderId="0" xfId="0" applyFont="1" applyFill="1" applyAlignment="1">
      <alignment horizontal="justify" vertical="center" wrapText="1"/>
    </xf>
    <xf numFmtId="0" fontId="32" fillId="0" borderId="5" xfId="0" applyFont="1" applyBorder="1" applyAlignment="1">
      <alignment vertical="top" wrapText="1"/>
    </xf>
    <xf numFmtId="0" fontId="33" fillId="0" borderId="4" xfId="0" applyFont="1" applyBorder="1" applyAlignment="1">
      <alignment vertical="center"/>
    </xf>
    <xf numFmtId="0" fontId="12" fillId="0" borderId="2" xfId="0" applyFont="1" applyBorder="1" applyAlignment="1">
      <alignment horizontal="justify" vertical="center"/>
    </xf>
    <xf numFmtId="0" fontId="6" fillId="0" borderId="5" xfId="0" applyFont="1" applyBorder="1" applyAlignment="1">
      <alignment vertical="top" wrapText="1"/>
    </xf>
    <xf numFmtId="0" fontId="34" fillId="0" borderId="8" xfId="0" applyFont="1" applyBorder="1" applyAlignment="1">
      <alignment horizontal="center" vertical="center"/>
    </xf>
    <xf numFmtId="0" fontId="34" fillId="3" borderId="0" xfId="0" applyFont="1" applyFill="1" applyAlignment="1">
      <alignment horizontal="left" vertical="center" wrapText="1"/>
    </xf>
    <xf numFmtId="0" fontId="33" fillId="0" borderId="4" xfId="0" applyFont="1" applyBorder="1" applyAlignment="1">
      <alignment vertical="center" wrapText="1"/>
    </xf>
    <xf numFmtId="0" fontId="12" fillId="0" borderId="2" xfId="0" applyFont="1" applyBorder="1"/>
    <xf numFmtId="0" fontId="12" fillId="0" borderId="4" xfId="0" applyFont="1" applyBorder="1" applyAlignment="1">
      <alignment horizontal="centerContinuous" wrapText="1"/>
    </xf>
    <xf numFmtId="0" fontId="12" fillId="0" borderId="4" xfId="0" applyFont="1" applyBorder="1" applyAlignment="1">
      <alignment horizontal="centerContinuous" vertical="top" wrapText="1"/>
    </xf>
    <xf numFmtId="0" fontId="12" fillId="0" borderId="5" xfId="0" applyFont="1" applyBorder="1" applyAlignment="1">
      <alignment horizontal="left" vertical="top" wrapText="1"/>
    </xf>
    <xf numFmtId="0" fontId="12" fillId="0" borderId="5" xfId="0" applyFont="1" applyBorder="1" applyAlignment="1">
      <alignment vertical="top" wrapText="1"/>
    </xf>
    <xf numFmtId="0" fontId="12" fillId="0" borderId="0" xfId="0" applyFont="1" applyAlignment="1">
      <alignment horizontal="justify" vertical="top" wrapText="1"/>
    </xf>
    <xf numFmtId="0" fontId="36" fillId="0" borderId="0" xfId="0" applyFont="1" applyAlignment="1">
      <alignment horizontal="justify" vertical="top" wrapText="1"/>
    </xf>
    <xf numFmtId="0" fontId="32" fillId="0" borderId="0" xfId="0" applyFont="1" applyAlignment="1">
      <alignment horizontal="left" vertical="top" wrapText="1"/>
    </xf>
    <xf numFmtId="0" fontId="37" fillId="0" borderId="5" xfId="0" applyFont="1" applyBorder="1" applyAlignment="1">
      <alignment vertical="top" wrapText="1"/>
    </xf>
    <xf numFmtId="0" fontId="6" fillId="0" borderId="0" xfId="0" applyFont="1" applyAlignment="1">
      <alignment horizontal="justify" vertical="top"/>
    </xf>
    <xf numFmtId="0" fontId="36" fillId="0" borderId="0" xfId="0" applyFont="1" applyAlignment="1">
      <alignment horizontal="justify" vertical="top"/>
    </xf>
    <xf numFmtId="0" fontId="31" fillId="2" borderId="0" xfId="0" applyFont="1" applyFill="1" applyAlignment="1">
      <alignment horizontal="center" vertical="top" wrapText="1"/>
    </xf>
    <xf numFmtId="0" fontId="38" fillId="0" borderId="2" xfId="0" applyFont="1" applyBorder="1" applyAlignment="1">
      <alignment horizontal="center" vertical="top"/>
    </xf>
    <xf numFmtId="0" fontId="0" fillId="2" borderId="0" xfId="0" applyFont="1" applyFill="1"/>
    <xf numFmtId="0" fontId="0" fillId="0" borderId="0" xfId="0" applyFont="1"/>
    <xf numFmtId="0" fontId="0" fillId="0" borderId="0" xfId="0" applyFont="1" applyAlignment="1">
      <alignment vertical="top" wrapText="1"/>
    </xf>
    <xf numFmtId="0" fontId="5" fillId="0" borderId="1" xfId="0" applyFont="1" applyFill="1" applyBorder="1" applyAlignment="1">
      <alignment horizontal="left" wrapText="1"/>
    </xf>
    <xf numFmtId="0" fontId="24" fillId="0" borderId="0" xfId="0" applyFont="1" applyFill="1" applyAlignment="1">
      <alignment wrapText="1"/>
    </xf>
    <xf numFmtId="0" fontId="29" fillId="0" borderId="0" xfId="0" applyFont="1" applyAlignment="1">
      <alignment horizontal="justify" vertical="top" wrapText="1"/>
    </xf>
    <xf numFmtId="0" fontId="36" fillId="0" borderId="0" xfId="0" applyFont="1" applyAlignment="1">
      <alignment horizontal="left" vertical="top" wrapText="1"/>
    </xf>
    <xf numFmtId="0" fontId="17" fillId="2" borderId="1" xfId="0" applyFont="1" applyFill="1" applyBorder="1" applyAlignment="1">
      <alignment horizontal="left" vertical="center"/>
    </xf>
    <xf numFmtId="0" fontId="17" fillId="2" borderId="1" xfId="0" applyFont="1" applyFill="1" applyBorder="1" applyAlignment="1" applyProtection="1">
      <alignment horizontal="left" vertical="center"/>
      <protection locked="0"/>
    </xf>
    <xf numFmtId="0" fontId="25" fillId="0" borderId="0" xfId="0" applyFont="1"/>
    <xf numFmtId="0" fontId="41" fillId="11" borderId="0" xfId="14" applyFont="1" applyFill="1" applyBorder="1" applyAlignment="1">
      <alignment vertical="top" wrapText="1"/>
    </xf>
    <xf numFmtId="0" fontId="45" fillId="0" borderId="0" xfId="14" applyFont="1"/>
    <xf numFmtId="0" fontId="40" fillId="0" borderId="0" xfId="14" applyFont="1" applyAlignment="1"/>
    <xf numFmtId="0" fontId="49" fillId="0" borderId="0" xfId="0" applyFont="1" applyAlignment="1">
      <alignment horizontal="center" vertical="top" wrapText="1"/>
    </xf>
    <xf numFmtId="0" fontId="50" fillId="2" borderId="3" xfId="0" applyFont="1" applyFill="1" applyBorder="1" applyAlignment="1">
      <alignment horizontal="center" vertical="top" wrapText="1"/>
    </xf>
    <xf numFmtId="0" fontId="39" fillId="6" borderId="9" xfId="0" applyFont="1" applyFill="1" applyBorder="1" applyAlignment="1">
      <alignment horizontal="center" vertical="top" wrapText="1"/>
    </xf>
    <xf numFmtId="0" fontId="51" fillId="7" borderId="10" xfId="0" applyFont="1" applyFill="1" applyBorder="1" applyAlignment="1">
      <alignment horizontal="center" vertical="top" wrapText="1"/>
    </xf>
    <xf numFmtId="0" fontId="52" fillId="0" borderId="2" xfId="0" applyFont="1" applyBorder="1" applyAlignment="1">
      <alignment horizontal="left" vertical="top"/>
    </xf>
    <xf numFmtId="0" fontId="0" fillId="2" borderId="0" xfId="0" applyFont="1" applyFill="1" applyAlignment="1"/>
    <xf numFmtId="0" fontId="6" fillId="0" borderId="0" xfId="0" applyFont="1" applyAlignment="1">
      <alignment horizontal="justify" vertical="top" wrapText="1"/>
    </xf>
    <xf numFmtId="0" fontId="35" fillId="0" borderId="0" xfId="0" applyFont="1" applyAlignment="1">
      <alignment horizontal="justify" vertical="top" wrapText="1"/>
    </xf>
    <xf numFmtId="0" fontId="34" fillId="0" borderId="0" xfId="0" applyFont="1" applyAlignment="1">
      <alignment horizontal="justify" vertical="top" wrapText="1"/>
    </xf>
    <xf numFmtId="0" fontId="12" fillId="0" borderId="0" xfId="0" applyFont="1" applyAlignment="1">
      <alignment horizontal="left" vertical="top" wrapText="1" indent="3"/>
    </xf>
    <xf numFmtId="0" fontId="12" fillId="0" borderId="0" xfId="0" applyFont="1" applyAlignment="1">
      <alignment horizontal="left" vertical="top" wrapText="1"/>
    </xf>
    <xf numFmtId="0" fontId="12" fillId="0" borderId="2" xfId="0" applyFont="1" applyBorder="1" applyAlignment="1">
      <alignment vertical="center"/>
    </xf>
    <xf numFmtId="0" fontId="0" fillId="2" borderId="2" xfId="0" applyFill="1" applyBorder="1" applyAlignment="1">
      <alignment vertical="center"/>
    </xf>
    <xf numFmtId="0" fontId="5" fillId="0" borderId="0" xfId="0" applyFont="1" applyAlignment="1" applyProtection="1">
      <alignment wrapText="1"/>
      <protection locked="0"/>
    </xf>
    <xf numFmtId="0" fontId="24" fillId="0" borderId="1" xfId="0" applyFont="1" applyFill="1" applyBorder="1" applyAlignment="1">
      <alignment horizontal="left" wrapText="1"/>
    </xf>
    <xf numFmtId="0" fontId="24" fillId="0" borderId="1" xfId="0" applyFont="1" applyBorder="1" applyAlignment="1">
      <alignment horizontal="left" wrapText="1"/>
    </xf>
    <xf numFmtId="0" fontId="25" fillId="0" borderId="1" xfId="0" applyFont="1" applyBorder="1" applyAlignment="1">
      <alignment horizontal="left" wrapText="1"/>
    </xf>
    <xf numFmtId="0" fontId="17" fillId="0" borderId="1" xfId="1" applyFont="1" applyBorder="1" applyAlignment="1">
      <alignment horizontal="left" wrapText="1"/>
    </xf>
    <xf numFmtId="0" fontId="5" fillId="0" borderId="1" xfId="1" applyFont="1" applyBorder="1" applyAlignment="1">
      <alignment horizontal="left" wrapText="1"/>
    </xf>
    <xf numFmtId="0" fontId="23" fillId="0" borderId="1" xfId="2" applyFont="1" applyBorder="1" applyAlignment="1">
      <alignment horizontal="left" wrapText="1"/>
    </xf>
    <xf numFmtId="0" fontId="17" fillId="8" borderId="1" xfId="1" applyFont="1" applyFill="1" applyBorder="1" applyAlignment="1">
      <alignment horizontal="left" vertical="center" wrapText="1"/>
    </xf>
    <xf numFmtId="0" fontId="25" fillId="9" borderId="0" xfId="0" applyFont="1" applyFill="1" applyAlignment="1">
      <alignment horizontal="left" vertical="center" wrapText="1"/>
    </xf>
    <xf numFmtId="0" fontId="17" fillId="8" borderId="1" xfId="0" applyFont="1" applyFill="1" applyBorder="1" applyAlignment="1">
      <alignment horizontal="left" vertical="center" wrapText="1"/>
    </xf>
    <xf numFmtId="0" fontId="17" fillId="8" borderId="0" xfId="0" applyFont="1" applyFill="1" applyAlignment="1">
      <alignment horizontal="left" vertical="center"/>
    </xf>
    <xf numFmtId="0" fontId="41" fillId="0" borderId="0" xfId="14" applyFont="1" applyFill="1" applyBorder="1" applyAlignment="1">
      <alignment vertical="top" wrapText="1"/>
    </xf>
    <xf numFmtId="0" fontId="0" fillId="0" borderId="0" xfId="0" applyFill="1"/>
    <xf numFmtId="0" fontId="42" fillId="0" borderId="1" xfId="0" applyFont="1" applyBorder="1"/>
    <xf numFmtId="0" fontId="43" fillId="0" borderId="1" xfId="0" applyFont="1" applyBorder="1"/>
    <xf numFmtId="0" fontId="44" fillId="0" borderId="1" xfId="3" applyFont="1" applyBorder="1"/>
    <xf numFmtId="0" fontId="45" fillId="0" borderId="1" xfId="14" applyFont="1" applyBorder="1" applyAlignment="1">
      <alignment wrapText="1"/>
    </xf>
    <xf numFmtId="0" fontId="27" fillId="2" borderId="1" xfId="0" applyFont="1" applyFill="1" applyBorder="1" applyAlignment="1">
      <alignment horizontal="left" wrapText="1"/>
    </xf>
    <xf numFmtId="0" fontId="15" fillId="2" borderId="1" xfId="0" applyFont="1" applyFill="1" applyBorder="1" applyAlignment="1" applyProtection="1">
      <alignment horizontal="left" wrapText="1"/>
      <protection locked="0"/>
    </xf>
    <xf numFmtId="0" fontId="5" fillId="0" borderId="1" xfId="1" applyFont="1" applyBorder="1" applyAlignment="1">
      <alignment horizontal="left"/>
    </xf>
    <xf numFmtId="0" fontId="24" fillId="0" borderId="1" xfId="0" applyFont="1" applyBorder="1" applyAlignment="1">
      <alignment horizontal="left"/>
    </xf>
    <xf numFmtId="0" fontId="5" fillId="0" borderId="1" xfId="0" applyFont="1" applyBorder="1" applyAlignment="1">
      <alignment horizontal="left"/>
    </xf>
    <xf numFmtId="49" fontId="5" fillId="2" borderId="1" xfId="0" applyNumberFormat="1" applyFont="1" applyFill="1" applyBorder="1" applyAlignment="1">
      <alignment horizontal="left" vertical="center"/>
    </xf>
    <xf numFmtId="0" fontId="5" fillId="2" borderId="1" xfId="0" applyFont="1" applyFill="1" applyBorder="1" applyAlignment="1" applyProtection="1">
      <alignment horizontal="left" vertical="center"/>
      <protection locked="0"/>
    </xf>
    <xf numFmtId="0" fontId="0" fillId="2" borderId="0" xfId="0" applyFill="1" applyBorder="1"/>
    <xf numFmtId="0" fontId="0" fillId="2" borderId="5" xfId="0" applyFont="1" applyFill="1" applyBorder="1"/>
    <xf numFmtId="0" fontId="0" fillId="2" borderId="0" xfId="0" applyFont="1" applyFill="1" applyBorder="1"/>
    <xf numFmtId="0" fontId="0" fillId="2" borderId="5" xfId="0" applyFill="1" applyBorder="1"/>
    <xf numFmtId="0" fontId="21" fillId="10" borderId="1" xfId="0" applyFont="1" applyFill="1" applyBorder="1" applyAlignment="1">
      <alignment horizontal="center" vertical="center" wrapText="1"/>
    </xf>
    <xf numFmtId="0" fontId="26" fillId="10" borderId="1" xfId="2" applyFont="1" applyFill="1" applyBorder="1" applyAlignment="1">
      <alignment horizontal="center" vertical="center" wrapText="1"/>
    </xf>
    <xf numFmtId="0" fontId="0" fillId="2" borderId="1" xfId="0" applyFont="1" applyFill="1" applyBorder="1" applyAlignment="1">
      <alignment horizontal="left" vertical="center"/>
    </xf>
    <xf numFmtId="49" fontId="17" fillId="2" borderId="1" xfId="0" quotePrefix="1" applyNumberFormat="1" applyFont="1" applyFill="1" applyBorder="1" applyAlignment="1">
      <alignment horizontal="left" vertical="center"/>
    </xf>
    <xf numFmtId="49" fontId="17" fillId="2" borderId="1" xfId="0" applyNumberFormat="1" applyFont="1" applyFill="1" applyBorder="1" applyAlignment="1">
      <alignment horizontal="left" vertical="center"/>
    </xf>
    <xf numFmtId="0" fontId="26" fillId="10" borderId="11" xfId="2" applyFont="1" applyFill="1" applyBorder="1" applyAlignment="1">
      <alignment horizontal="center" vertical="center" wrapText="1"/>
    </xf>
    <xf numFmtId="0" fontId="3" fillId="0" borderId="1" xfId="2" applyFont="1" applyBorder="1" applyAlignment="1">
      <alignment wrapText="1"/>
    </xf>
    <xf numFmtId="0" fontId="5" fillId="0" borderId="0" xfId="2" applyFont="1" applyAlignment="1">
      <alignment wrapText="1"/>
    </xf>
    <xf numFmtId="0" fontId="5" fillId="0" borderId="0" xfId="0" applyFont="1" applyAlignment="1">
      <alignment wrapText="1"/>
    </xf>
    <xf numFmtId="0" fontId="17" fillId="8" borderId="11" xfId="1" applyFont="1" applyFill="1" applyBorder="1" applyAlignment="1">
      <alignment horizontal="left" vertical="center" wrapText="1"/>
    </xf>
    <xf numFmtId="0" fontId="17" fillId="8" borderId="12" xfId="1" applyFont="1" applyFill="1" applyBorder="1" applyAlignment="1">
      <alignment horizontal="left" vertical="center" wrapText="1"/>
    </xf>
    <xf numFmtId="0" fontId="26" fillId="10" borderId="11" xfId="0" applyFont="1" applyFill="1" applyBorder="1" applyAlignment="1">
      <alignment horizontal="center" vertical="center" wrapText="1"/>
    </xf>
    <xf numFmtId="0" fontId="1" fillId="0" borderId="1" xfId="0" applyFont="1" applyFill="1" applyBorder="1" applyAlignment="1" applyProtection="1">
      <alignment wrapText="1"/>
    </xf>
    <xf numFmtId="0" fontId="5" fillId="0" borderId="1" xfId="0" applyFont="1" applyBorder="1" applyAlignment="1">
      <alignment wrapText="1"/>
    </xf>
    <xf numFmtId="0" fontId="5" fillId="0" borderId="1" xfId="0" applyFont="1" applyFill="1" applyBorder="1" applyAlignment="1">
      <alignment horizontal="left" vertical="center"/>
    </xf>
    <xf numFmtId="0" fontId="5" fillId="0" borderId="1" xfId="1" applyFont="1" applyBorder="1" applyAlignment="1">
      <alignment horizontal="left" vertical="center"/>
    </xf>
    <xf numFmtId="0" fontId="5" fillId="0" borderId="0" xfId="0" applyFont="1" applyBorder="1"/>
    <xf numFmtId="0" fontId="5" fillId="12" borderId="1" xfId="0" applyFont="1" applyFill="1" applyBorder="1" applyAlignment="1">
      <alignment horizontal="left" vertical="center"/>
    </xf>
    <xf numFmtId="0" fontId="24" fillId="12" borderId="1" xfId="0" applyFont="1" applyFill="1" applyBorder="1" applyAlignment="1">
      <alignment horizontal="left"/>
    </xf>
    <xf numFmtId="0" fontId="5" fillId="13" borderId="15" xfId="0" applyFont="1" applyFill="1" applyBorder="1" applyAlignment="1">
      <alignment horizontal="left" vertical="center"/>
    </xf>
    <xf numFmtId="0" fontId="5" fillId="13" borderId="16" xfId="0" applyFont="1" applyFill="1" applyBorder="1" applyAlignment="1">
      <alignment horizontal="left" vertical="center"/>
    </xf>
    <xf numFmtId="0" fontId="24" fillId="0" borderId="16" xfId="0" applyFont="1" applyBorder="1" applyAlignment="1">
      <alignment horizontal="left"/>
    </xf>
    <xf numFmtId="0" fontId="17" fillId="0" borderId="0" xfId="2" applyFont="1" applyAlignment="1">
      <alignment wrapText="1"/>
    </xf>
    <xf numFmtId="0" fontId="5" fillId="12" borderId="1" xfId="0" applyFont="1" applyFill="1" applyBorder="1" applyAlignment="1">
      <alignment horizontal="left" wrapText="1"/>
    </xf>
    <xf numFmtId="0" fontId="5" fillId="0" borderId="15" xfId="0" applyFont="1" applyBorder="1" applyAlignment="1">
      <alignment horizontal="left" wrapText="1"/>
    </xf>
    <xf numFmtId="0" fontId="5" fillId="0" borderId="16" xfId="0" applyFont="1" applyBorder="1" applyAlignment="1">
      <alignment horizontal="left" wrapText="1"/>
    </xf>
    <xf numFmtId="0" fontId="5" fillId="0" borderId="14" xfId="0" applyFont="1" applyBorder="1" applyAlignment="1">
      <alignment wrapText="1"/>
    </xf>
    <xf numFmtId="0" fontId="5" fillId="0" borderId="13" xfId="0" applyFont="1" applyBorder="1" applyAlignment="1">
      <alignment wrapText="1"/>
    </xf>
    <xf numFmtId="0" fontId="17" fillId="2" borderId="1" xfId="0" applyFont="1" applyFill="1" applyBorder="1" applyAlignment="1">
      <alignment horizontal="left" vertical="center" wrapText="1"/>
    </xf>
    <xf numFmtId="0" fontId="16" fillId="8" borderId="1" xfId="1" applyFont="1" applyFill="1" applyBorder="1" applyAlignment="1">
      <alignment horizontal="left" vertical="center" wrapText="1"/>
    </xf>
    <xf numFmtId="0" fontId="57" fillId="0" borderId="1" xfId="0" applyFont="1" applyBorder="1" applyAlignment="1">
      <alignment wrapText="1"/>
    </xf>
    <xf numFmtId="0" fontId="55" fillId="0" borderId="1" xfId="0" applyFont="1" applyBorder="1" applyAlignment="1">
      <alignment horizontal="right" wrapText="1" readingOrder="2"/>
    </xf>
    <xf numFmtId="0" fontId="59" fillId="0" borderId="1" xfId="14" applyFont="1" applyBorder="1" applyAlignment="1">
      <alignment horizontal="right" vertical="center" wrapText="1" readingOrder="2"/>
    </xf>
    <xf numFmtId="0" fontId="1" fillId="0" borderId="1" xfId="0" applyFont="1" applyBorder="1" applyAlignment="1">
      <alignment horizontal="right" wrapText="1" readingOrder="2"/>
    </xf>
    <xf numFmtId="0" fontId="5" fillId="0" borderId="1" xfId="0" applyFont="1" applyBorder="1" applyAlignment="1">
      <alignment wrapText="1" readingOrder="2"/>
    </xf>
    <xf numFmtId="0" fontId="1" fillId="0" borderId="1" xfId="0" applyFont="1" applyBorder="1" applyAlignment="1">
      <alignment wrapText="1" readingOrder="2"/>
    </xf>
    <xf numFmtId="0" fontId="59" fillId="0" borderId="1" xfId="14" applyFont="1" applyBorder="1" applyAlignment="1">
      <alignment horizontal="center" vertical="center" wrapText="1"/>
    </xf>
    <xf numFmtId="0" fontId="5" fillId="0" borderId="1" xfId="14" applyFont="1" applyBorder="1" applyAlignment="1">
      <alignment horizontal="right" vertical="center" wrapText="1" readingOrder="2"/>
    </xf>
    <xf numFmtId="0" fontId="1" fillId="0" borderId="1" xfId="0" applyFont="1" applyBorder="1" applyAlignment="1">
      <alignment wrapText="1"/>
    </xf>
    <xf numFmtId="0" fontId="5" fillId="0" borderId="1" xfId="0" applyFont="1" applyBorder="1" applyAlignment="1">
      <alignment horizontal="right" wrapText="1" readingOrder="2"/>
    </xf>
    <xf numFmtId="0" fontId="5" fillId="0" borderId="1" xfId="2" applyFont="1" applyBorder="1" applyAlignment="1">
      <alignment horizontal="right" wrapText="1" indent="1"/>
    </xf>
    <xf numFmtId="0" fontId="5" fillId="0" borderId="1" xfId="2" applyFont="1" applyBorder="1" applyAlignment="1">
      <alignment horizontal="right" wrapText="1" indent="1" readingOrder="2"/>
    </xf>
    <xf numFmtId="0" fontId="5" fillId="0" borderId="1" xfId="2" applyFont="1" applyBorder="1" applyAlignment="1">
      <alignment horizontal="right" wrapText="1" readingOrder="2"/>
    </xf>
    <xf numFmtId="0" fontId="5" fillId="0" borderId="1" xfId="14" applyFont="1" applyBorder="1" applyAlignment="1">
      <alignment horizontal="center" vertical="center" wrapText="1" readingOrder="2"/>
    </xf>
    <xf numFmtId="0" fontId="61" fillId="0" borderId="1" xfId="14" applyFont="1" applyBorder="1" applyAlignment="1">
      <alignment wrapText="1"/>
    </xf>
    <xf numFmtId="164" fontId="1" fillId="0" borderId="1" xfId="0" applyNumberFormat="1" applyFont="1" applyBorder="1" applyAlignment="1">
      <alignment wrapText="1" readingOrder="2"/>
    </xf>
    <xf numFmtId="164" fontId="1" fillId="0" borderId="1" xfId="0" applyNumberFormat="1" applyFont="1" applyBorder="1" applyAlignment="1">
      <alignment horizontal="right" wrapText="1" readingOrder="2"/>
    </xf>
    <xf numFmtId="164" fontId="1" fillId="0" borderId="1" xfId="0" applyNumberFormat="1" applyFont="1" applyBorder="1" applyAlignment="1">
      <alignment wrapText="1"/>
    </xf>
    <xf numFmtId="0" fontId="5" fillId="2" borderId="1" xfId="0" applyFont="1" applyFill="1" applyBorder="1" applyAlignment="1">
      <alignment horizontal="right" vertical="center" wrapText="1" readingOrder="2"/>
    </xf>
    <xf numFmtId="0" fontId="56" fillId="2" borderId="1" xfId="0" applyFont="1" applyFill="1" applyBorder="1" applyAlignment="1">
      <alignment horizontal="right" vertical="center" wrapText="1" readingOrder="2"/>
    </xf>
    <xf numFmtId="0" fontId="56" fillId="0" borderId="0" xfId="0" applyFont="1" applyAlignment="1">
      <alignment horizontal="right" vertical="center" readingOrder="2"/>
    </xf>
    <xf numFmtId="0" fontId="0" fillId="2" borderId="1" xfId="0" applyFill="1" applyBorder="1" applyAlignment="1">
      <alignment horizontal="right" vertical="center" wrapText="1" readingOrder="2"/>
    </xf>
    <xf numFmtId="0" fontId="62" fillId="0" borderId="1" xfId="0" applyFont="1" applyBorder="1" applyAlignment="1">
      <alignment wrapText="1"/>
    </xf>
    <xf numFmtId="0" fontId="63" fillId="0" borderId="0" xfId="0" applyFont="1" applyAlignment="1">
      <alignment vertical="center"/>
    </xf>
    <xf numFmtId="0" fontId="5" fillId="13" borderId="16" xfId="0" applyFont="1" applyFill="1" applyBorder="1" applyAlignment="1">
      <alignment horizontal="right" vertical="center" wrapText="1"/>
    </xf>
    <xf numFmtId="0" fontId="5" fillId="2" borderId="1" xfId="0" applyFont="1" applyFill="1" applyBorder="1" applyAlignment="1">
      <alignment horizontal="left" wrapText="1"/>
    </xf>
    <xf numFmtId="0" fontId="25" fillId="0" borderId="0" xfId="0" applyFont="1" applyBorder="1" applyAlignment="1">
      <alignment wrapText="1"/>
    </xf>
    <xf numFmtId="0" fontId="5" fillId="2" borderId="1" xfId="2" applyFont="1" applyFill="1" applyBorder="1" applyAlignment="1">
      <alignment horizontal="right" vertical="center" wrapText="1"/>
    </xf>
    <xf numFmtId="0" fontId="5" fillId="0" borderId="1" xfId="14" applyFont="1" applyBorder="1" applyAlignment="1">
      <alignment horizontal="center" vertical="center" wrapText="1"/>
    </xf>
    <xf numFmtId="0" fontId="5" fillId="0" borderId="0" xfId="0" applyFont="1" applyFill="1" applyAlignment="1">
      <alignment wrapText="1"/>
    </xf>
    <xf numFmtId="0" fontId="5" fillId="0" borderId="1" xfId="0" applyFont="1" applyBorder="1" applyAlignment="1">
      <alignment horizontal="right" wrapText="1"/>
    </xf>
    <xf numFmtId="0" fontId="5" fillId="0" borderId="0" xfId="0" applyFont="1"/>
    <xf numFmtId="0" fontId="25" fillId="0" borderId="17" xfId="0" applyFont="1" applyBorder="1" applyAlignment="1">
      <alignment horizontal="left" wrapText="1"/>
    </xf>
    <xf numFmtId="0" fontId="17" fillId="0" borderId="17" xfId="0" applyFont="1" applyBorder="1" applyAlignment="1">
      <alignment horizontal="left" wrapText="1"/>
    </xf>
    <xf numFmtId="0" fontId="24" fillId="0" borderId="15" xfId="0" applyFont="1" applyBorder="1" applyAlignment="1">
      <alignment horizontal="left" wrapText="1"/>
    </xf>
    <xf numFmtId="0" fontId="5" fillId="0" borderId="15" xfId="14" applyFont="1" applyBorder="1" applyAlignment="1">
      <alignment horizontal="right" vertical="center" wrapText="1" readingOrder="2"/>
    </xf>
    <xf numFmtId="0" fontId="17" fillId="0" borderId="15" xfId="0" applyFont="1" applyBorder="1" applyAlignment="1">
      <alignment horizontal="left" wrapText="1"/>
    </xf>
    <xf numFmtId="0" fontId="5" fillId="0" borderId="0" xfId="0" applyFont="1" applyBorder="1" applyAlignment="1">
      <alignment wrapText="1"/>
    </xf>
    <xf numFmtId="0" fontId="24" fillId="0" borderId="0" xfId="0" applyFont="1" applyBorder="1" applyAlignment="1">
      <alignment wrapText="1"/>
    </xf>
    <xf numFmtId="0" fontId="1" fillId="0" borderId="0" xfId="0" applyFont="1" applyAlignment="1">
      <alignment horizontal="right" vertical="center" readingOrder="2"/>
    </xf>
    <xf numFmtId="0" fontId="5" fillId="0" borderId="0" xfId="0" applyFont="1" applyAlignment="1">
      <alignment horizontal="right" vertical="center" readingOrder="2"/>
    </xf>
    <xf numFmtId="0" fontId="0" fillId="0" borderId="1" xfId="0" applyFill="1" applyBorder="1"/>
    <xf numFmtId="0" fontId="5" fillId="2" borderId="11" xfId="2" applyFont="1" applyFill="1" applyBorder="1" applyAlignment="1">
      <alignment horizontal="left" vertical="center" wrapText="1"/>
    </xf>
    <xf numFmtId="0" fontId="24" fillId="0" borderId="12" xfId="0" applyFont="1" applyBorder="1" applyAlignment="1">
      <alignment horizontal="left"/>
    </xf>
    <xf numFmtId="0" fontId="1" fillId="0" borderId="15" xfId="0" applyFont="1" applyBorder="1" applyAlignment="1">
      <alignment wrapText="1"/>
    </xf>
    <xf numFmtId="0" fontId="5" fillId="0" borderId="1" xfId="0" applyFont="1" applyBorder="1" applyAlignment="1">
      <alignment horizontal="right" vertical="center" wrapText="1" readingOrder="2"/>
    </xf>
    <xf numFmtId="0" fontId="5" fillId="0" borderId="1" xfId="0" applyFont="1" applyBorder="1" applyAlignment="1">
      <alignment horizontal="right" vertical="center" readingOrder="2"/>
    </xf>
    <xf numFmtId="0" fontId="5" fillId="0" borderId="1" xfId="0" applyFont="1" applyBorder="1"/>
    <xf numFmtId="0" fontId="0" fillId="0" borderId="1" xfId="0" applyFont="1" applyBorder="1"/>
    <xf numFmtId="0" fontId="0" fillId="0" borderId="1" xfId="0" applyFont="1" applyBorder="1" applyAlignment="1"/>
    <xf numFmtId="0" fontId="5" fillId="0" borderId="12" xfId="0" applyFont="1" applyBorder="1" applyAlignment="1">
      <alignment horizontal="right" vertical="center" wrapText="1" readingOrder="2"/>
    </xf>
    <xf numFmtId="0" fontId="1" fillId="0" borderId="16" xfId="0" applyFont="1" applyBorder="1" applyAlignment="1">
      <alignment wrapText="1"/>
    </xf>
    <xf numFmtId="0" fontId="59" fillId="0" borderId="1" xfId="0" applyFont="1" applyBorder="1" applyAlignment="1">
      <alignment vertical="center"/>
    </xf>
    <xf numFmtId="0" fontId="59" fillId="0" borderId="1" xfId="0" applyFont="1" applyBorder="1" applyAlignment="1">
      <alignment horizontal="right" vertical="center" readingOrder="2"/>
    </xf>
    <xf numFmtId="0" fontId="5" fillId="2" borderId="1" xfId="0" applyFont="1" applyFill="1" applyBorder="1" applyAlignment="1">
      <alignment horizontal="right" vertical="center" wrapText="1"/>
    </xf>
    <xf numFmtId="0" fontId="1" fillId="0" borderId="12" xfId="0" applyFont="1" applyBorder="1" applyAlignment="1">
      <alignment wrapText="1"/>
    </xf>
    <xf numFmtId="0" fontId="1" fillId="0" borderId="1" xfId="0" applyFont="1" applyBorder="1" applyAlignment="1">
      <alignment horizontal="right" vertical="center" readingOrder="2"/>
    </xf>
    <xf numFmtId="0" fontId="64" fillId="0" borderId="1" xfId="14" applyFont="1" applyBorder="1" applyAlignment="1">
      <alignment wrapText="1"/>
    </xf>
    <xf numFmtId="0" fontId="5" fillId="0" borderId="1" xfId="2" applyFont="1" applyFill="1" applyBorder="1" applyAlignment="1">
      <alignment horizontal="left" wrapText="1"/>
    </xf>
    <xf numFmtId="0" fontId="65" fillId="0" borderId="1" xfId="0" applyFont="1" applyBorder="1" applyAlignment="1">
      <alignment horizontal="left" wrapText="1"/>
    </xf>
    <xf numFmtId="0" fontId="66" fillId="0" borderId="1" xfId="0" applyFont="1" applyBorder="1" applyAlignment="1">
      <alignment wrapText="1"/>
    </xf>
    <xf numFmtId="0" fontId="3" fillId="0" borderId="1" xfId="0" applyFont="1" applyBorder="1" applyAlignment="1">
      <alignment horizontal="left" wrapText="1"/>
    </xf>
    <xf numFmtId="0" fontId="0" fillId="0" borderId="1" xfId="0" applyBorder="1"/>
    <xf numFmtId="0" fontId="67" fillId="0" borderId="1" xfId="0" applyFont="1" applyFill="1" applyBorder="1" applyAlignment="1" applyProtection="1"/>
    <xf numFmtId="0" fontId="67" fillId="0" borderId="0" xfId="0" applyFont="1"/>
    <xf numFmtId="0" fontId="26" fillId="10" borderId="11" xfId="2" applyFont="1" applyFill="1" applyBorder="1" applyAlignment="1">
      <alignment horizontal="center" vertical="center" wrapText="1"/>
    </xf>
    <xf numFmtId="0" fontId="26" fillId="10" borderId="11" xfId="0" applyFont="1" applyFill="1" applyBorder="1" applyAlignment="1">
      <alignment horizontal="center" vertical="center" wrapText="1"/>
    </xf>
    <xf numFmtId="0" fontId="21" fillId="10" borderId="11" xfId="0" applyFont="1" applyFill="1" applyBorder="1" applyAlignment="1">
      <alignment horizontal="center" vertical="center" wrapText="1"/>
    </xf>
    <xf numFmtId="0" fontId="26" fillId="10" borderId="11" xfId="1" applyFont="1" applyFill="1" applyBorder="1" applyAlignment="1">
      <alignment horizontal="center" vertical="center" wrapText="1"/>
    </xf>
    <xf numFmtId="0" fontId="21" fillId="10" borderId="11" xfId="1" applyFont="1" applyFill="1" applyBorder="1" applyAlignment="1">
      <alignment horizontal="center" vertical="center" wrapText="1"/>
    </xf>
    <xf numFmtId="0" fontId="54" fillId="10" borderId="11" xfId="0" applyFont="1" applyFill="1" applyBorder="1" applyAlignment="1">
      <alignment horizontal="center" vertical="center" wrapText="1"/>
    </xf>
    <xf numFmtId="0" fontId="26" fillId="10" borderId="11" xfId="0" applyFont="1" applyFill="1" applyBorder="1" applyAlignment="1" applyProtection="1">
      <alignment horizontal="center" vertical="center" wrapText="1"/>
      <protection locked="0"/>
    </xf>
    <xf numFmtId="0" fontId="21" fillId="10" borderId="11" xfId="0" applyFont="1" applyFill="1" applyBorder="1" applyAlignment="1" applyProtection="1">
      <alignment horizontal="center" vertical="center" wrapText="1"/>
      <protection locked="0"/>
    </xf>
  </cellXfs>
  <cellStyles count="204">
    <cellStyle name="Followed Hyperlink" xfId="13" builtinId="9" hidden="1"/>
    <cellStyle name="Followed Hyperlink" xfId="9" builtinId="9" hidden="1"/>
    <cellStyle name="Followed Hyperlink" xfId="5" builtinId="9" hidden="1"/>
    <cellStyle name="Followed Hyperlink" xfId="7" builtinId="9" hidden="1"/>
    <cellStyle name="Followed Hyperlink" xfId="6" builtinId="9" hidden="1"/>
    <cellStyle name="Followed Hyperlink" xfId="4" builtinId="9" hidden="1"/>
    <cellStyle name="Followed Hyperlink" xfId="8" builtinId="9" hidden="1"/>
    <cellStyle name="Followed Hyperlink" xfId="12" builtinId="9" hidden="1"/>
    <cellStyle name="Followed Hyperlink" xfId="10" builtinId="9" hidden="1"/>
    <cellStyle name="Followed Hyperlink" xfId="11"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Hyperlink" xfId="3" builtinId="8"/>
    <cellStyle name="Normal" xfId="0" builtinId="0"/>
    <cellStyle name="Normal 2" xfId="1" xr:uid="{00000000-0005-0000-0000-0000C9000000}"/>
    <cellStyle name="Normal 3" xfId="2" xr:uid="{00000000-0005-0000-0000-0000CA000000}"/>
    <cellStyle name="Normal 4" xfId="14" xr:uid="{00000000-0005-0000-0000-0000CB000000}"/>
  </cellStyles>
  <dxfs count="368">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bgColor theme="0" tint="-4.9989318521683403E-2"/>
        </patternFill>
      </fill>
    </dxf>
    <dxf>
      <fill>
        <patternFill>
          <fgColor theme="0" tint="-4.9989318521683403E-2"/>
          <bgColor theme="0" tint="-4.9989318521683403E-2"/>
        </patternFill>
      </fill>
    </dxf>
    <dxf>
      <fill>
        <patternFill>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2"/>
        </patternFill>
      </fill>
    </dxf>
    <dxf>
      <fill>
        <patternFill>
          <bgColor theme="0" tint="-4.9989318521683403E-2"/>
        </patternFill>
      </fill>
    </dxf>
    <dxf>
      <fill>
        <patternFill>
          <fgColor theme="0" tint="-4.9989318521683403E-2"/>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fgColor theme="0" tint="-4.9989318521683403E-2"/>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1"/>
        <color theme="1"/>
        <name val="Verdana"/>
        <scheme val="none"/>
      </font>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numFmt numFmtId="0" formatCode="General"/>
      <alignment horizontal="general" vertical="bottom" textRotation="0" wrapText="1" indent="0" justifyLastLine="0" shrinkToFit="0" readingOrder="0"/>
    </dxf>
    <dxf>
      <font>
        <strike val="0"/>
        <outline val="0"/>
        <shadow val="0"/>
        <vertAlign val="baseline"/>
        <sz val="11"/>
        <name val="Verdana"/>
        <scheme val="none"/>
      </font>
      <alignment horizontal="general" vertical="bottom" textRotation="0" wrapText="1" indent="0" justifyLastLine="0" shrinkToFit="0" readingOrder="0"/>
    </dxf>
    <dxf>
      <font>
        <strike val="0"/>
        <outline val="0"/>
        <shadow val="0"/>
        <vertAlign val="baseline"/>
        <sz val="11"/>
        <name val="Verdana"/>
        <scheme val="none"/>
      </font>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FF9900"/>
      <color rgb="FFD99F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owerPivotData" Target="model/item.data"/><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8.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18" Type="http://schemas.openxmlformats.org/officeDocument/2006/relationships/image" Target="../media/image23.png"/><Relationship Id="rId26" Type="http://schemas.openxmlformats.org/officeDocument/2006/relationships/image" Target="../media/image31.png"/><Relationship Id="rId3" Type="http://schemas.openxmlformats.org/officeDocument/2006/relationships/image" Target="../media/image3.png"/><Relationship Id="rId21" Type="http://schemas.openxmlformats.org/officeDocument/2006/relationships/image" Target="../media/image26.png"/><Relationship Id="rId7" Type="http://schemas.openxmlformats.org/officeDocument/2006/relationships/image" Target="../media/image13.png"/><Relationship Id="rId12" Type="http://schemas.openxmlformats.org/officeDocument/2006/relationships/image" Target="../media/image18.png"/><Relationship Id="rId17" Type="http://schemas.openxmlformats.org/officeDocument/2006/relationships/image" Target="../media/image22.png"/><Relationship Id="rId25" Type="http://schemas.openxmlformats.org/officeDocument/2006/relationships/image" Target="../media/image30.png"/><Relationship Id="rId2" Type="http://schemas.openxmlformats.org/officeDocument/2006/relationships/image" Target="../media/image10.png"/><Relationship Id="rId16" Type="http://schemas.openxmlformats.org/officeDocument/2006/relationships/image" Target="../media/image21.png"/><Relationship Id="rId20" Type="http://schemas.openxmlformats.org/officeDocument/2006/relationships/image" Target="../media/image25.png"/><Relationship Id="rId1" Type="http://schemas.openxmlformats.org/officeDocument/2006/relationships/image" Target="../media/image9.png"/><Relationship Id="rId6" Type="http://schemas.openxmlformats.org/officeDocument/2006/relationships/image" Target="../media/image12.png"/><Relationship Id="rId11" Type="http://schemas.openxmlformats.org/officeDocument/2006/relationships/image" Target="../media/image17.png"/><Relationship Id="rId24" Type="http://schemas.openxmlformats.org/officeDocument/2006/relationships/image" Target="../media/image29.png"/><Relationship Id="rId5" Type="http://schemas.openxmlformats.org/officeDocument/2006/relationships/image" Target="../media/image11.png"/><Relationship Id="rId15" Type="http://schemas.openxmlformats.org/officeDocument/2006/relationships/image" Target="../media/image4.png"/><Relationship Id="rId23" Type="http://schemas.openxmlformats.org/officeDocument/2006/relationships/image" Target="../media/image28.png"/><Relationship Id="rId10" Type="http://schemas.openxmlformats.org/officeDocument/2006/relationships/image" Target="../media/image16.png"/><Relationship Id="rId19" Type="http://schemas.openxmlformats.org/officeDocument/2006/relationships/image" Target="../media/image24.png"/><Relationship Id="rId4" Type="http://schemas.openxmlformats.org/officeDocument/2006/relationships/image" Target="../media/image5.png"/><Relationship Id="rId9" Type="http://schemas.openxmlformats.org/officeDocument/2006/relationships/image" Target="../media/image15.png"/><Relationship Id="rId14" Type="http://schemas.openxmlformats.org/officeDocument/2006/relationships/image" Target="../media/image20.png"/><Relationship Id="rId22" Type="http://schemas.openxmlformats.org/officeDocument/2006/relationships/image" Target="../media/image27.png"/><Relationship Id="rId27"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editAs="oneCell">
    <xdr:from>
      <xdr:col>1</xdr:col>
      <xdr:colOff>7621</xdr:colOff>
      <xdr:row>0</xdr:row>
      <xdr:rowOff>0</xdr:rowOff>
    </xdr:from>
    <xdr:to>
      <xdr:col>1</xdr:col>
      <xdr:colOff>1447801</xdr:colOff>
      <xdr:row>1</xdr:row>
      <xdr:rowOff>203495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621" y="0"/>
          <a:ext cx="1440180" cy="446700"/>
        </a:xfrm>
        <a:prstGeom prst="rect">
          <a:avLst/>
        </a:prstGeom>
      </xdr:spPr>
    </xdr:pic>
    <xdr:clientData/>
  </xdr:twoCellAnchor>
  <xdr:twoCellAnchor editAs="oneCell">
    <xdr:from>
      <xdr:col>1</xdr:col>
      <xdr:colOff>5905123</xdr:colOff>
      <xdr:row>0</xdr:row>
      <xdr:rowOff>35560</xdr:rowOff>
    </xdr:from>
    <xdr:to>
      <xdr:col>2</xdr:col>
      <xdr:colOff>1</xdr:colOff>
      <xdr:row>1</xdr:row>
      <xdr:rowOff>203200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5905123" y="35560"/>
          <a:ext cx="1879978" cy="396240"/>
        </a:xfrm>
        <a:prstGeom prst="rect">
          <a:avLst/>
        </a:prstGeom>
      </xdr:spPr>
    </xdr:pic>
    <xdr:clientData/>
  </xdr:twoCellAnchor>
  <xdr:twoCellAnchor editAs="oneCell">
    <xdr:from>
      <xdr:col>1</xdr:col>
      <xdr:colOff>35719</xdr:colOff>
      <xdr:row>9</xdr:row>
      <xdr:rowOff>20815</xdr:rowOff>
    </xdr:from>
    <xdr:to>
      <xdr:col>1</xdr:col>
      <xdr:colOff>242896</xdr:colOff>
      <xdr:row>9</xdr:row>
      <xdr:rowOff>171450</xdr:rowOff>
    </xdr:to>
    <xdr:pic>
      <xdr:nvPicPr>
        <xdr:cNvPr id="10" name="Picture 9" descr="*">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5719" y="3116440"/>
          <a:ext cx="207177" cy="15063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0</xdr:col>
      <xdr:colOff>0</xdr:colOff>
      <xdr:row>9</xdr:row>
      <xdr:rowOff>773290</xdr:rowOff>
    </xdr:from>
    <xdr:to>
      <xdr:col>1</xdr:col>
      <xdr:colOff>238125</xdr:colOff>
      <xdr:row>10</xdr:row>
      <xdr:rowOff>155852</xdr:rowOff>
    </xdr:to>
    <xdr:pic>
      <xdr:nvPicPr>
        <xdr:cNvPr id="11" name="Picture 10" descr="*">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0" y="3857009"/>
          <a:ext cx="238125" cy="16837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0</xdr:col>
      <xdr:colOff>0</xdr:colOff>
      <xdr:row>14</xdr:row>
      <xdr:rowOff>0</xdr:rowOff>
    </xdr:from>
    <xdr:to>
      <xdr:col>1</xdr:col>
      <xdr:colOff>180975</xdr:colOff>
      <xdr:row>14</xdr:row>
      <xdr:rowOff>153216</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0" y="4924425"/>
          <a:ext cx="180975" cy="155121"/>
        </a:xfrm>
        <a:prstGeom prst="rect">
          <a:avLst/>
        </a:prstGeom>
      </xdr:spPr>
    </xdr:pic>
    <xdr:clientData/>
  </xdr:twoCellAnchor>
  <xdr:twoCellAnchor editAs="oneCell">
    <xdr:from>
      <xdr:col>0</xdr:col>
      <xdr:colOff>0</xdr:colOff>
      <xdr:row>14</xdr:row>
      <xdr:rowOff>180975</xdr:rowOff>
    </xdr:from>
    <xdr:to>
      <xdr:col>1</xdr:col>
      <xdr:colOff>180975</xdr:colOff>
      <xdr:row>15</xdr:row>
      <xdr:rowOff>147501</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a:stretch>
          <a:fillRect/>
        </a:stretch>
      </xdr:blipFill>
      <xdr:spPr>
        <a:xfrm>
          <a:off x="0" y="5105400"/>
          <a:ext cx="180975" cy="155121"/>
        </a:xfrm>
        <a:prstGeom prst="rect">
          <a:avLst/>
        </a:prstGeom>
      </xdr:spPr>
    </xdr:pic>
    <xdr:clientData/>
  </xdr:twoCellAnchor>
  <xdr:twoCellAnchor editAs="oneCell">
    <xdr:from>
      <xdr:col>0</xdr:col>
      <xdr:colOff>0</xdr:colOff>
      <xdr:row>16</xdr:row>
      <xdr:rowOff>9525</xdr:rowOff>
    </xdr:from>
    <xdr:to>
      <xdr:col>1</xdr:col>
      <xdr:colOff>180975</xdr:colOff>
      <xdr:row>16</xdr:row>
      <xdr:rowOff>164646</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
        <a:stretch>
          <a:fillRect/>
        </a:stretch>
      </xdr:blipFill>
      <xdr:spPr>
        <a:xfrm>
          <a:off x="0" y="5314950"/>
          <a:ext cx="180975" cy="1551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42</xdr:row>
      <xdr:rowOff>0</xdr:rowOff>
    </xdr:from>
    <xdr:ext cx="168089" cy="168089"/>
    <xdr:pic>
      <xdr:nvPicPr>
        <xdr:cNvPr id="3" name="Picture 2" descr="*">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0" y="14534029"/>
          <a:ext cx="168089" cy="168089"/>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47625</xdr:colOff>
      <xdr:row>52</xdr:row>
      <xdr:rowOff>7938</xdr:rowOff>
    </xdr:from>
    <xdr:ext cx="121920" cy="121920"/>
    <xdr:pic>
      <xdr:nvPicPr>
        <xdr:cNvPr id="4" name="Picture 3" descr="*">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18295938"/>
          <a:ext cx="121920" cy="12192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xdr:from>
      <xdr:col>1</xdr:col>
      <xdr:colOff>0</xdr:colOff>
      <xdr:row>75</xdr:row>
      <xdr:rowOff>85725</xdr:rowOff>
    </xdr:from>
    <xdr:to>
      <xdr:col>3</xdr:col>
      <xdr:colOff>0</xdr:colOff>
      <xdr:row>76</xdr:row>
      <xdr:rowOff>85725</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0" y="30232350"/>
          <a:ext cx="10363200" cy="1295400"/>
        </a:xfrm>
        <a:prstGeom prst="rect">
          <a:avLst/>
        </a:prstGeom>
      </xdr:spPr>
    </xdr:pic>
    <xdr:clientData/>
  </xdr:twoCellAnchor>
  <xdr:twoCellAnchor>
    <xdr:from>
      <xdr:col>1</xdr:col>
      <xdr:colOff>0</xdr:colOff>
      <xdr:row>71</xdr:row>
      <xdr:rowOff>1704974</xdr:rowOff>
    </xdr:from>
    <xdr:to>
      <xdr:col>3</xdr:col>
      <xdr:colOff>0</xdr:colOff>
      <xdr:row>72</xdr:row>
      <xdr:rowOff>885824</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0" y="27422474"/>
          <a:ext cx="7620000" cy="885825"/>
        </a:xfrm>
        <a:prstGeom prst="rect">
          <a:avLst/>
        </a:prstGeom>
      </xdr:spPr>
    </xdr:pic>
    <xdr:clientData/>
  </xdr:twoCellAnchor>
  <xdr:oneCellAnchor>
    <xdr:from>
      <xdr:col>1</xdr:col>
      <xdr:colOff>0</xdr:colOff>
      <xdr:row>59</xdr:row>
      <xdr:rowOff>0</xdr:rowOff>
    </xdr:from>
    <xdr:ext cx="121920" cy="121920"/>
    <xdr:pic>
      <xdr:nvPicPr>
        <xdr:cNvPr id="10" name="Picture 9" descr="*">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0" y="13984941"/>
          <a:ext cx="121920" cy="12192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22225</xdr:colOff>
      <xdr:row>53</xdr:row>
      <xdr:rowOff>14288</xdr:rowOff>
    </xdr:from>
    <xdr:ext cx="144780" cy="121920"/>
    <xdr:pic>
      <xdr:nvPicPr>
        <xdr:cNvPr id="11" name="Picture 10" descr="*">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2225" y="18816638"/>
          <a:ext cx="144780" cy="12192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1</xdr:col>
      <xdr:colOff>0</xdr:colOff>
      <xdr:row>60</xdr:row>
      <xdr:rowOff>114300</xdr:rowOff>
    </xdr:from>
    <xdr:to>
      <xdr:col>2</xdr:col>
      <xdr:colOff>2938181</xdr:colOff>
      <xdr:row>61</xdr:row>
      <xdr:rowOff>114300</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5"/>
        <a:stretch>
          <a:fillRect/>
        </a:stretch>
      </xdr:blipFill>
      <xdr:spPr>
        <a:xfrm>
          <a:off x="0" y="22288500"/>
          <a:ext cx="7567331" cy="1152525"/>
        </a:xfrm>
        <a:prstGeom prst="rect">
          <a:avLst/>
        </a:prstGeom>
      </xdr:spPr>
    </xdr:pic>
    <xdr:clientData/>
  </xdr:twoCellAnchor>
  <xdr:oneCellAnchor>
    <xdr:from>
      <xdr:col>1</xdr:col>
      <xdr:colOff>0</xdr:colOff>
      <xdr:row>42</xdr:row>
      <xdr:rowOff>317966</xdr:rowOff>
    </xdr:from>
    <xdr:ext cx="168089" cy="168089"/>
    <xdr:pic>
      <xdr:nvPicPr>
        <xdr:cNvPr id="13" name="Picture 12" descr="*">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0" y="14899154"/>
          <a:ext cx="168089" cy="168089"/>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9</xdr:col>
      <xdr:colOff>594360</xdr:colOff>
      <xdr:row>32</xdr:row>
      <xdr:rowOff>960120</xdr:rowOff>
    </xdr:from>
    <xdr:to>
      <xdr:col>20</xdr:col>
      <xdr:colOff>7620</xdr:colOff>
      <xdr:row>32</xdr:row>
      <xdr:rowOff>2194560</xdr:rowOff>
    </xdr:to>
    <xdr:pic>
      <xdr:nvPicPr>
        <xdr:cNvPr id="28" name="Picture 11">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2473940" y="15300960"/>
          <a:ext cx="6118860"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297180</xdr:colOff>
      <xdr:row>30</xdr:row>
      <xdr:rowOff>1386840</xdr:rowOff>
    </xdr:from>
    <xdr:to>
      <xdr:col>3</xdr:col>
      <xdr:colOff>30480</xdr:colOff>
      <xdr:row>30</xdr:row>
      <xdr:rowOff>3078480</xdr:rowOff>
    </xdr:to>
    <xdr:pic>
      <xdr:nvPicPr>
        <xdr:cNvPr id="29" name="Picture 13" descr="Screenshot_2015-11-04-23-02-32">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97180" y="14638020"/>
          <a:ext cx="7955280"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oneCellAnchor>
    <xdr:from>
      <xdr:col>1</xdr:col>
      <xdr:colOff>38100</xdr:colOff>
      <xdr:row>7</xdr:row>
      <xdr:rowOff>38100</xdr:rowOff>
    </xdr:from>
    <xdr:ext cx="144780" cy="121920"/>
    <xdr:pic>
      <xdr:nvPicPr>
        <xdr:cNvPr id="30" name="Picture 29" descr="*">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8100" y="2692400"/>
          <a:ext cx="144780" cy="12192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50800</xdr:colOff>
      <xdr:row>11</xdr:row>
      <xdr:rowOff>38100</xdr:rowOff>
    </xdr:from>
    <xdr:ext cx="121920" cy="121920"/>
    <xdr:pic>
      <xdr:nvPicPr>
        <xdr:cNvPr id="31" name="Picture 30" descr="*">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50800" y="4597400"/>
          <a:ext cx="121920" cy="12192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24</xdr:row>
      <xdr:rowOff>22860</xdr:rowOff>
    </xdr:from>
    <xdr:ext cx="6120130" cy="1804035"/>
    <xdr:pic>
      <xdr:nvPicPr>
        <xdr:cNvPr id="32" name="Picture 31">
          <a:extLst>
            <a:ext uri="{FF2B5EF4-FFF2-40B4-BE49-F238E27FC236}">
              <a16:creationId xmlns:a16="http://schemas.microsoft.com/office/drawing/2014/main" id="{00000000-0008-0000-0200-000020000000}"/>
            </a:ext>
          </a:extLst>
        </xdr:cNvPr>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0" y="8511540"/>
          <a:ext cx="6120130" cy="1804035"/>
        </a:xfrm>
        <a:prstGeom prst="rect">
          <a:avLst/>
        </a:prstGeom>
      </xdr:spPr>
    </xdr:pic>
    <xdr:clientData/>
  </xdr:oneCellAnchor>
  <xdr:oneCellAnchor>
    <xdr:from>
      <xdr:col>1</xdr:col>
      <xdr:colOff>45720</xdr:colOff>
      <xdr:row>17</xdr:row>
      <xdr:rowOff>15240</xdr:rowOff>
    </xdr:from>
    <xdr:ext cx="6120130" cy="564515"/>
    <xdr:pic>
      <xdr:nvPicPr>
        <xdr:cNvPr id="33" name="Picture 32">
          <a:extLst>
            <a:ext uri="{FF2B5EF4-FFF2-40B4-BE49-F238E27FC236}">
              <a16:creationId xmlns:a16="http://schemas.microsoft.com/office/drawing/2014/main" id="{00000000-0008-0000-0200-000021000000}"/>
            </a:ext>
          </a:extLst>
        </xdr:cNvPr>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5720" y="6134100"/>
          <a:ext cx="6120130" cy="564515"/>
        </a:xfrm>
        <a:prstGeom prst="rect">
          <a:avLst/>
        </a:prstGeom>
      </xdr:spPr>
    </xdr:pic>
    <xdr:clientData/>
  </xdr:oneCellAnchor>
  <xdr:oneCellAnchor>
    <xdr:from>
      <xdr:col>1</xdr:col>
      <xdr:colOff>0</xdr:colOff>
      <xdr:row>27</xdr:row>
      <xdr:rowOff>0</xdr:rowOff>
    </xdr:from>
    <xdr:ext cx="3819525" cy="742950"/>
    <xdr:pic>
      <xdr:nvPicPr>
        <xdr:cNvPr id="34" name="Picture 33">
          <a:extLst>
            <a:ext uri="{FF2B5EF4-FFF2-40B4-BE49-F238E27FC236}">
              <a16:creationId xmlns:a16="http://schemas.microsoft.com/office/drawing/2014/main" id="{00000000-0008-0000-0200-000022000000}"/>
            </a:ext>
          </a:extLst>
        </xdr:cNvPr>
        <xdr:cNvPicPr/>
      </xdr:nvPicPr>
      <xdr:blipFill>
        <a:blip xmlns:r="http://schemas.openxmlformats.org/officeDocument/2006/relationships" r:embed="rId7"/>
        <a:stretch>
          <a:fillRect/>
        </a:stretch>
      </xdr:blipFill>
      <xdr:spPr>
        <a:xfrm>
          <a:off x="0" y="11193780"/>
          <a:ext cx="3819525" cy="742950"/>
        </a:xfrm>
        <a:prstGeom prst="rect">
          <a:avLst/>
        </a:prstGeom>
      </xdr:spPr>
    </xdr:pic>
    <xdr:clientData/>
  </xdr:oneCellAnchor>
  <xdr:oneCellAnchor>
    <xdr:from>
      <xdr:col>1</xdr:col>
      <xdr:colOff>29210</xdr:colOff>
      <xdr:row>27</xdr:row>
      <xdr:rowOff>781050</xdr:rowOff>
    </xdr:from>
    <xdr:ext cx="4295775" cy="1371600"/>
    <xdr:pic>
      <xdr:nvPicPr>
        <xdr:cNvPr id="35" name="Picture 34">
          <a:extLst>
            <a:ext uri="{FF2B5EF4-FFF2-40B4-BE49-F238E27FC236}">
              <a16:creationId xmlns:a16="http://schemas.microsoft.com/office/drawing/2014/main" id="{00000000-0008-0000-0200-000023000000}"/>
            </a:ext>
          </a:extLst>
        </xdr:cNvPr>
        <xdr:cNvPicPr/>
      </xdr:nvPicPr>
      <xdr:blipFill>
        <a:blip xmlns:r="http://schemas.openxmlformats.org/officeDocument/2006/relationships" r:embed="rId8"/>
        <a:stretch>
          <a:fillRect/>
        </a:stretch>
      </xdr:blipFill>
      <xdr:spPr>
        <a:xfrm>
          <a:off x="29210" y="11974830"/>
          <a:ext cx="4295775" cy="1371600"/>
        </a:xfrm>
        <a:prstGeom prst="rect">
          <a:avLst/>
        </a:prstGeom>
      </xdr:spPr>
    </xdr:pic>
    <xdr:clientData/>
  </xdr:oneCellAnchor>
  <xdr:oneCellAnchor>
    <xdr:from>
      <xdr:col>1</xdr:col>
      <xdr:colOff>6179820</xdr:colOff>
      <xdr:row>33</xdr:row>
      <xdr:rowOff>68580</xdr:rowOff>
    </xdr:from>
    <xdr:ext cx="753110" cy="1512794"/>
    <xdr:pic>
      <xdr:nvPicPr>
        <xdr:cNvPr id="36" name="Picture 35" descr="C:\Users\Install\AppData\Local\Microsoft\Windows\INetCache\Content.Outlook\3WWXEMXF\Screenshot_2015-11-04-23-02-32.png">
          <a:extLst>
            <a:ext uri="{FF2B5EF4-FFF2-40B4-BE49-F238E27FC236}">
              <a16:creationId xmlns:a16="http://schemas.microsoft.com/office/drawing/2014/main" id="{00000000-0008-0000-0200-000024000000}"/>
            </a:ext>
          </a:extLst>
        </xdr:cNvPr>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6179820" y="17848580"/>
          <a:ext cx="753110" cy="1512794"/>
        </a:xfrm>
        <a:prstGeom prst="rect">
          <a:avLst/>
        </a:prstGeom>
        <a:noFill/>
        <a:ln>
          <a:noFill/>
        </a:ln>
      </xdr:spPr>
    </xdr:pic>
    <xdr:clientData/>
  </xdr:oneCellAnchor>
  <xdr:oneCellAnchor>
    <xdr:from>
      <xdr:col>1</xdr:col>
      <xdr:colOff>0</xdr:colOff>
      <xdr:row>33</xdr:row>
      <xdr:rowOff>177800</xdr:rowOff>
    </xdr:from>
    <xdr:ext cx="6120130" cy="1236345"/>
    <xdr:pic>
      <xdr:nvPicPr>
        <xdr:cNvPr id="37" name="Picture 36">
          <a:extLst>
            <a:ext uri="{FF2B5EF4-FFF2-40B4-BE49-F238E27FC236}">
              <a16:creationId xmlns:a16="http://schemas.microsoft.com/office/drawing/2014/main" id="{00000000-0008-0000-0200-000025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17957800"/>
          <a:ext cx="6120130" cy="1236345"/>
        </a:xfrm>
        <a:prstGeom prst="rect">
          <a:avLst/>
        </a:prstGeom>
      </xdr:spPr>
    </xdr:pic>
    <xdr:clientData/>
  </xdr:oneCellAnchor>
  <xdr:oneCellAnchor>
    <xdr:from>
      <xdr:col>1</xdr:col>
      <xdr:colOff>0</xdr:colOff>
      <xdr:row>35</xdr:row>
      <xdr:rowOff>0</xdr:rowOff>
    </xdr:from>
    <xdr:ext cx="7516122" cy="4158343"/>
    <xdr:pic>
      <xdr:nvPicPr>
        <xdr:cNvPr id="38" name="Picture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0" y="17289780"/>
          <a:ext cx="7516122" cy="4158343"/>
        </a:xfrm>
        <a:prstGeom prst="rect">
          <a:avLst/>
        </a:prstGeom>
      </xdr:spPr>
    </xdr:pic>
    <xdr:clientData/>
  </xdr:oneCellAnchor>
  <xdr:oneCellAnchor>
    <xdr:from>
      <xdr:col>1</xdr:col>
      <xdr:colOff>50800</xdr:colOff>
      <xdr:row>48</xdr:row>
      <xdr:rowOff>38100</xdr:rowOff>
    </xdr:from>
    <xdr:ext cx="144780" cy="121920"/>
    <xdr:pic>
      <xdr:nvPicPr>
        <xdr:cNvPr id="39" name="Picture 38" descr="*">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50800" y="31343600"/>
          <a:ext cx="144780" cy="12192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1</xdr:colOff>
      <xdr:row>47</xdr:row>
      <xdr:rowOff>0</xdr:rowOff>
    </xdr:from>
    <xdr:ext cx="5421086" cy="625763"/>
    <xdr:pic>
      <xdr:nvPicPr>
        <xdr:cNvPr id="40" name="Picture 39">
          <a:extLst>
            <a:ext uri="{FF2B5EF4-FFF2-40B4-BE49-F238E27FC236}">
              <a16:creationId xmlns:a16="http://schemas.microsoft.com/office/drawing/2014/main" id="{00000000-0008-0000-0200-000028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 y="26083260"/>
          <a:ext cx="5421086" cy="625763"/>
        </a:xfrm>
        <a:prstGeom prst="rect">
          <a:avLst/>
        </a:prstGeom>
      </xdr:spPr>
    </xdr:pic>
    <xdr:clientData/>
  </xdr:oneCellAnchor>
  <xdr:oneCellAnchor>
    <xdr:from>
      <xdr:col>1</xdr:col>
      <xdr:colOff>57150</xdr:colOff>
      <xdr:row>49</xdr:row>
      <xdr:rowOff>28575</xdr:rowOff>
    </xdr:from>
    <xdr:ext cx="121920" cy="121920"/>
    <xdr:pic>
      <xdr:nvPicPr>
        <xdr:cNvPr id="41" name="Picture 40" descr="*">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57150" y="27870150"/>
          <a:ext cx="121920" cy="12192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50800</xdr:colOff>
      <xdr:row>13</xdr:row>
      <xdr:rowOff>38100</xdr:rowOff>
    </xdr:from>
    <xdr:ext cx="144780" cy="121920"/>
    <xdr:pic>
      <xdr:nvPicPr>
        <xdr:cNvPr id="42" name="Picture 41" descr="*">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50800" y="5359400"/>
          <a:ext cx="144780" cy="12192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38100</xdr:colOff>
      <xdr:row>108</xdr:row>
      <xdr:rowOff>25400</xdr:rowOff>
    </xdr:from>
    <xdr:ext cx="144780" cy="121920"/>
    <xdr:pic>
      <xdr:nvPicPr>
        <xdr:cNvPr id="43" name="Picture 42" descr="*">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8100" y="76034900"/>
          <a:ext cx="144780" cy="12192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50800</xdr:colOff>
      <xdr:row>100</xdr:row>
      <xdr:rowOff>25400</xdr:rowOff>
    </xdr:from>
    <xdr:ext cx="121920" cy="121920"/>
    <xdr:pic>
      <xdr:nvPicPr>
        <xdr:cNvPr id="44" name="Picture 43" descr="*">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50800" y="72110600"/>
          <a:ext cx="121920" cy="12192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50800</xdr:colOff>
      <xdr:row>89</xdr:row>
      <xdr:rowOff>25400</xdr:rowOff>
    </xdr:from>
    <xdr:ext cx="121920" cy="121920"/>
    <xdr:pic>
      <xdr:nvPicPr>
        <xdr:cNvPr id="45" name="Picture 44" descr="*">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50800" y="67195700"/>
          <a:ext cx="121920" cy="12192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25400</xdr:colOff>
      <xdr:row>53</xdr:row>
      <xdr:rowOff>25400</xdr:rowOff>
    </xdr:from>
    <xdr:ext cx="144780" cy="121920"/>
    <xdr:pic>
      <xdr:nvPicPr>
        <xdr:cNvPr id="46" name="Picture 45" descr="*">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25400" y="34048700"/>
          <a:ext cx="144780" cy="12192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60960</xdr:colOff>
      <xdr:row>88</xdr:row>
      <xdr:rowOff>99060</xdr:rowOff>
    </xdr:from>
    <xdr:ext cx="4536141" cy="2019683"/>
    <xdr:pic>
      <xdr:nvPicPr>
        <xdr:cNvPr id="47" name="Picture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12"/>
        <a:stretch>
          <a:fillRect/>
        </a:stretch>
      </xdr:blipFill>
      <xdr:spPr>
        <a:xfrm>
          <a:off x="60960" y="59481720"/>
          <a:ext cx="4536141" cy="2019683"/>
        </a:xfrm>
        <a:prstGeom prst="rect">
          <a:avLst/>
        </a:prstGeom>
      </xdr:spPr>
    </xdr:pic>
    <xdr:clientData/>
  </xdr:oneCellAnchor>
  <xdr:oneCellAnchor>
    <xdr:from>
      <xdr:col>1</xdr:col>
      <xdr:colOff>0</xdr:colOff>
      <xdr:row>98</xdr:row>
      <xdr:rowOff>0</xdr:rowOff>
    </xdr:from>
    <xdr:ext cx="5562600" cy="647700"/>
    <xdr:pic>
      <xdr:nvPicPr>
        <xdr:cNvPr id="48" name="Picture 47">
          <a:extLst>
            <a:ext uri="{FF2B5EF4-FFF2-40B4-BE49-F238E27FC236}">
              <a16:creationId xmlns:a16="http://schemas.microsoft.com/office/drawing/2014/main" id="{00000000-0008-0000-0200-000030000000}"/>
            </a:ext>
          </a:extLst>
        </xdr:cNvPr>
        <xdr:cNvPicPr/>
      </xdr:nvPicPr>
      <xdr:blipFill>
        <a:blip xmlns:r="http://schemas.openxmlformats.org/officeDocument/2006/relationships" r:embed="rId13"/>
        <a:stretch>
          <a:fillRect/>
        </a:stretch>
      </xdr:blipFill>
      <xdr:spPr>
        <a:xfrm>
          <a:off x="0" y="36741100"/>
          <a:ext cx="5562600" cy="647700"/>
        </a:xfrm>
        <a:prstGeom prst="rect">
          <a:avLst/>
        </a:prstGeom>
      </xdr:spPr>
    </xdr:pic>
    <xdr:clientData/>
  </xdr:oneCellAnchor>
  <xdr:oneCellAnchor>
    <xdr:from>
      <xdr:col>1</xdr:col>
      <xdr:colOff>0</xdr:colOff>
      <xdr:row>104</xdr:row>
      <xdr:rowOff>45720</xdr:rowOff>
    </xdr:from>
    <xdr:ext cx="4508500" cy="639445"/>
    <xdr:pic>
      <xdr:nvPicPr>
        <xdr:cNvPr id="49" name="Picture 48">
          <a:extLst>
            <a:ext uri="{FF2B5EF4-FFF2-40B4-BE49-F238E27FC236}">
              <a16:creationId xmlns:a16="http://schemas.microsoft.com/office/drawing/2014/main" id="{00000000-0008-0000-0200-000031000000}"/>
            </a:ext>
          </a:extLst>
        </xdr:cNvPr>
        <xdr:cNvPicPr/>
      </xdr:nvPicPr>
      <xdr:blipFill>
        <a:blip xmlns:r="http://schemas.openxmlformats.org/officeDocument/2006/relationships" r:embed="rId14"/>
        <a:stretch>
          <a:fillRect/>
        </a:stretch>
      </xdr:blipFill>
      <xdr:spPr>
        <a:xfrm>
          <a:off x="0" y="69913500"/>
          <a:ext cx="4508500" cy="639445"/>
        </a:xfrm>
        <a:prstGeom prst="rect">
          <a:avLst/>
        </a:prstGeom>
      </xdr:spPr>
    </xdr:pic>
    <xdr:clientData/>
  </xdr:oneCellAnchor>
  <xdr:twoCellAnchor editAs="oneCell">
    <xdr:from>
      <xdr:col>1</xdr:col>
      <xdr:colOff>31432</xdr:colOff>
      <xdr:row>3</xdr:row>
      <xdr:rowOff>21272</xdr:rowOff>
    </xdr:from>
    <xdr:to>
      <xdr:col>1</xdr:col>
      <xdr:colOff>212407</xdr:colOff>
      <xdr:row>3</xdr:row>
      <xdr:rowOff>176393</xdr:rowOff>
    </xdr:to>
    <xdr:pic>
      <xdr:nvPicPr>
        <xdr:cNvPr id="24" name="Picture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5"/>
        <a:stretch>
          <a:fillRect/>
        </a:stretch>
      </xdr:blipFill>
      <xdr:spPr>
        <a:xfrm>
          <a:off x="31432" y="580072"/>
          <a:ext cx="180975" cy="155121"/>
        </a:xfrm>
        <a:prstGeom prst="rect">
          <a:avLst/>
        </a:prstGeom>
      </xdr:spPr>
    </xdr:pic>
    <xdr:clientData/>
  </xdr:twoCellAnchor>
  <xdr:twoCellAnchor>
    <xdr:from>
      <xdr:col>1</xdr:col>
      <xdr:colOff>167640</xdr:colOff>
      <xdr:row>62</xdr:row>
      <xdr:rowOff>68580</xdr:rowOff>
    </xdr:from>
    <xdr:to>
      <xdr:col>1</xdr:col>
      <xdr:colOff>7445053</xdr:colOff>
      <xdr:row>62</xdr:row>
      <xdr:rowOff>1988819</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358140" y="39946580"/>
          <a:ext cx="7277413" cy="1920239"/>
          <a:chOff x="167640" y="33505140"/>
          <a:chExt cx="7277413" cy="1920239"/>
        </a:xfrm>
      </xdr:grpSpPr>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6"/>
          <a:stretch>
            <a:fillRect/>
          </a:stretch>
        </xdr:blipFill>
        <xdr:spPr>
          <a:xfrm>
            <a:off x="167640" y="33604200"/>
            <a:ext cx="1760219" cy="1358232"/>
          </a:xfrm>
          <a:prstGeom prst="rect">
            <a:avLst/>
          </a:prstGeom>
        </xdr:spPr>
      </xdr:pic>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7"/>
          <a:stretch>
            <a:fillRect/>
          </a:stretch>
        </xdr:blipFill>
        <xdr:spPr>
          <a:xfrm>
            <a:off x="2369821" y="33505140"/>
            <a:ext cx="5075232" cy="1920239"/>
          </a:xfrm>
          <a:prstGeom prst="rect">
            <a:avLst/>
          </a:prstGeom>
        </xdr:spPr>
      </xdr:pic>
    </xdr:grpSp>
    <xdr:clientData/>
  </xdr:twoCellAnchor>
  <xdr:twoCellAnchor editAs="oneCell">
    <xdr:from>
      <xdr:col>1</xdr:col>
      <xdr:colOff>472440</xdr:colOff>
      <xdr:row>64</xdr:row>
      <xdr:rowOff>49744</xdr:rowOff>
    </xdr:from>
    <xdr:to>
      <xdr:col>1</xdr:col>
      <xdr:colOff>6804660</xdr:colOff>
      <xdr:row>64</xdr:row>
      <xdr:rowOff>1635543</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8"/>
        <a:stretch>
          <a:fillRect/>
        </a:stretch>
      </xdr:blipFill>
      <xdr:spPr>
        <a:xfrm>
          <a:off x="472440" y="36046624"/>
          <a:ext cx="6332220" cy="1585799"/>
        </a:xfrm>
        <a:prstGeom prst="rect">
          <a:avLst/>
        </a:prstGeom>
      </xdr:spPr>
    </xdr:pic>
    <xdr:clientData/>
  </xdr:twoCellAnchor>
  <xdr:twoCellAnchor editAs="oneCell">
    <xdr:from>
      <xdr:col>1</xdr:col>
      <xdr:colOff>624840</xdr:colOff>
      <xdr:row>66</xdr:row>
      <xdr:rowOff>2651760</xdr:rowOff>
    </xdr:from>
    <xdr:to>
      <xdr:col>1</xdr:col>
      <xdr:colOff>6422348</xdr:colOff>
      <xdr:row>67</xdr:row>
      <xdr:rowOff>2796540</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9"/>
        <a:stretch>
          <a:fillRect/>
        </a:stretch>
      </xdr:blipFill>
      <xdr:spPr>
        <a:xfrm>
          <a:off x="624840" y="40911780"/>
          <a:ext cx="5797508" cy="2819400"/>
        </a:xfrm>
        <a:prstGeom prst="rect">
          <a:avLst/>
        </a:prstGeom>
      </xdr:spPr>
    </xdr:pic>
    <xdr:clientData/>
  </xdr:twoCellAnchor>
  <xdr:twoCellAnchor editAs="oneCell">
    <xdr:from>
      <xdr:col>1</xdr:col>
      <xdr:colOff>640080</xdr:colOff>
      <xdr:row>66</xdr:row>
      <xdr:rowOff>30480</xdr:rowOff>
    </xdr:from>
    <xdr:to>
      <xdr:col>1</xdr:col>
      <xdr:colOff>6362700</xdr:colOff>
      <xdr:row>66</xdr:row>
      <xdr:rowOff>2561033</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0"/>
        <a:stretch>
          <a:fillRect/>
        </a:stretch>
      </xdr:blipFill>
      <xdr:spPr>
        <a:xfrm>
          <a:off x="640080" y="38290500"/>
          <a:ext cx="5722620" cy="2530553"/>
        </a:xfrm>
        <a:prstGeom prst="rect">
          <a:avLst/>
        </a:prstGeom>
      </xdr:spPr>
    </xdr:pic>
    <xdr:clientData/>
  </xdr:twoCellAnchor>
  <xdr:twoCellAnchor editAs="oneCell">
    <xdr:from>
      <xdr:col>1</xdr:col>
      <xdr:colOff>15241</xdr:colOff>
      <xdr:row>71</xdr:row>
      <xdr:rowOff>15241</xdr:rowOff>
    </xdr:from>
    <xdr:to>
      <xdr:col>2</xdr:col>
      <xdr:colOff>1906</xdr:colOff>
      <xdr:row>71</xdr:row>
      <xdr:rowOff>2121655</xdr:rowOff>
    </xdr:to>
    <xdr:pic>
      <xdr:nvPicPr>
        <xdr:cNvPr id="12" name="Picture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1"/>
        <a:stretch>
          <a:fillRect/>
        </a:stretch>
      </xdr:blipFill>
      <xdr:spPr>
        <a:xfrm>
          <a:off x="15241" y="44493181"/>
          <a:ext cx="7482840" cy="2106414"/>
        </a:xfrm>
        <a:prstGeom prst="rect">
          <a:avLst/>
        </a:prstGeom>
      </xdr:spPr>
    </xdr:pic>
    <xdr:clientData/>
  </xdr:twoCellAnchor>
  <xdr:twoCellAnchor editAs="oneCell">
    <xdr:from>
      <xdr:col>1</xdr:col>
      <xdr:colOff>403861</xdr:colOff>
      <xdr:row>73</xdr:row>
      <xdr:rowOff>30481</xdr:rowOff>
    </xdr:from>
    <xdr:to>
      <xdr:col>1</xdr:col>
      <xdr:colOff>7132321</xdr:colOff>
      <xdr:row>73</xdr:row>
      <xdr:rowOff>3084919</xdr:rowOff>
    </xdr:to>
    <xdr:pic>
      <xdr:nvPicPr>
        <xdr:cNvPr id="14" name="Picture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22"/>
        <a:stretch>
          <a:fillRect/>
        </a:stretch>
      </xdr:blipFill>
      <xdr:spPr>
        <a:xfrm>
          <a:off x="403861" y="47320201"/>
          <a:ext cx="6728460" cy="3054438"/>
        </a:xfrm>
        <a:prstGeom prst="rect">
          <a:avLst/>
        </a:prstGeom>
      </xdr:spPr>
    </xdr:pic>
    <xdr:clientData/>
  </xdr:twoCellAnchor>
  <xdr:twoCellAnchor>
    <xdr:from>
      <xdr:col>1</xdr:col>
      <xdr:colOff>1066801</xdr:colOff>
      <xdr:row>77</xdr:row>
      <xdr:rowOff>68581</xdr:rowOff>
    </xdr:from>
    <xdr:to>
      <xdr:col>1</xdr:col>
      <xdr:colOff>6492240</xdr:colOff>
      <xdr:row>77</xdr:row>
      <xdr:rowOff>2697480</xdr:rowOff>
    </xdr:to>
    <xdr:grpSp>
      <xdr:nvGrpSpPr>
        <xdr:cNvPr id="19" name="Group 18">
          <a:extLst>
            <a:ext uri="{FF2B5EF4-FFF2-40B4-BE49-F238E27FC236}">
              <a16:creationId xmlns:a16="http://schemas.microsoft.com/office/drawing/2014/main" id="{00000000-0008-0000-0200-000013000000}"/>
            </a:ext>
          </a:extLst>
        </xdr:cNvPr>
        <xdr:cNvGrpSpPr/>
      </xdr:nvGrpSpPr>
      <xdr:grpSpPr>
        <a:xfrm>
          <a:off x="1257301" y="58323481"/>
          <a:ext cx="5425439" cy="2628899"/>
          <a:chOff x="914401" y="51244500"/>
          <a:chExt cx="5875020" cy="2571735"/>
        </a:xfrm>
      </xdr:grpSpPr>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23"/>
          <a:stretch>
            <a:fillRect/>
          </a:stretch>
        </xdr:blipFill>
        <xdr:spPr>
          <a:xfrm>
            <a:off x="1638301" y="51244500"/>
            <a:ext cx="4511040" cy="888027"/>
          </a:xfrm>
          <a:prstGeom prst="rect">
            <a:avLst/>
          </a:prstGeom>
        </xdr:spPr>
      </xdr:pic>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24"/>
          <a:stretch>
            <a:fillRect/>
          </a:stretch>
        </xdr:blipFill>
        <xdr:spPr>
          <a:xfrm>
            <a:off x="914401" y="52235100"/>
            <a:ext cx="5875020" cy="417376"/>
          </a:xfrm>
          <a:prstGeom prst="rect">
            <a:avLst/>
          </a:prstGeom>
        </xdr:spPr>
      </xdr:pic>
      <xdr:pic>
        <xdr:nvPicPr>
          <xdr:cNvPr id="18" name="Picture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25"/>
          <a:stretch>
            <a:fillRect/>
          </a:stretch>
        </xdr:blipFill>
        <xdr:spPr>
          <a:xfrm>
            <a:off x="1379221" y="52709418"/>
            <a:ext cx="5113019" cy="1106817"/>
          </a:xfrm>
          <a:prstGeom prst="rect">
            <a:avLst/>
          </a:prstGeom>
        </xdr:spPr>
      </xdr:pic>
    </xdr:grpSp>
    <xdr:clientData/>
  </xdr:twoCellAnchor>
  <xdr:twoCellAnchor editAs="oneCell">
    <xdr:from>
      <xdr:col>1</xdr:col>
      <xdr:colOff>190501</xdr:colOff>
      <xdr:row>81</xdr:row>
      <xdr:rowOff>152400</xdr:rowOff>
    </xdr:from>
    <xdr:to>
      <xdr:col>1</xdr:col>
      <xdr:colOff>7170421</xdr:colOff>
      <xdr:row>81</xdr:row>
      <xdr:rowOff>1506048</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26"/>
        <a:stretch>
          <a:fillRect/>
        </a:stretch>
      </xdr:blipFill>
      <xdr:spPr>
        <a:xfrm>
          <a:off x="190501" y="55100220"/>
          <a:ext cx="6979920" cy="1353648"/>
        </a:xfrm>
        <a:prstGeom prst="rect">
          <a:avLst/>
        </a:prstGeom>
      </xdr:spPr>
    </xdr:pic>
    <xdr:clientData/>
  </xdr:twoCellAnchor>
  <xdr:twoCellAnchor editAs="oneCell">
    <xdr:from>
      <xdr:col>1</xdr:col>
      <xdr:colOff>2971801</xdr:colOff>
      <xdr:row>83</xdr:row>
      <xdr:rowOff>83820</xdr:rowOff>
    </xdr:from>
    <xdr:to>
      <xdr:col>1</xdr:col>
      <xdr:colOff>4480561</xdr:colOff>
      <xdr:row>83</xdr:row>
      <xdr:rowOff>742881</xdr:rowOff>
    </xdr:to>
    <xdr:pic>
      <xdr:nvPicPr>
        <xdr:cNvPr id="21" name="Picture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27"/>
        <a:stretch>
          <a:fillRect/>
        </a:stretch>
      </xdr:blipFill>
      <xdr:spPr>
        <a:xfrm>
          <a:off x="2971801" y="57256680"/>
          <a:ext cx="1508760" cy="659061"/>
        </a:xfrm>
        <a:prstGeom prst="rect">
          <a:avLst/>
        </a:prstGeom>
      </xdr:spPr>
    </xdr:pic>
    <xdr:clientData/>
  </xdr:twoCellAnchor>
  <xdr:twoCellAnchor editAs="oneCell">
    <xdr:from>
      <xdr:col>1</xdr:col>
      <xdr:colOff>31432</xdr:colOff>
      <xdr:row>4</xdr:row>
      <xdr:rowOff>33972</xdr:rowOff>
    </xdr:from>
    <xdr:to>
      <xdr:col>1</xdr:col>
      <xdr:colOff>212407</xdr:colOff>
      <xdr:row>4</xdr:row>
      <xdr:rowOff>189093</xdr:rowOff>
    </xdr:to>
    <xdr:pic>
      <xdr:nvPicPr>
        <xdr:cNvPr id="52" name="Picture 23">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15"/>
        <a:stretch>
          <a:fillRect/>
        </a:stretch>
      </xdr:blipFill>
      <xdr:spPr>
        <a:xfrm>
          <a:off x="31432" y="986472"/>
          <a:ext cx="180975" cy="155121"/>
        </a:xfrm>
        <a:prstGeom prst="rect">
          <a:avLst/>
        </a:prstGeom>
      </xdr:spPr>
    </xdr:pic>
    <xdr:clientData/>
  </xdr:twoCellAnchor>
  <xdr:twoCellAnchor editAs="oneCell">
    <xdr:from>
      <xdr:col>1</xdr:col>
      <xdr:colOff>31432</xdr:colOff>
      <xdr:row>5</xdr:row>
      <xdr:rowOff>21272</xdr:rowOff>
    </xdr:from>
    <xdr:to>
      <xdr:col>1</xdr:col>
      <xdr:colOff>212407</xdr:colOff>
      <xdr:row>5</xdr:row>
      <xdr:rowOff>176393</xdr:rowOff>
    </xdr:to>
    <xdr:pic>
      <xdr:nvPicPr>
        <xdr:cNvPr id="53" name="Picture 23">
          <a:extLst>
            <a:ext uri="{FF2B5EF4-FFF2-40B4-BE49-F238E27FC236}">
              <a16:creationId xmlns:a16="http://schemas.microsoft.com/office/drawing/2014/main" id="{00000000-0008-0000-0200-000035000000}"/>
            </a:ext>
          </a:extLst>
        </xdr:cNvPr>
        <xdr:cNvPicPr>
          <a:picLocks noChangeAspect="1"/>
        </xdr:cNvPicPr>
      </xdr:nvPicPr>
      <xdr:blipFill>
        <a:blip xmlns:r="http://schemas.openxmlformats.org/officeDocument/2006/relationships" r:embed="rId15"/>
        <a:stretch>
          <a:fillRect/>
        </a:stretch>
      </xdr:blipFill>
      <xdr:spPr>
        <a:xfrm>
          <a:off x="31432" y="1481772"/>
          <a:ext cx="180975" cy="155121"/>
        </a:xfrm>
        <a:prstGeom prst="rect">
          <a:avLst/>
        </a:prstGeom>
      </xdr:spPr>
    </xdr:pic>
    <xdr:clientData/>
  </xdr:twoCellAnchor>
  <xdr:twoCellAnchor editAs="oneCell">
    <xdr:from>
      <xdr:col>1</xdr:col>
      <xdr:colOff>31432</xdr:colOff>
      <xdr:row>6</xdr:row>
      <xdr:rowOff>33972</xdr:rowOff>
    </xdr:from>
    <xdr:to>
      <xdr:col>1</xdr:col>
      <xdr:colOff>212407</xdr:colOff>
      <xdr:row>6</xdr:row>
      <xdr:rowOff>189093</xdr:rowOff>
    </xdr:to>
    <xdr:pic>
      <xdr:nvPicPr>
        <xdr:cNvPr id="54" name="Picture 23">
          <a:extLst>
            <a:ext uri="{FF2B5EF4-FFF2-40B4-BE49-F238E27FC236}">
              <a16:creationId xmlns:a16="http://schemas.microsoft.com/office/drawing/2014/main" id="{00000000-0008-0000-0200-000036000000}"/>
            </a:ext>
          </a:extLst>
        </xdr:cNvPr>
        <xdr:cNvPicPr>
          <a:picLocks noChangeAspect="1"/>
        </xdr:cNvPicPr>
      </xdr:nvPicPr>
      <xdr:blipFill>
        <a:blip xmlns:r="http://schemas.openxmlformats.org/officeDocument/2006/relationships" r:embed="rId15"/>
        <a:stretch>
          <a:fillRect/>
        </a:stretch>
      </xdr:blipFill>
      <xdr:spPr>
        <a:xfrm>
          <a:off x="31432" y="2015172"/>
          <a:ext cx="180975" cy="155121"/>
        </a:xfrm>
        <a:prstGeom prst="rect">
          <a:avLst/>
        </a:prstGeom>
      </xdr:spPr>
    </xdr:pic>
    <xdr:clientData/>
  </xdr:twoCellAnchor>
  <xdr:twoCellAnchor editAs="oneCell">
    <xdr:from>
      <xdr:col>1</xdr:col>
      <xdr:colOff>25400</xdr:colOff>
      <xdr:row>40</xdr:row>
      <xdr:rowOff>38100</xdr:rowOff>
    </xdr:from>
    <xdr:to>
      <xdr:col>1</xdr:col>
      <xdr:colOff>206375</xdr:colOff>
      <xdr:row>40</xdr:row>
      <xdr:rowOff>193221</xdr:rowOff>
    </xdr:to>
    <xdr:pic>
      <xdr:nvPicPr>
        <xdr:cNvPr id="55" name="Picture 23">
          <a:extLst>
            <a:ext uri="{FF2B5EF4-FFF2-40B4-BE49-F238E27FC236}">
              <a16:creationId xmlns:a16="http://schemas.microsoft.com/office/drawing/2014/main" id="{00000000-0008-0000-0200-000037000000}"/>
            </a:ext>
          </a:extLst>
        </xdr:cNvPr>
        <xdr:cNvPicPr>
          <a:picLocks noChangeAspect="1"/>
        </xdr:cNvPicPr>
      </xdr:nvPicPr>
      <xdr:blipFill>
        <a:blip xmlns:r="http://schemas.openxmlformats.org/officeDocument/2006/relationships" r:embed="rId15"/>
        <a:stretch>
          <a:fillRect/>
        </a:stretch>
      </xdr:blipFill>
      <xdr:spPr>
        <a:xfrm>
          <a:off x="25400" y="26085800"/>
          <a:ext cx="180975" cy="155121"/>
        </a:xfrm>
        <a:prstGeom prst="rect">
          <a:avLst/>
        </a:prstGeom>
      </xdr:spPr>
    </xdr:pic>
    <xdr:clientData/>
  </xdr:twoCellAnchor>
  <xdr:twoCellAnchor editAs="oneCell">
    <xdr:from>
      <xdr:col>1</xdr:col>
      <xdr:colOff>25400</xdr:colOff>
      <xdr:row>41</xdr:row>
      <xdr:rowOff>38100</xdr:rowOff>
    </xdr:from>
    <xdr:to>
      <xdr:col>1</xdr:col>
      <xdr:colOff>206375</xdr:colOff>
      <xdr:row>41</xdr:row>
      <xdr:rowOff>193221</xdr:rowOff>
    </xdr:to>
    <xdr:pic>
      <xdr:nvPicPr>
        <xdr:cNvPr id="56" name="Picture 23">
          <a:extLst>
            <a:ext uri="{FF2B5EF4-FFF2-40B4-BE49-F238E27FC236}">
              <a16:creationId xmlns:a16="http://schemas.microsoft.com/office/drawing/2014/main" id="{00000000-0008-0000-0200-000038000000}"/>
            </a:ext>
          </a:extLst>
        </xdr:cNvPr>
        <xdr:cNvPicPr>
          <a:picLocks noChangeAspect="1"/>
        </xdr:cNvPicPr>
      </xdr:nvPicPr>
      <xdr:blipFill>
        <a:blip xmlns:r="http://schemas.openxmlformats.org/officeDocument/2006/relationships" r:embed="rId15"/>
        <a:stretch>
          <a:fillRect/>
        </a:stretch>
      </xdr:blipFill>
      <xdr:spPr>
        <a:xfrm>
          <a:off x="25400" y="26441400"/>
          <a:ext cx="180975" cy="1551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 displayName="Table3" ref="A1:C6" totalsRowShown="0" headerRowDxfId="367" dataDxfId="366">
  <autoFilter ref="A1:C6" xr:uid="{00000000-0009-0000-0100-000001000000}"/>
  <tableColumns count="3">
    <tableColumn id="1" xr3:uid="{00000000-0010-0000-0000-000001000000}" name="Message viewed during the validation" dataDxfId="365"/>
    <tableColumn id="2" xr3:uid="{00000000-0010-0000-0000-000002000000}" name="What it means" dataDxfId="364"/>
    <tableColumn id="3" xr3:uid="{00000000-0010-0000-0000-000003000000}" name="What you can do to correct it" dataDxfId="363"/>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NM_list" displayName="tNM_list" ref="B10:G186" totalsRowShown="0" headerRowDxfId="362" dataDxfId="361">
  <autoFilter ref="B10:G186" xr:uid="{00000000-0009-0000-0100-000003000000}"/>
  <sortState xmlns:xlrd2="http://schemas.microsoft.com/office/spreadsheetml/2017/richdata2" ref="B11:C69">
    <sortCondition ref="B10:B69"/>
  </sortState>
  <tableColumns count="6">
    <tableColumn id="1" xr3:uid="{00000000-0010-0000-0100-000001000000}" name="name" dataDxfId="360"/>
    <tableColumn id="2" xr3:uid="{00000000-0010-0000-0100-000002000000}" name="content" dataDxfId="359">
      <calculatedColumnFormula>XLS_Overview!$B$3</calculatedColumnFormula>
    </tableColumn>
    <tableColumn id="3" xr3:uid="{00000000-0010-0000-0100-000003000000}" name="french" dataDxfId="358"/>
    <tableColumn id="64" xr3:uid="{00000000-0010-0000-0100-000040000000}" name="backup_english" dataDxfId="357"/>
    <tableColumn id="65" xr3:uid="{00000000-0010-0000-0100-000041000000}" name="formula_translate" dataDxfId="356">
      <calculatedColumnFormula>CONCATENATE("INDEX(tTrad[",tNM_list[[#This Row],[name]],"],MATCH(sl_language,tTrad[[Langue]:[Langue]],0))")</calculatedColumnFormula>
    </tableColumn>
    <tableColumn id="4" xr3:uid="{00000000-0010-0000-0100-000004000000}" name="Column1" dataDxfId="355">
      <calculatedColumnFormula>INDEX(INDIRECT("tTrad["&amp;tNM_list[[#This Row],[name]]&amp;"]"),MATCH(sl_language,tTrad[[Langue]:[Langue]],0))</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Trad" displayName="tTrad" ref="B4:GI6" totalsRowShown="0" headerRowDxfId="354" dataDxfId="353">
  <autoFilter ref="B4:GI6" xr:uid="{00000000-0009-0000-0100-000002000000}"/>
  <tableColumns count="190">
    <tableColumn id="1" xr3:uid="{00000000-0010-0000-0200-000001000000}" name="Langue" dataDxfId="352"/>
    <tableColumn id="2" xr3:uid="{00000000-0010-0000-0200-000002000000}" name="over_gen_subtitle_1" dataDxfId="351"/>
    <tableColumn id="61" xr3:uid="{00000000-0010-0000-0200-00003D000000}" name="inst_adapt_msg_1" dataDxfId="350"/>
    <tableColumn id="62" xr3:uid="{00000000-0010-0000-0200-00003E000000}" name="inst_adapt_msg_2" dataDxfId="349"/>
    <tableColumn id="63" xr3:uid="{00000000-0010-0000-0200-00003F000000}" name="inst_adapt_msg_3" dataDxfId="348"/>
    <tableColumn id="64" xr3:uid="{00000000-0010-0000-0200-000040000000}" name="inst_adapt_title_1" dataDxfId="347"/>
    <tableColumn id="65" xr3:uid="{00000000-0010-0000-0200-000041000000}" name="inst_add_msg_1" dataDxfId="346"/>
    <tableColumn id="66" xr3:uid="{00000000-0010-0000-0200-000042000000}" name="inst_add_msg_2" dataDxfId="345"/>
    <tableColumn id="67" xr3:uid="{00000000-0010-0000-0200-000043000000}" name="inst_add_msg_3" dataDxfId="344"/>
    <tableColumn id="68" xr3:uid="{00000000-0010-0000-0200-000044000000}" name="inst_add_title_1" dataDxfId="343"/>
    <tableColumn id="69" xr3:uid="{00000000-0010-0000-0200-000045000000}" name="inst_app_title_1" dataDxfId="342"/>
    <tableColumn id="70" xr3:uid="{00000000-0010-0000-0200-000046000000}" name="inst_appearance_msg_1" dataDxfId="341"/>
    <tableColumn id="71" xr3:uid="{00000000-0010-0000-0200-000047000000}" name="inst_genset_msg_1" dataDxfId="340"/>
    <tableColumn id="72" xr3:uid="{00000000-0010-0000-0200-000048000000}" name="inst_genset_msg_2" dataDxfId="339"/>
    <tableColumn id="73" xr3:uid="{00000000-0010-0000-0200-000049000000}" name="inst_genset_msg_3" dataDxfId="338"/>
    <tableColumn id="74" xr3:uid="{00000000-0010-0000-0200-00004A000000}" name="inst_genset_msg_4" dataDxfId="337"/>
    <tableColumn id="75" xr3:uid="{00000000-0010-0000-0200-00004B000000}" name="inst_genset_msg_5" dataDxfId="336"/>
    <tableColumn id="76" xr3:uid="{00000000-0010-0000-0200-00004C000000}" name="inst_genset_msg_6" dataDxfId="335"/>
    <tableColumn id="77" xr3:uid="{00000000-0010-0000-0200-00004D000000}" name="inst_genset_msg_7" dataDxfId="334"/>
    <tableColumn id="78" xr3:uid="{00000000-0010-0000-0200-00004E000000}" name="inst_genset_msg_8" dataDxfId="333"/>
    <tableColumn id="79" xr3:uid="{00000000-0010-0000-0200-00004F000000}" name="inst_genset_title_1" dataDxfId="332"/>
    <tableColumn id="80" xr3:uid="{00000000-0010-0000-0200-000050000000}" name="inst_geo_msg_1" dataDxfId="331"/>
    <tableColumn id="81" xr3:uid="{00000000-0010-0000-0200-000051000000}" name="inst_geo_msg_10" dataDxfId="330"/>
    <tableColumn id="82" xr3:uid="{00000000-0010-0000-0200-000052000000}" name="inst_geo_msg_11" dataDxfId="329"/>
    <tableColumn id="83" xr3:uid="{00000000-0010-0000-0200-000053000000}" name="inst_geo_msg_12" dataDxfId="328"/>
    <tableColumn id="84" xr3:uid="{00000000-0010-0000-0200-000054000000}" name="inst_geo_msg_13" dataDxfId="327"/>
    <tableColumn id="85" xr3:uid="{00000000-0010-0000-0200-000055000000}" name="inst_geo_msg_14" dataDxfId="326"/>
    <tableColumn id="86" xr3:uid="{00000000-0010-0000-0200-000056000000}" name="inst_geo_msg_15" dataDxfId="325"/>
    <tableColumn id="87" xr3:uid="{00000000-0010-0000-0200-000057000000}" name="inst_geo_msg_16" dataDxfId="324"/>
    <tableColumn id="88" xr3:uid="{00000000-0010-0000-0200-000058000000}" name="inst_geo_msg_17" dataDxfId="323"/>
    <tableColumn id="89" xr3:uid="{00000000-0010-0000-0200-000059000000}" name="inst_geo_msg_2" dataDxfId="322"/>
    <tableColumn id="90" xr3:uid="{00000000-0010-0000-0200-00005A000000}" name="inst_geo_msg_3" dataDxfId="321"/>
    <tableColumn id="91" xr3:uid="{00000000-0010-0000-0200-00005B000000}" name="inst_geo_msg_4" dataDxfId="320"/>
    <tableColumn id="92" xr3:uid="{00000000-0010-0000-0200-00005C000000}" name="inst_geo_msg_5" dataDxfId="319"/>
    <tableColumn id="93" xr3:uid="{00000000-0010-0000-0200-00005D000000}" name="inst_geo_msg_6" dataDxfId="318"/>
    <tableColumn id="94" xr3:uid="{00000000-0010-0000-0200-00005E000000}" name="inst_geo_msg_7" dataDxfId="317"/>
    <tableColumn id="95" xr3:uid="{00000000-0010-0000-0200-00005F000000}" name="inst_geo_msg_8" dataDxfId="316"/>
    <tableColumn id="96" xr3:uid="{00000000-0010-0000-0200-000060000000}" name="inst_geo_msg_9" dataDxfId="315"/>
    <tableColumn id="97" xr3:uid="{00000000-0010-0000-0200-000061000000}" name="inst_geo_title_1" dataDxfId="314"/>
    <tableColumn id="98" xr3:uid="{00000000-0010-0000-0200-000062000000}" name="inst_get_msg_1" dataDxfId="313"/>
    <tableColumn id="99" xr3:uid="{00000000-0010-0000-0200-000063000000}" name="inst_get_msg_2" dataDxfId="312"/>
    <tableColumn id="100" xr3:uid="{00000000-0010-0000-0200-000064000000}" name="inst_get_msg_3" dataDxfId="311"/>
    <tableColumn id="16" xr3:uid="{00000000-0010-0000-0200-000010000000}" name="inst_get_msg_32" dataDxfId="310"/>
    <tableColumn id="101" xr3:uid="{00000000-0010-0000-0200-000065000000}" name="inst_get_msg_4" dataDxfId="309"/>
    <tableColumn id="102" xr3:uid="{00000000-0010-0000-0200-000066000000}" name="inst_get_msg_5" dataDxfId="308"/>
    <tableColumn id="103" xr3:uid="{00000000-0010-0000-0200-000067000000}" name="inst_get_title_1" dataDxfId="307"/>
    <tableColumn id="104" xr3:uid="{00000000-0010-0000-0200-000068000000}" name="inst_lang_msg_1" dataDxfId="306"/>
    <tableColumn id="105" xr3:uid="{00000000-0010-0000-0200-000069000000}" name="inst_lang_title_1" dataDxfId="305"/>
    <tableColumn id="106" xr3:uid="{00000000-0010-0000-0200-00006A000000}" name="inst_opt_msg_1" dataDxfId="304"/>
    <tableColumn id="107" xr3:uid="{00000000-0010-0000-0200-00006B000000}" name="inst_opt_msg_2" dataDxfId="303"/>
    <tableColumn id="108" xr3:uid="{00000000-0010-0000-0200-00006C000000}" name="inst_opt_msg_3" dataDxfId="302"/>
    <tableColumn id="109" xr3:uid="{00000000-0010-0000-0200-00006D000000}" name="inst_opt_title_1" dataDxfId="301"/>
    <tableColumn id="110" xr3:uid="{00000000-0010-0000-0200-00006E000000}" name="inst_prep_msg_1" dataDxfId="300"/>
    <tableColumn id="111" xr3:uid="{00000000-0010-0000-0200-00006F000000}" name="inst_prep_msg_2" dataDxfId="299"/>
    <tableColumn id="112" xr3:uid="{00000000-0010-0000-0200-000070000000}" name="inst_prep_msg_3" dataDxfId="298"/>
    <tableColumn id="113" xr3:uid="{00000000-0010-0000-0200-000071000000}" name="inst_prep_msg_4" dataDxfId="297"/>
    <tableColumn id="114" xr3:uid="{00000000-0010-0000-0200-000072000000}" name="inst_prep_msg_5" dataDxfId="296"/>
    <tableColumn id="115" xr3:uid="{00000000-0010-0000-0200-000073000000}" name="inst_prep_msg_6" dataDxfId="295"/>
    <tableColumn id="116" xr3:uid="{00000000-0010-0000-0200-000074000000}" name="inst_prep_title_1" dataDxfId="294"/>
    <tableColumn id="117" xr3:uid="{00000000-0010-0000-0200-000075000000}" name="inst_test_msg_1" dataDxfId="293"/>
    <tableColumn id="118" xr3:uid="{00000000-0010-0000-0200-000076000000}" name="inst_test_msg_2" dataDxfId="292"/>
    <tableColumn id="119" xr3:uid="{00000000-0010-0000-0200-000077000000}" name="inst_test_title_1" dataDxfId="291"/>
    <tableColumn id="120" xr3:uid="{00000000-0010-0000-0200-000078000000}" name="intro_aim_msg1" dataDxfId="290"/>
    <tableColumn id="121" xr3:uid="{00000000-0010-0000-0200-000079000000}" name="intro_aim_msg2" dataDxfId="289"/>
    <tableColumn id="122" xr3:uid="{00000000-0010-0000-0200-00007A000000}" name="intro_aim_msg3" dataDxfId="288"/>
    <tableColumn id="123" xr3:uid="{00000000-0010-0000-0200-00007B000000}" name="intro_aim_sectiontitle" dataDxfId="287"/>
    <tableColumn id="124" xr3:uid="{00000000-0010-0000-0200-00007C000000}" name="intro_maintitle" dataDxfId="286"/>
    <tableColumn id="125" xr3:uid="{00000000-0010-0000-0200-00007D000000}" name="intro_overview_msg_1" dataDxfId="285"/>
    <tableColumn id="126" xr3:uid="{00000000-0010-0000-0200-00007E000000}" name="intro_overview_msg_2" dataDxfId="284"/>
    <tableColumn id="127" xr3:uid="{00000000-0010-0000-0200-00007F000000}" name="intro_overview_msg_3" dataDxfId="283"/>
    <tableColumn id="128" xr3:uid="{00000000-0010-0000-0200-000080000000}" name="intro_overview_msg_4" dataDxfId="282"/>
    <tableColumn id="129" xr3:uid="{00000000-0010-0000-0200-000081000000}" name="intro_overview_msg_6" dataDxfId="281"/>
    <tableColumn id="130" xr3:uid="{00000000-0010-0000-0200-000082000000}" name="intro_overview_sectiontitle" dataDxfId="280"/>
    <tableColumn id="131" xr3:uid="{00000000-0010-0000-0200-000083000000}" name="over_app_msg_1" dataDxfId="279"/>
    <tableColumn id="132" xr3:uid="{00000000-0010-0000-0200-000084000000}" name="over_app_msg_2" dataDxfId="278"/>
    <tableColumn id="133" xr3:uid="{00000000-0010-0000-0200-000085000000}" name="over_app_msg_3" dataDxfId="277"/>
    <tableColumn id="134" xr3:uid="{00000000-0010-0000-0200-000086000000}" name="over_app_msg_4" dataDxfId="276"/>
    <tableColumn id="135" xr3:uid="{00000000-0010-0000-0200-000087000000}" name="over_calc_desc_1" dataDxfId="275"/>
    <tableColumn id="136" xr3:uid="{00000000-0010-0000-0200-000088000000}" name="over_calc_msg_1" dataDxfId="274"/>
    <tableColumn id="137" xr3:uid="{00000000-0010-0000-0200-000089000000}" name="over_calc_msg_2" dataDxfId="273"/>
    <tableColumn id="138" xr3:uid="{00000000-0010-0000-0200-00008A000000}" name="over_calc_msg_3" dataDxfId="272"/>
    <tableColumn id="139" xr3:uid="{00000000-0010-0000-0200-00008B000000}" name="over_calc_msg_4" dataDxfId="271"/>
    <tableColumn id="140" xr3:uid="{00000000-0010-0000-0200-00008C000000}" name="over_calc_msg_5" dataDxfId="270"/>
    <tableColumn id="141" xr3:uid="{00000000-0010-0000-0200-00008D000000}" name="over_cond_desc_1" dataDxfId="269"/>
    <tableColumn id="142" xr3:uid="{00000000-0010-0000-0200-00008E000000}" name="over_cond_desc_2" dataDxfId="268"/>
    <tableColumn id="143" xr3:uid="{00000000-0010-0000-0200-00008F000000}" name="over_cond_desc_3" dataDxfId="267"/>
    <tableColumn id="144" xr3:uid="{00000000-0010-0000-0200-000090000000}" name="over_cond_desc_4" dataDxfId="266"/>
    <tableColumn id="145" xr3:uid="{00000000-0010-0000-0200-000091000000}" name="over_cond_desc_6" dataDxfId="265"/>
    <tableColumn id="146" xr3:uid="{00000000-0010-0000-0200-000092000000}" name="over_cond_desc_7" dataDxfId="264"/>
    <tableColumn id="147" xr3:uid="{00000000-0010-0000-0200-000093000000}" name="over_cond_msg_1" dataDxfId="263"/>
    <tableColumn id="148" xr3:uid="{00000000-0010-0000-0200-000094000000}" name="over_cond_msg_2" dataDxfId="262"/>
    <tableColumn id="149" xr3:uid="{00000000-0010-0000-0200-000095000000}" name="over_cond_msg_3" dataDxfId="261"/>
    <tableColumn id="150" xr3:uid="{00000000-0010-0000-0200-000096000000}" name="over_cond_msg_4" dataDxfId="260"/>
    <tableColumn id="151" xr3:uid="{00000000-0010-0000-0200-000097000000}" name="over_cond_msg_5" dataDxfId="259"/>
    <tableColumn id="152" xr3:uid="{00000000-0010-0000-0200-000098000000}" name="over_const_desc_1" dataDxfId="258"/>
    <tableColumn id="153" xr3:uid="{00000000-0010-0000-0200-000099000000}" name="over_const_desc_2" dataDxfId="257"/>
    <tableColumn id="154" xr3:uid="{00000000-0010-0000-0200-00009A000000}" name="over_const_desc_3" dataDxfId="256"/>
    <tableColumn id="155" xr3:uid="{00000000-0010-0000-0200-00009B000000}" name="over_const_msg_1" dataDxfId="255"/>
    <tableColumn id="156" xr3:uid="{00000000-0010-0000-0200-00009C000000}" name="over_const_msg_2" dataDxfId="254"/>
    <tableColumn id="157" xr3:uid="{00000000-0010-0000-0200-00009D000000}" name="over_const_msg_3" dataDxfId="253"/>
    <tableColumn id="158" xr3:uid="{00000000-0010-0000-0200-00009E000000}" name="over_const_msg_4" dataDxfId="252"/>
    <tableColumn id="159" xr3:uid="{00000000-0010-0000-0200-00009F000000}" name="over_const_msg_5" dataDxfId="251"/>
    <tableColumn id="160" xr3:uid="{00000000-0010-0000-0200-0000A0000000}" name="over_const_msg_6" dataDxfId="250"/>
    <tableColumn id="161" xr3:uid="{00000000-0010-0000-0200-0000A1000000}" name="over_far_maintitle" dataDxfId="249"/>
    <tableColumn id="162" xr3:uid="{00000000-0010-0000-0200-0000A2000000}" name="over_far_msg_1" dataDxfId="248"/>
    <tableColumn id="163" xr3:uid="{00000000-0010-0000-0200-0000A3000000}" name="over_far_subtitle_1" dataDxfId="247"/>
    <tableColumn id="164" xr3:uid="{00000000-0010-0000-0200-0000A4000000}" name="over_far_subtitle_2" dataDxfId="246"/>
    <tableColumn id="165" xr3:uid="{00000000-0010-0000-0200-0000A5000000}" name="over_gen_maintitle" dataDxfId="245"/>
    <tableColumn id="166" xr3:uid="{00000000-0010-0000-0200-0000A6000000}" name="over_gen_role_desc_1" dataDxfId="244"/>
    <tableColumn id="167" xr3:uid="{00000000-0010-0000-0200-0000A7000000}" name="over_gen_role_desc_10" dataDxfId="243"/>
    <tableColumn id="168" xr3:uid="{00000000-0010-0000-0200-0000A8000000}" name="over_gen_role_desc_11" dataDxfId="242"/>
    <tableColumn id="169" xr3:uid="{00000000-0010-0000-0200-0000A9000000}" name="over_gen_role_desc_12" dataDxfId="241"/>
    <tableColumn id="170" xr3:uid="{00000000-0010-0000-0200-0000AA000000}" name="over_gen_role_desc_13" dataDxfId="240"/>
    <tableColumn id="171" xr3:uid="{00000000-0010-0000-0200-0000AB000000}" name="over_gen_role_desc_14" dataDxfId="239"/>
    <tableColumn id="172" xr3:uid="{00000000-0010-0000-0200-0000AC000000}" name="over_gen_role_desc_15" dataDxfId="238"/>
    <tableColumn id="173" xr3:uid="{00000000-0010-0000-0200-0000AD000000}" name="over_gen_role_desc_2" dataDxfId="237"/>
    <tableColumn id="174" xr3:uid="{00000000-0010-0000-0200-0000AE000000}" name="over_gen_role_desc_3" dataDxfId="236"/>
    <tableColumn id="175" xr3:uid="{00000000-0010-0000-0200-0000AF000000}" name="over_gen_role_desc_4" dataDxfId="235"/>
    <tableColumn id="176" xr3:uid="{00000000-0010-0000-0200-0000B0000000}" name="over_gen_role_desc_5" dataDxfId="234"/>
    <tableColumn id="177" xr3:uid="{00000000-0010-0000-0200-0000B1000000}" name="over_gen_role_desc_6" dataDxfId="233"/>
    <tableColumn id="178" xr3:uid="{00000000-0010-0000-0200-0000B2000000}" name="over_gen_role_desc_7" dataDxfId="232"/>
    <tableColumn id="179" xr3:uid="{00000000-0010-0000-0200-0000B3000000}" name="over_gen_role_desc_8" dataDxfId="231"/>
    <tableColumn id="180" xr3:uid="{00000000-0010-0000-0200-0000B4000000}" name="over_gen_role_desc_9" dataDxfId="230"/>
    <tableColumn id="181" xr3:uid="{00000000-0010-0000-0200-0000B5000000}" name="over_gen_role_msg_1" dataDxfId="229"/>
    <tableColumn id="182" xr3:uid="{00000000-0010-0000-0200-0000B6000000}" name="over_gen_role_msg_10" dataDxfId="228"/>
    <tableColumn id="183" xr3:uid="{00000000-0010-0000-0200-0000B7000000}" name="over_gen_role_msg_11" dataDxfId="227"/>
    <tableColumn id="184" xr3:uid="{00000000-0010-0000-0200-0000B8000000}" name="over_gen_role_msg_12" dataDxfId="226"/>
    <tableColumn id="185" xr3:uid="{00000000-0010-0000-0200-0000B9000000}" name="over_gen_role_msg_13" dataDxfId="225"/>
    <tableColumn id="186" xr3:uid="{00000000-0010-0000-0200-0000BA000000}" name="over_gen_role_msg_14" dataDxfId="224"/>
    <tableColumn id="187" xr3:uid="{00000000-0010-0000-0200-0000BB000000}" name="over_gen_role_msg_15" dataDxfId="223"/>
    <tableColumn id="188" xr3:uid="{00000000-0010-0000-0200-0000BC000000}" name="over_gen_role_msg_2" dataDxfId="222"/>
    <tableColumn id="189" xr3:uid="{00000000-0010-0000-0200-0000BD000000}" name="over_gen_role_msg_3" dataDxfId="221"/>
    <tableColumn id="190" xr3:uid="{00000000-0010-0000-0200-0000BE000000}" name="over_gen_role_msg_4" dataDxfId="220"/>
    <tableColumn id="191" xr3:uid="{00000000-0010-0000-0200-0000BF000000}" name="over_gen_role_msg_5" dataDxfId="219"/>
    <tableColumn id="192" xr3:uid="{00000000-0010-0000-0200-0000C0000000}" name="over_gen_role_msg_6" dataDxfId="218"/>
    <tableColumn id="193" xr3:uid="{00000000-0010-0000-0200-0000C1000000}" name="over_gen_role_msg_7" dataDxfId="217"/>
    <tableColumn id="194" xr3:uid="{00000000-0010-0000-0200-0000C2000000}" name="over_gen_role_msg_8" dataDxfId="216"/>
    <tableColumn id="195" xr3:uid="{00000000-0010-0000-0200-0000C3000000}" name="over_gen_role_msg_9" dataDxfId="215"/>
    <tableColumn id="196" xr3:uid="{00000000-0010-0000-0200-0000C4000000}" name="over_gen_subtitle_12" dataDxfId="214"/>
    <tableColumn id="197" xr3:uid="{00000000-0010-0000-0200-0000C5000000}" name="over_gen_subtitle_2" dataDxfId="213"/>
    <tableColumn id="198" xr3:uid="{00000000-0010-0000-0200-0000C6000000}" name="over_gen_type_def_1" dataDxfId="212"/>
    <tableColumn id="199" xr3:uid="{00000000-0010-0000-0200-0000C7000000}" name="over_gen_type_def_10" dataDxfId="211"/>
    <tableColumn id="200" xr3:uid="{00000000-0010-0000-0200-0000C8000000}" name="over_gen_type_def_11" dataDxfId="210"/>
    <tableColumn id="201" xr3:uid="{00000000-0010-0000-0200-0000C9000000}" name="over_gen_type_def_12" dataDxfId="209"/>
    <tableColumn id="202" xr3:uid="{00000000-0010-0000-0200-0000CA000000}" name="over_gen_type_def_13" dataDxfId="208"/>
    <tableColumn id="203" xr3:uid="{00000000-0010-0000-0200-0000CB000000}" name="over_gen_type_def_14" dataDxfId="207"/>
    <tableColumn id="204" xr3:uid="{00000000-0010-0000-0200-0000CC000000}" name="over_gen_type_def_2" dataDxfId="206"/>
    <tableColumn id="205" xr3:uid="{00000000-0010-0000-0200-0000CD000000}" name="over_gen_type_def_3" dataDxfId="205"/>
    <tableColumn id="206" xr3:uid="{00000000-0010-0000-0200-0000CE000000}" name="over_gen_type_def_4" dataDxfId="204"/>
    <tableColumn id="207" xr3:uid="{00000000-0010-0000-0200-0000CF000000}" name="over_gen_type_def_5" dataDxfId="203"/>
    <tableColumn id="208" xr3:uid="{00000000-0010-0000-0200-0000D0000000}" name="over_gen_type_def_6" dataDxfId="202"/>
    <tableColumn id="209" xr3:uid="{00000000-0010-0000-0200-0000D1000000}" name="over_gen_type_def_7" dataDxfId="201"/>
    <tableColumn id="210" xr3:uid="{00000000-0010-0000-0200-0000D2000000}" name="over_gen_type_def_8" dataDxfId="200"/>
    <tableColumn id="211" xr3:uid="{00000000-0010-0000-0200-0000D3000000}" name="over_gen_type_def_9" dataDxfId="199"/>
    <tableColumn id="212" xr3:uid="{00000000-0010-0000-0200-0000D4000000}" name="over_gen_type_msg_1" dataDxfId="198"/>
    <tableColumn id="213" xr3:uid="{00000000-0010-0000-0200-0000D5000000}" name="over_gen_type_msg_10" dataDxfId="197"/>
    <tableColumn id="214" xr3:uid="{00000000-0010-0000-0200-0000D6000000}" name="over_gen_type_msg_11" dataDxfId="196"/>
    <tableColumn id="215" xr3:uid="{00000000-0010-0000-0200-0000D7000000}" name="over_gen_type_msg_12" dataDxfId="195"/>
    <tableColumn id="216" xr3:uid="{00000000-0010-0000-0200-0000D8000000}" name="over_gen_type_msg_13" dataDxfId="194"/>
    <tableColumn id="217" xr3:uid="{00000000-0010-0000-0200-0000D9000000}" name="over_gen_type_msg_14" dataDxfId="193"/>
    <tableColumn id="218" xr3:uid="{00000000-0010-0000-0200-0000DA000000}" name="over_gen_type_msg_2" dataDxfId="192"/>
    <tableColumn id="219" xr3:uid="{00000000-0010-0000-0200-0000DB000000}" name="over_gen_type_msg_3" dataDxfId="191"/>
    <tableColumn id="220" xr3:uid="{00000000-0010-0000-0200-0000DC000000}" name="over_gen_type_msg_4" dataDxfId="190"/>
    <tableColumn id="221" xr3:uid="{00000000-0010-0000-0200-0000DD000000}" name="over_gen_type_msg_5" dataDxfId="189"/>
    <tableColumn id="222" xr3:uid="{00000000-0010-0000-0200-0000DE000000}" name="over_gen_type_msg_6" dataDxfId="188"/>
    <tableColumn id="223" xr3:uid="{00000000-0010-0000-0200-0000DF000000}" name="over_gen_type_msg_7" dataDxfId="187"/>
    <tableColumn id="224" xr3:uid="{00000000-0010-0000-0200-0000E0000000}" name="over_gen_type_msg_8" dataDxfId="186"/>
    <tableColumn id="225" xr3:uid="{00000000-0010-0000-0200-0000E1000000}" name="over_gen_type_msg_9" dataDxfId="185"/>
    <tableColumn id="226" xr3:uid="{00000000-0010-0000-0200-0000E2000000}" name="over_gen_type_subtitle_1" dataDxfId="184"/>
    <tableColumn id="227" xr3:uid="{00000000-0010-0000-0200-0000E3000000}" name="over_grp_msg_1" dataDxfId="183"/>
    <tableColumn id="228" xr3:uid="{00000000-0010-0000-0200-0000E4000000}" name="over_rpt_msg_1" dataDxfId="182"/>
    <tableColumn id="229" xr3:uid="{00000000-0010-0000-0200-0000E5000000}" name="over_settings_maintitle" dataDxfId="181"/>
    <tableColumn id="230" xr3:uid="{00000000-0010-0000-0200-0000E6000000}" name="over_settings_msg_1" dataDxfId="180"/>
    <tableColumn id="231" xr3:uid="{00000000-0010-0000-0200-0000E7000000}" name="over_settings_subtitle_1" dataDxfId="179"/>
    <tableColumn id="232" xr3:uid="{00000000-0010-0000-0200-0000E8000000}" name="over_settings_subtitle_2" dataDxfId="178"/>
    <tableColumn id="233" xr3:uid="{00000000-0010-0000-0200-0000E9000000}" name="over_settings_subtitle_3" dataDxfId="177"/>
    <tableColumn id="234" xr3:uid="{00000000-0010-0000-0200-0000EA000000}" name="over_settings_subtitle_4" dataDxfId="176"/>
    <tableColumn id="235" xr3:uid="{00000000-0010-0000-0200-0000EB000000}" name="over_type_subtitle_1" dataDxfId="175"/>
    <tableColumn id="3" xr3:uid="{00000000-0010-0000-0200-000003000000}" name="ins_adapt_kobo_title1" dataDxfId="174"/>
    <tableColumn id="4" xr3:uid="{00000000-0010-0000-0200-000004000000}" name="ins_adapt_kobo_text1" dataDxfId="173"/>
    <tableColumn id="5" xr3:uid="{00000000-0010-0000-0200-000005000000}" name="ins_adapt_kobo_text2" dataDxfId="172"/>
    <tableColumn id="6" xr3:uid="{00000000-0010-0000-0200-000006000000}" name="ins_adapt_kobo_text3" dataDxfId="171"/>
    <tableColumn id="7" xr3:uid="{00000000-0010-0000-0200-000007000000}" name="ins_adapt_kobo_title2" dataDxfId="170"/>
    <tableColumn id="8" xr3:uid="{00000000-0010-0000-0200-000008000000}" name="ins_adapt_kobo_title3" dataDxfId="169"/>
    <tableColumn id="9" xr3:uid="{00000000-0010-0000-0200-000009000000}" name="ins_adapt_kobo_title4" dataDxfId="168"/>
    <tableColumn id="10" xr3:uid="{00000000-0010-0000-0200-00000A000000}" name="ins_adapt_kobo_text4" dataDxfId="167"/>
    <tableColumn id="11" xr3:uid="{00000000-0010-0000-0200-00000B000000}" name="ins_adapt_kobo_text5" dataDxfId="166"/>
    <tableColumn id="12" xr3:uid="{00000000-0010-0000-0200-00000C000000}" name="ins_adapt_kobo_text6" dataDxfId="165"/>
    <tableColumn id="13" xr3:uid="{00000000-0010-0000-0200-00000D000000}" name="ins_adapt_kobo_text7" dataDxfId="164"/>
    <tableColumn id="14" xr3:uid="{00000000-0010-0000-0200-00000E000000}" name="ins_adapt_kobo_text8" dataDxfId="16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s://context.reverso.net/translation/arabic-english/%D9%84%D8%A7+%D9%8A%D9%86%D8%B7%D8%A8%D9%82"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5"/>
  </sheetPr>
  <dimension ref="A1:H33"/>
  <sheetViews>
    <sheetView tabSelected="1" topLeftCell="B1" workbookViewId="0">
      <selection activeCell="B26" sqref="B26"/>
    </sheetView>
  </sheetViews>
  <sheetFormatPr defaultColWidth="8.7265625" defaultRowHeight="14.5" x14ac:dyDescent="0.35"/>
  <cols>
    <col min="1" max="1" width="5.26953125" style="1" hidden="1" customWidth="1"/>
    <col min="2" max="2" width="102.1796875" style="30" customWidth="1"/>
    <col min="3" max="3" width="8.7265625" style="1"/>
    <col min="4" max="4" width="9" style="1" bestFit="1" customWidth="1"/>
    <col min="5" max="5" width="20.36328125" style="1" customWidth="1"/>
    <col min="6" max="8" width="80.7265625" style="1" customWidth="1"/>
    <col min="9" max="9" width="46.453125" style="1" customWidth="1"/>
    <col min="10" max="12" width="80.7265625" style="1" customWidth="1"/>
    <col min="13" max="13" width="30.54296875" style="1" customWidth="1"/>
    <col min="14" max="14" width="28.90625" style="1" customWidth="1"/>
    <col min="15" max="15" width="80.7265625" style="1" customWidth="1"/>
    <col min="16" max="16" width="76.08984375" style="1" customWidth="1"/>
    <col min="17" max="17" width="34.1796875" style="1" customWidth="1"/>
    <col min="18" max="18" width="57.6328125" style="1" customWidth="1"/>
    <col min="19" max="20" width="80.7265625" style="1" customWidth="1"/>
    <col min="21" max="21" width="19.26953125" style="1" customWidth="1"/>
    <col min="22" max="22" width="31.81640625" style="1" customWidth="1"/>
    <col min="23" max="23" width="80.7265625" style="1" customWidth="1"/>
    <col min="24" max="24" width="20.81640625" style="1" customWidth="1"/>
    <col min="25" max="25" width="31" style="1" customWidth="1"/>
    <col min="26" max="26" width="17.6328125" style="1" customWidth="1"/>
    <col min="27" max="27" width="80.7265625" style="1" customWidth="1"/>
    <col min="28" max="28" width="17.6328125" style="1" customWidth="1"/>
    <col min="29" max="31" width="80.7265625" style="1" customWidth="1"/>
    <col min="32" max="32" width="17.6328125" style="1" customWidth="1"/>
    <col min="33" max="33" width="80.7265625" style="1" customWidth="1"/>
    <col min="34" max="34" width="21.1796875" style="1" customWidth="1"/>
    <col min="35" max="35" width="80.7265625" style="1" customWidth="1"/>
    <col min="36" max="36" width="16.6328125" style="1" customWidth="1"/>
    <col min="37" max="41" width="80.7265625" style="1" customWidth="1"/>
    <col min="42" max="42" width="75.36328125" style="1" customWidth="1"/>
    <col min="43" max="48" width="80.7265625" style="1" customWidth="1"/>
    <col min="49" max="49" width="24.26953125" style="1" customWidth="1"/>
    <col min="50" max="50" width="80.7265625" style="1" customWidth="1"/>
    <col min="51" max="51" width="17.08984375" style="1" customWidth="1"/>
    <col min="52" max="54" width="80.7265625" style="1" customWidth="1"/>
    <col min="55" max="55" width="40.1796875" style="1" customWidth="1"/>
    <col min="56" max="59" width="80.7265625" style="1" customWidth="1"/>
    <col min="60" max="60" width="43.6328125" style="1" customWidth="1"/>
    <col min="61" max="61" width="80.7265625" style="1" customWidth="1"/>
    <col min="62" max="62" width="23" style="1" customWidth="1"/>
    <col min="63" max="64" width="80.7265625" style="1" customWidth="1"/>
    <col min="65" max="65" width="26.81640625" style="1" customWidth="1"/>
    <col min="66" max="68" width="80.7265625" style="1" customWidth="1"/>
    <col min="69" max="69" width="21.81640625" style="1" customWidth="1"/>
    <col min="70" max="70" width="19.54296875" style="1" customWidth="1"/>
    <col min="71" max="71" width="54.36328125" style="1" customWidth="1"/>
    <col min="72" max="72" width="41.54296875" style="1" customWidth="1"/>
    <col min="73" max="73" width="80.7265625" style="1" customWidth="1"/>
    <col min="74" max="74" width="58.90625" style="1" customWidth="1"/>
    <col min="75" max="75" width="80.7265625" style="1" customWidth="1"/>
    <col min="76" max="76" width="26.36328125" style="1" customWidth="1"/>
    <col min="77" max="77" width="80.7265625" style="1" customWidth="1"/>
    <col min="78" max="78" width="17.453125" style="1" customWidth="1"/>
    <col min="79" max="79" width="72.36328125" style="1" customWidth="1"/>
    <col min="80" max="80" width="80.7265625" style="1" customWidth="1"/>
    <col min="81" max="81" width="17.7265625" style="1" customWidth="1"/>
    <col min="82" max="82" width="80.7265625" style="1" customWidth="1"/>
    <col min="83" max="83" width="17.36328125" style="1" customWidth="1"/>
    <col min="84" max="85" width="80.7265625" style="1" customWidth="1"/>
    <col min="86" max="86" width="17.36328125" style="1" customWidth="1"/>
    <col min="87" max="87" width="18.7265625" style="1" customWidth="1"/>
    <col min="88" max="88" width="21.7265625" style="1" customWidth="1"/>
    <col min="89" max="89" width="26.90625" style="1" customWidth="1"/>
    <col min="90" max="90" width="28.90625" style="1" customWidth="1"/>
    <col min="91" max="93" width="80.7265625" style="1" customWidth="1"/>
    <col min="94" max="94" width="18.36328125" style="1" customWidth="1"/>
    <col min="95" max="97" width="80.7265625" style="1" customWidth="1"/>
    <col min="98" max="100" width="19.26953125" style="1" customWidth="1"/>
    <col min="101" max="101" width="49.36328125" style="1" customWidth="1"/>
    <col min="102" max="102" width="18.81640625" style="1" customWidth="1"/>
    <col min="103" max="103" width="64.36328125" style="1" customWidth="1"/>
    <col min="104" max="104" width="62.81640625" style="1" customWidth="1"/>
    <col min="105" max="105" width="78.6328125" style="1" customWidth="1"/>
    <col min="106" max="106" width="79.1796875" style="1" customWidth="1"/>
    <col min="107" max="107" width="32.90625" style="1" customWidth="1"/>
    <col min="108" max="108" width="78.54296875" style="1" customWidth="1"/>
    <col min="109" max="110" width="19.7265625" style="1" customWidth="1"/>
    <col min="111" max="111" width="21.90625" style="1" customWidth="1"/>
    <col min="112" max="112" width="22" style="1" customWidth="1"/>
    <col min="113" max="113" width="66.54296875" style="1" customWidth="1"/>
    <col min="114" max="114" width="80.7265625" style="1" customWidth="1"/>
    <col min="115" max="115" width="51.6328125" style="1" customWidth="1"/>
    <col min="116" max="116" width="51.08984375" style="1" customWidth="1"/>
    <col min="117" max="118" width="80.7265625" style="1" customWidth="1"/>
    <col min="119" max="119" width="29.54296875" style="1" customWidth="1"/>
    <col min="120" max="120" width="46" style="1" customWidth="1"/>
    <col min="121" max="122" width="80.7265625" style="1" customWidth="1"/>
    <col min="123" max="123" width="78.7265625" style="1" customWidth="1"/>
    <col min="124" max="124" width="60.6328125" style="1" customWidth="1"/>
    <col min="125" max="126" width="80.7265625" style="1" customWidth="1"/>
    <col min="127" max="127" width="21.6328125" style="1" customWidth="1"/>
    <col min="128" max="133" width="22.6328125" style="1" customWidth="1"/>
    <col min="134" max="138" width="21.6328125" style="1" customWidth="1"/>
    <col min="139" max="139" width="25.6328125" style="1" customWidth="1"/>
    <col min="140" max="141" width="21.6328125" style="1" customWidth="1"/>
    <col min="142" max="142" width="31.26953125" style="1" customWidth="1"/>
    <col min="143" max="143" width="20.36328125" style="1" customWidth="1"/>
    <col min="144" max="144" width="23.81640625" style="1" customWidth="1"/>
    <col min="145" max="145" width="24" style="1" customWidth="1"/>
    <col min="146" max="146" width="35.08984375" style="1" customWidth="1"/>
    <col min="147" max="147" width="22.90625" style="1" customWidth="1"/>
    <col min="148" max="148" width="22.7265625" style="1" customWidth="1"/>
    <col min="149" max="149" width="22.453125" style="1" customWidth="1"/>
    <col min="150" max="150" width="31.26953125" style="1" customWidth="1"/>
    <col min="151" max="151" width="25.26953125" style="1" customWidth="1"/>
    <col min="152" max="152" width="80.7265625" style="1" customWidth="1"/>
    <col min="153" max="153" width="80" style="1" customWidth="1"/>
    <col min="154" max="154" width="49" style="1" customWidth="1"/>
    <col min="155" max="155" width="31.08984375" style="1" customWidth="1"/>
    <col min="156" max="156" width="21.81640625" style="1" customWidth="1"/>
    <col min="157" max="157" width="67.26953125" style="1" customWidth="1"/>
    <col min="158" max="158" width="22.08984375" style="1" customWidth="1"/>
    <col min="159" max="163" width="23.08984375" style="1" customWidth="1"/>
    <col min="164" max="164" width="22.08984375" style="1" customWidth="1"/>
    <col min="165" max="165" width="22.81640625" style="1" customWidth="1"/>
    <col min="166" max="171" width="22.08984375" style="1" customWidth="1"/>
    <col min="172" max="172" width="31.26953125" style="1" customWidth="1"/>
    <col min="173" max="174" width="80.7265625" style="1" customWidth="1"/>
    <col min="175" max="175" width="23.08984375" style="1" customWidth="1"/>
    <col min="176" max="176" width="80.7265625" style="1" customWidth="1"/>
    <col min="177" max="177" width="33.36328125" style="1" customWidth="1"/>
    <col min="178" max="178" width="36.6328125" style="1" customWidth="1"/>
    <col min="179" max="180" width="24" style="1" customWidth="1"/>
    <col min="181" max="181" width="31.26953125" style="1" customWidth="1"/>
    <col min="182" max="182" width="63.7265625" style="1" customWidth="1"/>
    <col min="183" max="185" width="80.7265625" style="1" customWidth="1"/>
    <col min="186" max="186" width="32.54296875" style="1" customWidth="1"/>
    <col min="187" max="187" width="31.453125" style="1" customWidth="1"/>
    <col min="188" max="188" width="34.1796875" style="1" customWidth="1"/>
    <col min="189" max="193" width="80.7265625" style="1" customWidth="1"/>
    <col min="194" max="16384" width="8.7265625" style="1"/>
  </cols>
  <sheetData>
    <row r="1" spans="2:8" ht="17.5" x14ac:dyDescent="0.35">
      <c r="B1" s="105" t="s">
        <v>0</v>
      </c>
    </row>
    <row r="2" spans="2:8" ht="21.65" customHeight="1" thickBot="1" x14ac:dyDescent="0.4">
      <c r="B2" s="63"/>
    </row>
    <row r="3" spans="2:8" ht="15" thickBot="1" x14ac:dyDescent="0.4">
      <c r="B3" s="106" t="str">
        <f>INDEX(tTrad[intro_maintitle],MATCH(sl_language,tTrad[[Langue]:[Langue]],0))</f>
        <v>Tutoriel version 10.4</v>
      </c>
    </row>
    <row r="4" spans="2:8" ht="15" thickBot="1" x14ac:dyDescent="0.4">
      <c r="B4" s="63"/>
    </row>
    <row r="5" spans="2:8" ht="15.5" x14ac:dyDescent="0.35">
      <c r="B5" s="107" t="s">
        <v>1</v>
      </c>
    </row>
    <row r="6" spans="2:8" ht="15" thickBot="1" x14ac:dyDescent="0.4">
      <c r="B6" s="108" t="s">
        <v>2</v>
      </c>
    </row>
    <row r="7" spans="2:8" x14ac:dyDescent="0.35">
      <c r="B7" s="63"/>
    </row>
    <row r="8" spans="2:8" ht="25.5" customHeight="1" x14ac:dyDescent="0.35">
      <c r="B8" s="64" t="str">
        <f>INDEX(tTrad[intro_aim_sectiontitle],MATCH(sl_language,tTrad[[Langue]:[Langue]],0))</f>
        <v>Objectif de ce document:</v>
      </c>
    </row>
    <row r="9" spans="2:8" ht="101.25" customHeight="1" x14ac:dyDescent="0.35">
      <c r="B9" s="36" t="str">
        <f>INDEX(tTrad[intro_aim_msg1],MATCH(sl_language,tTrad[[Langue]:[Langue]],0))</f>
        <v>Le but de ce document est d'aider les partenaires d'implantation à adapter le formulaire CAP EHA (Connaissances, Attitudes, Pratiques) - mis à disposition par le HCR - en fonction de leurs besoins locaux. Le format XLS, c'est-à-dire le format dans lequel le formulaire CAP EHA est disponible, est un format standard dans les enquêtes utilisant la technologie mobile. Beaucoup de documents ont déjà été écrits sur le codage dans ce format (liens disponibles à la fin du document); cependant, nous vous expliquerons ici comment adapter votre formulaire CAP EHA de manière spécifique.</v>
      </c>
      <c r="H9" s="32"/>
    </row>
    <row r="10" spans="2:8" ht="62.25" customHeight="1" x14ac:dyDescent="0.35">
      <c r="B10" s="37" t="str">
        <f>INDEX(tTrad[intro_aim_msg2],MATCH(sl_language,tTrad[[Langue]:[Langue]],0))</f>
        <v xml:space="preserve">    Le présent document a pour but de fournir aux partenaires d'implantation les connaissances nécessaires pour comprendre comment fonctionne un formulaire XLS de telle sorte qu'ils puissent adapter celui d'une CAP EHA à leurs besoins. Cet outil ne permet cependant pas d'apprendre comment élaborer un formulaire à partir de zéro. </v>
      </c>
      <c r="F10" s="29"/>
    </row>
    <row r="11" spans="2:8" ht="47.25" customHeight="1" x14ac:dyDescent="0.35">
      <c r="B11" s="35" t="str">
        <f>INDEX(tTrad[intro_aim_msg3],MATCH(sl_language,tTrad[[Langue]:[Langue]],0))</f>
        <v xml:space="preserve">    Dans l'onglet SURVEY, toutes les lignes en GRAS doivent rester telles quelles - elles sont reliées à des indicateurs de base qui ne seront pas calculés correctement si des modifications sont apportées.</v>
      </c>
      <c r="F11" s="29"/>
    </row>
    <row r="12" spans="2:8" ht="5.25" customHeight="1" x14ac:dyDescent="0.35">
      <c r="B12" s="33"/>
    </row>
    <row r="13" spans="2:8" x14ac:dyDescent="0.35">
      <c r="B13" s="64" t="str">
        <f>INDEX(tTrad[intro_overview_sectiontitle],MATCH(sl_language,tTrad[[Langue]:[Langue]],0))</f>
        <v>Aperçu</v>
      </c>
    </row>
    <row r="14" spans="2:8" x14ac:dyDescent="0.35">
      <c r="B14" s="31" t="str">
        <f>INDEX(tTrad[intro_overview_msg_1],MATCH(sl_language,tTrad[[Langue]:[Langue]],0))</f>
        <v>Les trois onglets verts contiennent le contenu du formulaire:</v>
      </c>
    </row>
    <row r="15" spans="2:8" s="39" customFormat="1" ht="13.5" x14ac:dyDescent="0.35">
      <c r="B15" s="109" t="str">
        <f>INDEX(tTrad[intro_overview_msg_2],MATCH(sl_language,tTrad[[Langue]:[Langue]],0))</f>
        <v xml:space="preserve">    survey (là où les questions sont listées)</v>
      </c>
    </row>
    <row r="16" spans="2:8" s="38" customFormat="1" x14ac:dyDescent="0.35">
      <c r="B16" s="109" t="str">
        <f>INDEX(tTrad[intro_overview_msg_3],MATCH(sl_language,tTrad[[Langue]:[Langue]],0))</f>
        <v xml:space="preserve">    choice (là où les choix multiples ou simples de réponses aux questions du formulaire sont listés)</v>
      </c>
    </row>
    <row r="17" spans="2:2" s="38" customFormat="1" x14ac:dyDescent="0.35">
      <c r="B17" s="109" t="str">
        <f>INDEX(tTrad[intro_overview_msg_4],MATCH(sl_language,tTrad[[Langue]:[Langue]],0))</f>
        <v xml:space="preserve">    settings (là où les paramètres généraux du formulaire sont décrits)</v>
      </c>
    </row>
    <row r="18" spans="2:2" x14ac:dyDescent="0.35">
      <c r="B18" s="91"/>
    </row>
    <row r="19" spans="2:2" ht="27" x14ac:dyDescent="0.35">
      <c r="B19" s="36" t="str">
        <f>INDEX(tTrad[intro_overview_msg_6],MATCH(sl_language,tTrad[[Langue]:[Langue]],0))</f>
        <v>Les trois onglets orange sont les onglets d'instructions sur les modalités de fonctionnement et d'adaptation du formulaire au contexte local.</v>
      </c>
    </row>
    <row r="20" spans="2:2" ht="15.5" x14ac:dyDescent="0.35">
      <c r="B20" s="90"/>
    </row>
    <row r="31" spans="2:2" x14ac:dyDescent="0.35">
      <c r="B31" s="34"/>
    </row>
    <row r="32" spans="2:2" x14ac:dyDescent="0.35">
      <c r="B32" s="34"/>
    </row>
    <row r="33" spans="2:2" x14ac:dyDescent="0.35">
      <c r="B33" s="34"/>
    </row>
  </sheetData>
  <sheetProtection formatCells="0"/>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META!$B$5:$B$6</xm:f>
          </x14:formula1>
          <xm:sqref>B6</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5"/>
  </sheetPr>
  <dimension ref="A1:C76"/>
  <sheetViews>
    <sheetView showGridLines="0" showRowColHeaders="0" workbookViewId="0">
      <selection activeCell="B11" sqref="B11"/>
    </sheetView>
  </sheetViews>
  <sheetFormatPr defaultColWidth="8.7265625" defaultRowHeight="14.5" x14ac:dyDescent="0.35"/>
  <cols>
    <col min="1" max="1" width="1.7265625" style="4" customWidth="1"/>
    <col min="2" max="2" width="67.453125" style="4" customWidth="1"/>
    <col min="3" max="3" width="80.453125" style="4" customWidth="1"/>
    <col min="4" max="16384" width="8.7265625" style="4"/>
  </cols>
  <sheetData>
    <row r="1" spans="1:3" s="6" customFormat="1" ht="13.5" x14ac:dyDescent="0.35">
      <c r="B1" s="6" t="str">
        <f>INDEX(tTrad[over_gen_maintitle],MATCH(sl_language,tTrad[[Langue]:[Langue]],0))</f>
        <v>I. Informations générales</v>
      </c>
    </row>
    <row r="2" spans="1:3" s="6" customFormat="1" ht="13.5" x14ac:dyDescent="0.35"/>
    <row r="3" spans="1:3" x14ac:dyDescent="0.35">
      <c r="B3" s="6" t="str">
        <f>INDEX(tTrad[over_type_subtitle_1],MATCH(sl_language,tTrad[[Langue]:[Langue]],0))</f>
        <v>I.1. Type de questions (ou variables)</v>
      </c>
      <c r="C3" s="5"/>
    </row>
    <row r="4" spans="1:3" ht="15" thickBot="1" x14ac:dyDescent="0.4">
      <c r="A4" s="142"/>
      <c r="B4" s="16" t="s">
        <v>3</v>
      </c>
      <c r="C4" s="17" t="str">
        <f>INDEX(tTrad[over_gen_type_def_1],MATCH(sl_language,tTrad[[Langue]:[Langue]],0))</f>
        <v>Pour la saisie de texte libre.</v>
      </c>
    </row>
    <row r="5" spans="1:3" x14ac:dyDescent="0.35">
      <c r="A5" s="142"/>
      <c r="B5" s="13" t="s">
        <v>4</v>
      </c>
      <c r="C5" s="12" t="str">
        <f>INDEX(tTrad[over_gen_type_def_2],MATCH(sl_language,tTrad[[Langue]:[Langue]],0))</f>
        <v>Saisie de nombres entiers ("ronds").</v>
      </c>
    </row>
    <row r="6" spans="1:3" x14ac:dyDescent="0.35">
      <c r="A6" s="142"/>
      <c r="B6" s="15" t="s">
        <v>5</v>
      </c>
      <c r="C6" s="14" t="str">
        <f>INDEX(tTrad[over_gen_type_def_3],MATCH(sl_language,tTrad[[Langue]:[Langue]],0))</f>
        <v>Saisie de nombres décimaux.</v>
      </c>
    </row>
    <row r="7" spans="1:3" ht="67.5" x14ac:dyDescent="0.35">
      <c r="A7" s="142"/>
      <c r="B7" s="13" t="s">
        <v>6</v>
      </c>
      <c r="C7" s="12" t="str">
        <f>INDEX(tTrad[over_gen_type_def_4],MATCH(sl_language,tTrad[[Langue]:[Langue]],0))</f>
        <v>Pour les questions à choix multiples mais auxquelles vous ne pouvez sélectionner qu'une seule réponse parmi celles de la liste fournie. [option] indique ce que vous devez spécifier dans l'onglet "choices", où la liste des options est fournie. Si le nom de votre liste est "foodtype", la traduction informatique est "select_one [foodtype]".</v>
      </c>
    </row>
    <row r="8" spans="1:3" ht="27" x14ac:dyDescent="0.35">
      <c r="A8" s="142"/>
      <c r="B8" s="15" t="s">
        <v>7</v>
      </c>
      <c r="C8" s="14" t="str">
        <f>INDEX(tTrad[over_gen_type_def_5],MATCH(sl_language,tTrad[[Langue]:[Langue]],0))</f>
        <v>Identique à select_one, hormis que l'utilisateur peut choisir autant de réponses qu'il le désire.</v>
      </c>
    </row>
    <row r="9" spans="1:3" x14ac:dyDescent="0.35">
      <c r="A9" s="142"/>
      <c r="B9" s="13" t="s">
        <v>8</v>
      </c>
      <c r="C9" s="12" t="str">
        <f>INDEX(tTrad[over_gen_type_def_6],MATCH(sl_language,tTrad[[Langue]:[Langue]],0))</f>
        <v>Inscrit une note sur l'écran mais n'autorise aucune saisie.</v>
      </c>
    </row>
    <row r="10" spans="1:3" x14ac:dyDescent="0.35">
      <c r="A10" s="142"/>
      <c r="B10" s="15" t="s">
        <v>9</v>
      </c>
      <c r="C10" s="14" t="str">
        <f>INDEX(tTrad[over_gen_type_def_7],MATCH(sl_language,tTrad[[Langue]:[Langue]],0))</f>
        <v>Pour recueillir les coordonnées GPS.</v>
      </c>
    </row>
    <row r="11" spans="1:3" x14ac:dyDescent="0.35">
      <c r="A11" s="142"/>
      <c r="B11" s="13" t="s">
        <v>10</v>
      </c>
      <c r="C11" s="12" t="str">
        <f>INDEX(tTrad[over_gen_type_def_8],MATCH(sl_language,tTrad[[Langue]:[Langue]],0))</f>
        <v>Pour prendre une photo.</v>
      </c>
    </row>
    <row r="12" spans="1:3" ht="27" x14ac:dyDescent="0.35">
      <c r="A12" s="142"/>
      <c r="B12" s="15" t="s">
        <v>11</v>
      </c>
      <c r="C12" s="14" t="str">
        <f>INDEX(tTrad[over_gen_type_def_9],MATCH(sl_language,tTrad[[Langue]:[Langue]],0))</f>
        <v>Pour analyser un code-barres, mais requiert des applications supplémentaires.</v>
      </c>
    </row>
    <row r="13" spans="1:3" x14ac:dyDescent="0.35">
      <c r="A13" s="142"/>
      <c r="B13" s="13" t="s">
        <v>12</v>
      </c>
      <c r="C13" s="12" t="str">
        <f>INDEX(tTrad[over_gen_type_def_10],MATCH(sl_language,tTrad[[Langue]:[Langue]],0))</f>
        <v>Pour sélectionner une date.</v>
      </c>
    </row>
    <row r="14" spans="1:3" x14ac:dyDescent="0.35">
      <c r="A14" s="142"/>
      <c r="B14" s="15" t="s">
        <v>13</v>
      </c>
      <c r="C14" s="14" t="str">
        <f>INDEX(tTrad[over_gen_type_def_11],MATCH(sl_language,tTrad[[Langue]:[Langue]],0))</f>
        <v>Pour sélectionner une date &amp; une heure.</v>
      </c>
    </row>
    <row r="15" spans="1:3" x14ac:dyDescent="0.35">
      <c r="A15" s="142"/>
      <c r="B15" s="13" t="s">
        <v>14</v>
      </c>
      <c r="C15" s="12" t="str">
        <f>INDEX(tTrad[over_gen_type_def_12],MATCH(sl_language,tTrad[[Langue]:[Langue]],0))</f>
        <v>Pour enregistrer un audio.</v>
      </c>
    </row>
    <row r="16" spans="1:3" x14ac:dyDescent="0.35">
      <c r="A16" s="142"/>
      <c r="B16" s="15" t="s">
        <v>15</v>
      </c>
      <c r="C16" s="14" t="str">
        <f>INDEX(tTrad[over_gen_type_def_13],MATCH(sl_language,tTrad[[Langue]:[Langue]],0))</f>
        <v>Pour enregistrer un vidéo.</v>
      </c>
    </row>
    <row r="17" spans="1:3" x14ac:dyDescent="0.35">
      <c r="A17" s="142"/>
      <c r="B17" s="13" t="s">
        <v>16</v>
      </c>
      <c r="C17" s="12" t="str">
        <f>INDEX(tTrad[over_gen_type_def_14],MATCH(sl_language,tTrad[[Langue]:[Langue]],0))</f>
        <v>Pour ordonner un calcul.</v>
      </c>
    </row>
    <row r="18" spans="1:3" x14ac:dyDescent="0.35">
      <c r="B18" s="11"/>
      <c r="C18" s="5"/>
    </row>
    <row r="19" spans="1:3" x14ac:dyDescent="0.35">
      <c r="B19" s="6" t="str">
        <f>INDEX(tTrad[over_gen_subtitle_2],MATCH(sl_language,tTrad[[Langue]:[Langue]],0))</f>
        <v>I.2. Rôle des colonnes</v>
      </c>
      <c r="C19" s="5"/>
    </row>
    <row r="20" spans="1:3" ht="15" thickBot="1" x14ac:dyDescent="0.4">
      <c r="A20" s="142"/>
      <c r="B20" s="16" t="s">
        <v>17</v>
      </c>
      <c r="C20" s="16" t="str">
        <f>INDEX(tTrad[over_gen_role_desc_1],MATCH(sl_language,tTrad[[Langue]:[Langue]],0))</f>
        <v>Description</v>
      </c>
    </row>
    <row r="21" spans="1:3" x14ac:dyDescent="0.35">
      <c r="A21" s="142"/>
      <c r="B21" s="13" t="s">
        <v>18</v>
      </c>
      <c r="C21" s="12" t="str">
        <f>INDEX(tTrad[over_gen_role_desc_2],MATCH(sl_language,tTrad[[Langue]:[Langue]],0))</f>
        <v>Type de question (texte, image...).</v>
      </c>
    </row>
    <row r="22" spans="1:3" x14ac:dyDescent="0.35">
      <c r="A22" s="142"/>
      <c r="B22" s="15" t="s">
        <v>19</v>
      </c>
      <c r="C22" s="14" t="str">
        <f>INDEX(tTrad[over_gen_role_desc_3],MATCH(sl_language,tTrad[[Langue]:[Langue]],0))</f>
        <v>Nom de la question (et des colonnes dans "Output").</v>
      </c>
    </row>
    <row r="23" spans="1:3" ht="47.15" customHeight="1" x14ac:dyDescent="0.35">
      <c r="A23" s="142"/>
      <c r="B23" s="13" t="str">
        <f>INDEX(tTrad[over_gen_role_msg_4],MATCH(sl_language,tTrad[[Langue]:[Langue]],0))</f>
        <v>label::Français</v>
      </c>
      <c r="C23" s="12" t="str">
        <f>INDEX(tTrad[over_gen_role_desc_4],MATCH(sl_language,tTrad[[Langue]:[Langue]],0))</f>
        <v>Ce que l'intervieweur verra réellement dans le téléphone. Vous pouvez ajouter autant de langues que vous le désirez (ou enlever les colonnes des langues que vous ne voulez pas voir).</v>
      </c>
    </row>
    <row r="24" spans="1:3" ht="40.5" x14ac:dyDescent="0.35">
      <c r="A24" s="142"/>
      <c r="B24" s="15" t="str">
        <f>INDEX(tTrad[over_gen_role_msg_5],MATCH(sl_language,tTrad[[Langue]:[Langue]],0))</f>
        <v>hint::Français</v>
      </c>
      <c r="C24" s="14" t="str">
        <f>INDEX(tTrad[over_gen_role_desc_5],MATCH(sl_language,tTrad[[Langue]:[Langue]],0))</f>
        <v>Une note pour l'intervieweur, pour clarifier une question, faire un rappel... N'oubliez pas d'ajouter les différentes langues que vous avez incluses pour la colonne "label" ou de les retirer dans le cas contraire.</v>
      </c>
    </row>
    <row r="25" spans="1:3" ht="33" customHeight="1" x14ac:dyDescent="0.35">
      <c r="A25" s="142"/>
      <c r="B25" s="13" t="s">
        <v>22</v>
      </c>
      <c r="C25" s="12" t="str">
        <f>INDEX(tTrad[over_gen_role_desc_6],MATCH(sl_language,tTrad[[Langue]:[Langue]],0))</f>
        <v>Pour ajouter des contraintes aux réponses (fourchette de valeurs numériques par exemple).</v>
      </c>
    </row>
    <row r="26" spans="1:3" x14ac:dyDescent="0.35">
      <c r="A26" s="142"/>
      <c r="B26" s="15" t="str">
        <f>INDEX(tTrad[over_gen_role_msg_7],MATCH(sl_language,tTrad[[Langue]:[Langue]],0))</f>
        <v>constraint_message::Français</v>
      </c>
      <c r="C26" s="14" t="str">
        <f>INDEX(tTrad[over_gen_role_desc_7],MATCH(sl_language,tTrad[[Langue]:[Langue]],0))</f>
        <v>Message à afficher si la réponse ne respecte pas les contraintes.</v>
      </c>
    </row>
    <row r="27" spans="1:3" ht="32.15" customHeight="1" x14ac:dyDescent="0.35">
      <c r="A27" s="142"/>
      <c r="B27" s="13" t="s">
        <v>24</v>
      </c>
      <c r="C27" s="12" t="str">
        <f>INDEX(tTrad[over_gen_role_desc_8],MATCH(sl_language,tTrad[[Langue]:[Langue]],0))</f>
        <v>Calcule une valeur (“+”, “-” et EN FRANÇAIS DS LE TXT div), peut calculer un âge à partir d'un date de naissance par exemple.</v>
      </c>
    </row>
    <row r="28" spans="1:3" ht="44.15" customHeight="1" x14ac:dyDescent="0.35">
      <c r="A28" s="142"/>
      <c r="B28" s="15" t="s">
        <v>25</v>
      </c>
      <c r="C28" s="14" t="str">
        <f>INDEX(tTrad[over_gen_role_desc_9],MATCH(sl_language,tTrad[[Langue]:[Langue]],0))</f>
        <v>Pour ajouter une (des) condition(s) à respecter pour que la question s'affiche. Par exemple, si la réponse à la question précédente est "Autre" montrer la question "Si autre, merci de spécifier"; sinon, ne pas afficher.</v>
      </c>
    </row>
    <row r="29" spans="1:3" x14ac:dyDescent="0.35">
      <c r="A29" s="142"/>
      <c r="B29" s="15" t="s">
        <v>26</v>
      </c>
      <c r="C29" s="14" t="str">
        <f>INDEX(tTrad[over_gen_role_desc_10],MATCH(sl_language,tTrad[[Langue]:[Langue]],0))</f>
        <v>Permet de répéter les questions un certain nombre de fois automatiquement.</v>
      </c>
    </row>
    <row r="30" spans="1:3" ht="27" x14ac:dyDescent="0.35">
      <c r="A30" s="142"/>
      <c r="B30" s="13" t="s">
        <v>27</v>
      </c>
      <c r="C30" s="12" t="str">
        <f>INDEX(tTrad[over_gen_role_desc_11],MATCH(sl_language,tTrad[[Langue]:[Langue]],0))</f>
        <v>C'est la colonne qui permet de paramétrer des listes en cascades (options apparaissant selon les réponses fournies aux questions précédentes).</v>
      </c>
    </row>
    <row r="31" spans="1:3" x14ac:dyDescent="0.35">
      <c r="A31" s="142"/>
      <c r="B31" s="15" t="s">
        <v>28</v>
      </c>
      <c r="C31" s="14" t="str">
        <f>INDEX(tTrad[over_gen_role_desc_12],MATCH(sl_language,tTrad[[Langue]:[Langue]],0))</f>
        <v>Widget à afficher (cf. plus loin: calendrier par exemple).</v>
      </c>
    </row>
    <row r="32" spans="1:3" x14ac:dyDescent="0.35">
      <c r="A32" s="142"/>
      <c r="B32" s="13" t="s">
        <v>29</v>
      </c>
      <c r="C32" s="12" t="str">
        <f>INDEX(tTrad[over_gen_role_desc_13],MATCH(sl_language,tTrad[[Langue]:[Langue]],0))</f>
        <v>Saisir "yes" si vous voulez rendre cette question obligatoire.</v>
      </c>
    </row>
    <row r="33" spans="1:3" ht="40.5" x14ac:dyDescent="0.35">
      <c r="A33" s="142"/>
      <c r="B33" s="15" t="s">
        <v>30</v>
      </c>
      <c r="C33" s="14" t="str">
        <f>INDEX(tTrad[over_gen_role_desc_14],MATCH(sl_language,tTrad[[Langue]:[Langue]],0))</f>
        <v>C'est la colonne qui permet de visualiser les modalités telles que les photos, du texte, etc (voir onglet "instructions", section II.2 pour plus d'informations).</v>
      </c>
    </row>
    <row r="34" spans="1:3" ht="40.5" x14ac:dyDescent="0.35">
      <c r="A34" s="142"/>
      <c r="B34" s="13" t="s">
        <v>31</v>
      </c>
      <c r="C34" s="12" t="str">
        <f>INDEX(tTrad[over_gen_role_desc_15],MATCH(sl_language,tTrad[[Langue]:[Langue]],0))</f>
        <v>Pour spécifier dans quel onglet de l'analyseur Kobo vos résultats à une question donnée vont apparaître (voir la documentation sur l'analyse pour en savoir plus).</v>
      </c>
    </row>
    <row r="35" spans="1:3" x14ac:dyDescent="0.35">
      <c r="B35" s="11"/>
      <c r="C35" s="5"/>
    </row>
    <row r="36" spans="1:3" s="67" customFormat="1" x14ac:dyDescent="0.35">
      <c r="B36" s="7" t="str">
        <f>INDEX(tTrad[over_settings_maintitle],MATCH(sl_language,tTrad[[Langue]:[Langue]],0))</f>
        <v>II. Paramètres spécifiques</v>
      </c>
      <c r="C36" s="66"/>
    </row>
    <row r="37" spans="1:3" s="67" customFormat="1" ht="40.5" x14ac:dyDescent="0.35">
      <c r="A37" s="143"/>
      <c r="B37" s="68" t="str">
        <f>INDEX(tTrad[over_settings_msg_1],MATCH(sl_language,tTrad[[Langue]:[Langue]],0))</f>
        <v>La section ci-dessous décrit les paramètres spécifiques qui peuvent être définis pour chaque question ou groupe de questions.</v>
      </c>
      <c r="C37" s="69"/>
    </row>
    <row r="38" spans="1:3" s="67" customFormat="1" x14ac:dyDescent="0.35">
      <c r="B38" s="6" t="str">
        <f>INDEX(tTrad[over_settings_subtitle_1],MATCH(sl_language,tTrad[[Langue]:[Langue]],0))</f>
        <v>II.1. Contraintes sur certaines données</v>
      </c>
      <c r="C38" s="66"/>
    </row>
    <row r="39" spans="1:3" s="67" customFormat="1" ht="27" customHeight="1" x14ac:dyDescent="0.35">
      <c r="A39" s="143"/>
      <c r="B39" s="68" t="str">
        <f>INDEX(tTrad[over_const_msg_1],MATCH(sl_language,tTrad[[Langue]:[Langue]],0))</f>
        <v>Celles-ci doivent être mises dans la colonne "constraints".</v>
      </c>
      <c r="C39" s="69"/>
    </row>
    <row r="40" spans="1:3" s="67" customFormat="1" ht="15" thickBot="1" x14ac:dyDescent="0.4">
      <c r="A40" s="144"/>
      <c r="B40" s="70" t="str">
        <f>INDEX(tTrad[over_const_msg_2],MATCH(sl_language,tTrad[[Langue]:[Langue]],0))</f>
        <v>Type de contrainte</v>
      </c>
      <c r="C40" s="70" t="str">
        <f>INDEX(tTrad[over_const_desc_1],MATCH(sl_language,tTrad[[Langue]:[Langue]],0))</f>
        <v>Exemples</v>
      </c>
    </row>
    <row r="41" spans="1:3" ht="27" x14ac:dyDescent="0.35">
      <c r="A41" s="142"/>
      <c r="B41" s="71" t="str">
        <f>INDEX(tTrad[over_const_msg_3],MATCH(sl_language,tTrad[[Langue]:[Langue]],0))</f>
        <v>Le résultat pour cette question doit être SUPÉRIEUR À 0 et INFÉRIEUR à 100.</v>
      </c>
      <c r="C41" s="71" t="str">
        <f>INDEX(tTrad[over_const_desc_2],MATCH(sl_language,tTrad[[Langue]:[Langue]],0))</f>
        <v>.&gt;0 and .&lt;100</v>
      </c>
    </row>
    <row r="42" spans="1:3" ht="27" x14ac:dyDescent="0.35">
      <c r="A42" s="142"/>
      <c r="B42" s="14" t="str">
        <f>INDEX(tTrad[over_const_msg_4],MATCH(sl_language,tTrad[[Langue]:[Langue]],0))</f>
        <v>CETTE COLONNE doit être SUPÉRIEURE OU ÉGALE à la valeur de "HHSIZE".</v>
      </c>
      <c r="C42" s="14" t="str">
        <f>INDEX(tTrad[over_const_desc_3],MATCH(sl_language,tTrad[[Langue]:[Langue]],0))</f>
        <v>.&lt;${HHSIZE}</v>
      </c>
    </row>
    <row r="43" spans="1:3" ht="27" x14ac:dyDescent="0.35">
      <c r="A43" s="145"/>
      <c r="B43" s="72" t="str">
        <f>INDEX(tTrad[over_const_msg_5],MATCH(sl_language,tTrad[[Langue]:[Langue]],0))</f>
        <v xml:space="preserve">    Vous pouvez aussi ajouter un message de contrainte dans la colonne constraint_message.</v>
      </c>
      <c r="C43" s="73"/>
    </row>
    <row r="44" spans="1:3" ht="27" x14ac:dyDescent="0.35">
      <c r="A44" s="145"/>
      <c r="B44" s="72" t="str">
        <f>INDEX(tTrad[over_const_msg_6],MATCH(sl_language,tTrad[[Langue]:[Langue]],0))</f>
        <v xml:space="preserve">    Notez que le résultat d'une question peut être commandé à l'aide de "${VARIABLENAME}".</v>
      </c>
      <c r="C44" s="73"/>
    </row>
    <row r="45" spans="1:3" x14ac:dyDescent="0.35">
      <c r="B45" s="74"/>
      <c r="C45" s="66"/>
    </row>
    <row r="46" spans="1:3" x14ac:dyDescent="0.35">
      <c r="B46" s="6" t="str">
        <f>INDEX(tTrad[over_settings_subtitle_2],MATCH(sl_language,tTrad[[Langue]:[Langue]],0))</f>
        <v>II.2. Questions conditionnelles ("relevant")</v>
      </c>
      <c r="C46" s="66"/>
    </row>
    <row r="47" spans="1:3" ht="90" customHeight="1" x14ac:dyDescent="0.35">
      <c r="A47" s="145"/>
      <c r="B47" s="68" t="str">
        <f>INDEX(tTrad[over_cond_msg_1],MATCH(sl_language,tTrad[[Langue]:[Langue]],0))</f>
        <v>Celles-ci doivent mises dans la colonne "relevant" (pertinent) pour spécifier si une question ou un groupe de questions ne devraient apparaître que dans certains cas. Si vous ajoutez plus qu'une condition, il vous faut utiliser les opérateurs AND/OR (ET/OU) pour spécifier si vous voulez que toutes les conditions s'appliquent ou juste une.</v>
      </c>
      <c r="C47" s="69"/>
    </row>
    <row r="48" spans="1:3" ht="15" thickBot="1" x14ac:dyDescent="0.4">
      <c r="A48" s="142"/>
      <c r="B48" s="70" t="str">
        <f>INDEX(tTrad[over_cond_msg_2],MATCH(sl_language,tTrad[[Langue]:[Langue]],0))</f>
        <v>Type de condition</v>
      </c>
      <c r="C48" s="70" t="str">
        <f>INDEX(tTrad[over_cond_desc_1],MATCH(sl_language,tTrad[[Langue]:[Langue]],0))</f>
        <v>Exemples</v>
      </c>
    </row>
    <row r="49" spans="1:3" ht="27" x14ac:dyDescent="0.35">
      <c r="A49" s="142"/>
      <c r="B49" s="71" t="str">
        <f>INDEX(tTrad[over_cond_msg_3],MATCH(sl_language,tTrad[[Langue]:[Langue]],0))</f>
        <v>Les questions sur l'hygiène féminine n'apparaissent que si la variable “NBWOMENREPROD” est supérieure à 0.</v>
      </c>
      <c r="C49" s="71" t="str">
        <f>INDEX(tTrad[over_cond_desc_2],MATCH(sl_language,tTrad[[Langue]:[Langue]],0))</f>
        <v>${NBWOMENREPROD}&gt;0</v>
      </c>
    </row>
    <row r="50" spans="1:3" ht="40.5" x14ac:dyDescent="0.35">
      <c r="A50" s="142"/>
      <c r="B50" s="14" t="str">
        <f>INDEX(tTrad[over_cond_msg_4],MATCH(sl_language,tTrad[[Langue]:[Langue]],0))</f>
        <v>La question "Si autre, merci de spécifier:" apparaît si la variable “ENUMERATOR” est égale à "96" (ce qui correspond au code pour "Autre").</v>
      </c>
      <c r="C50" s="14" t="str">
        <f>INDEX(tTrad[over_cond_desc_3],MATCH(sl_language,tTrad[[Langue]:[Langue]],0))</f>
        <v>selected(${ENUMERATOR},'96')</v>
      </c>
    </row>
    <row r="51" spans="1:3" ht="63" customHeight="1" x14ac:dyDescent="0.35">
      <c r="A51" s="142"/>
      <c r="B51" s="71" t="str">
        <f>INDEX(tTrad[over_cond_msg_5],MATCH(sl_language,tTrad[[Langue]:[Langue]],0))</f>
        <v>La question n'apparaît que si la variable “LATRINETYPE” n'obtient pas la valeur "2" (c'est-à-dire "pit latrine") AJOUTER PARENTHÈSE. Donc tout autre choix que "2" à la question "IDType" fera apparaître la question LATRINETYPE.</v>
      </c>
      <c r="C51" s="71" t="str">
        <f>INDEX(tTrad[over_cond_desc_4],MATCH(sl_language,tTrad[[Langue]:[Langue]],0))</f>
        <v>not(selected(${LATRINETYPE},'2'))</v>
      </c>
    </row>
    <row r="52" spans="1:3" x14ac:dyDescent="0.35">
      <c r="A52" s="142"/>
      <c r="B52" s="10"/>
      <c r="C52"/>
    </row>
    <row r="53" spans="1:3" ht="27" x14ac:dyDescent="0.35">
      <c r="A53" s="145"/>
      <c r="B53" s="72" t="str">
        <f>INDEX(tTrad[over_cond_desc_6],MATCH(sl_language,tTrad[[Langue]:[Langue]],0))</f>
        <v xml:space="preserve">    Vous ne pouvez pas faire référence à une variable qui recevra une valeur plus loin dans le formulaire.</v>
      </c>
      <c r="C53" s="27"/>
    </row>
    <row r="54" spans="1:3" s="1" customFormat="1" ht="59.15" customHeight="1" x14ac:dyDescent="0.35">
      <c r="B54" s="75" t="str">
        <f>INDEX(tTrad[over_cond_desc_7],MATCH(sl_language,tTrad[[Langue]:[Langue]],0))</f>
        <v xml:space="preserve">    Lorsque vous utilisez selected(${Variable}, ’youroption’), vous devez TOUJOURS utiliser des guillemets simples (apostrophes), y compris pour les nombres. Sinon vous recevrez un message d'erreur au moment de télécharger le formulaire.</v>
      </c>
      <c r="C54" s="28"/>
    </row>
    <row r="55" spans="1:3" s="1" customFormat="1" x14ac:dyDescent="0.35">
      <c r="B55" s="76"/>
      <c r="C55" s="19"/>
    </row>
    <row r="56" spans="1:3" x14ac:dyDescent="0.35">
      <c r="B56" s="6" t="str">
        <f>INDEX(tTrad[over_settings_subtitle_3],MATCH(sl_language,tTrad[[Langue]:[Langue]],0))</f>
        <v>II.3. Calculs</v>
      </c>
      <c r="C56" s="5"/>
    </row>
    <row r="57" spans="1:3" ht="54" x14ac:dyDescent="0.35">
      <c r="A57" s="145"/>
      <c r="B57" s="68" t="str">
        <f>INDEX(tTrad[over_calc_msg_1],MATCH(sl_language,tTrad[[Langue]:[Langue]],0))</f>
        <v>Ils doivent figurer dans la colonne pour calculer les éléments basés sur les résultats d'enquête (ex: un âge en comparant la date d'enquête et la date de naissance, une somme d'éléments, etc.).</v>
      </c>
      <c r="C57" s="26"/>
    </row>
    <row r="58" spans="1:3" ht="15" thickBot="1" x14ac:dyDescent="0.4">
      <c r="A58" s="142"/>
      <c r="B58" s="70" t="str">
        <f>INDEX(tTrad[over_calc_msg_2],MATCH(sl_language,tTrad[[Langue]:[Langue]],0))</f>
        <v>Type de calcul</v>
      </c>
      <c r="C58" s="70" t="str">
        <f>INDEX(tTrad[over_calc_desc_1],MATCH(sl_language,tTrad[[Langue]:[Langue]],0))</f>
        <v>Exemples</v>
      </c>
    </row>
    <row r="59" spans="1:3" ht="27" x14ac:dyDescent="0.35">
      <c r="A59" s="142"/>
      <c r="B59" s="77" t="str">
        <f>INDEX(tTrad[over_calc_msg_3],MATCH(sl_language,tTrad[[Langue]:[Langue]],0))</f>
        <v>Quantité d'eau pour un récipient donné d'après sa capacité (LITRE) et le nombre de trajets effectués (JOURNEY).</v>
      </c>
      <c r="C59" s="77" t="s">
        <v>32</v>
      </c>
    </row>
    <row r="60" spans="1:3" ht="55.5" customHeight="1" x14ac:dyDescent="0.35">
      <c r="A60" s="145"/>
      <c r="B60" s="72" t="str">
        <f>INDEX(tTrad[over_calc_msg_4],MATCH(sl_language,tTrad[[Langue]:[Langue]],0))</f>
        <v xml:space="preserve">    Ces calculs n'apparaîtront pas à l'écran. Si vous voulez que les résultats du calcul apparaissent à l'écran, vous devez créer une une question"note" demandant la réponse calculée (check English).</v>
      </c>
      <c r="C60" s="78"/>
    </row>
    <row r="61" spans="1:3" ht="90.65" customHeight="1" x14ac:dyDescent="0.35">
      <c r="A61" s="145"/>
      <c r="B61" s="40">
        <f>INDEX(tTrad[over_calc_msg_5],MATCH(sl_language,tTrad[[Langue]:[Langue]],0))</f>
        <v>0</v>
      </c>
      <c r="C61" s="18"/>
    </row>
    <row r="62" spans="1:3" x14ac:dyDescent="0.35">
      <c r="B62" s="9"/>
      <c r="C62" s="5"/>
    </row>
    <row r="63" spans="1:3" ht="20.149999999999999" customHeight="1" x14ac:dyDescent="0.35">
      <c r="B63" s="6" t="str">
        <f>INDEX(tTrad[over_settings_subtitle_4],MATCH(sl_language,tTrad[[Langue]:[Langue]],0))</f>
        <v>II.4. Apparence</v>
      </c>
      <c r="C63" s="79"/>
    </row>
    <row r="64" spans="1:3" ht="58.4" customHeight="1" x14ac:dyDescent="0.35">
      <c r="A64" s="145"/>
      <c r="B64" s="68" t="str">
        <f>INDEX(tTrad[over_app_msg_1],MATCH(sl_language,tTrad[[Langue]:[Langue]],0))</f>
        <v>Elle doit être réglée dans la colonne "appearance" pour vous aider à changer la façon dont les éléments apparaissent à l'écran (seuls les deux réglages les plus utilisés sont mentionnés ici).</v>
      </c>
      <c r="C64" s="69"/>
    </row>
    <row r="65" spans="1:3" ht="15" thickBot="1" x14ac:dyDescent="0.4">
      <c r="A65" s="142"/>
      <c r="B65" s="70" t="str">
        <f>INDEX(tTrad[over_app_msg_2],MATCH(sl_language,tTrad[[Langue]:[Langue]],0))</f>
        <v>Type d'effet</v>
      </c>
      <c r="C65" s="70" t="s">
        <v>33</v>
      </c>
    </row>
    <row r="66" spans="1:3" ht="27" x14ac:dyDescent="0.35">
      <c r="A66" s="142"/>
      <c r="B66" s="71" t="str">
        <f>INDEX(tTrad[over_app_msg_3],MATCH(sl_language,tTrad[[Langue]:[Langue]],0))</f>
        <v>Montre un calendrier tel que celui qui est utilisé pour "date" au début du formulaire.</v>
      </c>
      <c r="C66" s="71" t="s">
        <v>34</v>
      </c>
    </row>
    <row r="67" spans="1:3" ht="61.4" customHeight="1" x14ac:dyDescent="0.35">
      <c r="A67" s="142"/>
      <c r="B67" s="14" t="str">
        <f>INDEX(tTrad[over_app_msg_4],MATCH(sl_language,tTrad[[Langue]:[Langue]],0))</f>
        <v>Pour afficher plusieurs questions sur la même page, comme des tableaux ou des listes mais sous une présentation différente. Doit être paramétré au niveau du groupe (celui dans lequel toutes les questions se trouveront).</v>
      </c>
      <c r="C67" s="14" t="s">
        <v>35</v>
      </c>
    </row>
    <row r="68" spans="1:3" x14ac:dyDescent="0.35">
      <c r="B68" s="8"/>
      <c r="C68" s="8"/>
    </row>
    <row r="69" spans="1:3" x14ac:dyDescent="0.35">
      <c r="B69" s="7" t="str">
        <f>INDEX(tTrad[over_far_maintitle],MATCH(sl_language,tTrad[[Langue]:[Langue]],0))</f>
        <v>III. Au delà des questions individuelles</v>
      </c>
      <c r="C69" s="79"/>
    </row>
    <row r="70" spans="1:3" ht="39" customHeight="1" x14ac:dyDescent="0.35">
      <c r="A70" s="145"/>
      <c r="B70" s="83" t="str">
        <f>INDEX(tTrad[over_far_msg_1],MATCH(sl_language,tTrad[[Langue]:[Langue]],0))</f>
        <v>La section ci-dessous décrit différentes façons de regrouper les questions selon les objectifs.</v>
      </c>
      <c r="C70" s="80"/>
    </row>
    <row r="71" spans="1:3" s="117" customFormat="1" ht="24.75" customHeight="1" x14ac:dyDescent="0.35">
      <c r="B71" s="6" t="str">
        <f>INDEX(tTrad[over_far_subtitle_1],MATCH(sl_language,tTrad[[Langue]:[Langue]],0))</f>
        <v>III.1. Groupes</v>
      </c>
      <c r="C71" s="116"/>
    </row>
    <row r="72" spans="1:3" ht="124.4" customHeight="1" x14ac:dyDescent="0.35">
      <c r="A72" s="145"/>
      <c r="B72" s="83" t="str">
        <f>INDEX(tTrad[over_grp_msg_1],MATCH(sl_language,tTrad[[Langue]:[Langue]],0))</f>
        <v>Le regroupement de questions peut avoir plusieurs buts différents: (1) spécifier un paramètre pour tout un groupe de questions plutôt qu'une seule (ex: un saut de champ, ou encore une apparition sur un écran donné...) (2) pour faciliter l'analyse en "faisant comprendre" à l'outil d'analyse qu'il y a un lien entre les questions (voir exemple ci-dessous). 
Les questions doivent être regroupées entre les invites de commande "begin group" (début du groupe) et "end group" (fin du groupe).</v>
      </c>
      <c r="C72" s="81"/>
    </row>
    <row r="73" spans="1:3" ht="81" customHeight="1" x14ac:dyDescent="0.35"/>
    <row r="74" spans="1:3" ht="27" customHeight="1" x14ac:dyDescent="0.35">
      <c r="B74" s="6" t="str">
        <f>INDEX(tTrad[over_far_subtitle_2],MATCH(sl_language,tTrad[[Langue]:[Langue]],0))</f>
        <v>III.2. Répétitions</v>
      </c>
      <c r="C74" s="5"/>
    </row>
    <row r="75" spans="1:3" ht="176.15" customHeight="1" x14ac:dyDescent="0.35">
      <c r="A75" s="145"/>
      <c r="B75" s="82" t="str">
        <f>INDEX(tTrad[over_rpt_msg_1],MATCH(sl_language,tTrad[[Langue]:[Langue]],0))</f>
        <v>Un groupe de questions marquées comme "repeat" signifie que les questions qui y sont rattachées seront posées plusieurs fois. Les questions doivent être regroupées entre les invites de commande "begin repeat" (commencer la répétition) et "end repeat" (terminer la répétition). Si rien n'est spécifié dans la colonne "repeat_count" (nombre de répétitions), le nombre de questions sera répété jusqu'à ce que l'enquêteur mentionne qu'il ne veut pas ajouter de nouveau groupe de questions. Si un nombre ou encore le nom de la question précédente est spécifié dans repeat_coloumn" (tel que c'est le cas ici avec le nombre de récipients), le groupe de questions apparaîtra automatiquement le même nombre de fois que le nombre indiqué dans cette question.</v>
      </c>
      <c r="C75" s="41"/>
    </row>
    <row r="76" spans="1:3" ht="102" customHeight="1" x14ac:dyDescent="0.35"/>
  </sheetData>
  <conditionalFormatting sqref="B2:C76">
    <cfRule type="expression" dxfId="162" priority="1">
      <formula>MOD(ROW(),2)=1</formula>
    </cfRule>
    <cfRule type="expression" priority="2">
      <formula>MOD(ROW(),2)=1</formula>
    </cfRule>
  </conditionalFormatting>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5"/>
  </sheetPr>
  <dimension ref="B1:B536"/>
  <sheetViews>
    <sheetView showGridLines="0" showRowColHeaders="0" workbookViewId="0">
      <selection activeCell="E8" sqref="E8"/>
    </sheetView>
  </sheetViews>
  <sheetFormatPr defaultColWidth="8.7265625" defaultRowHeight="14.5" x14ac:dyDescent="0.35"/>
  <cols>
    <col min="1" max="1" width="2.7265625" style="93" customWidth="1"/>
    <col min="2" max="2" width="109.7265625" style="94" customWidth="1"/>
    <col min="3" max="16384" width="8.7265625" style="93"/>
  </cols>
  <sheetData>
    <row r="1" spans="2:2" ht="7.4" customHeight="1" x14ac:dyDescent="0.35"/>
    <row r="2" spans="2:2" s="92" customFormat="1" ht="19.399999999999999" customHeight="1" x14ac:dyDescent="0.35">
      <c r="B2" s="42" t="str">
        <f>INDEX(tTrad[inst_get_title_1],MATCH(sl_language,tTrad[[Langue]:[Langue]],0))</f>
        <v>I. Comprendre le format</v>
      </c>
    </row>
    <row r="3" spans="2:2" s="110" customFormat="1" ht="18" customHeight="1" x14ac:dyDescent="0.35">
      <c r="B3" s="84" t="str">
        <f>INDEX(tTrad[inst_get_msg_1],MATCH(sl_language,tTrad[[Langue]:[Langue]],0))</f>
        <v>Un code de couleurs spécifique a été mis en place dans la CAP EHA pour faciliter sa modification par les partenaires:</v>
      </c>
    </row>
    <row r="4" spans="2:2" s="92" customFormat="1" ht="31.4" customHeight="1" x14ac:dyDescent="0.35">
      <c r="B4" s="111" t="str">
        <f>INDEX(tTrad[inst_get_msg_2],MATCH(sl_language,tTrad[[Langue]:[Langue]],0))</f>
        <v xml:space="preserve">    Tout élément en orange doit être adapté/modifié avant un déploiement donné (voir parties II.1 et II.2 de cet onglet).</v>
      </c>
    </row>
    <row r="5" spans="2:2" s="92" customFormat="1" ht="40.4" customHeight="1" x14ac:dyDescent="0.35">
      <c r="B5" s="112" t="str">
        <f>INDEX(tTrad[inst_get_msg_3],MATCH(sl_language,tTrad[[Langue]:[Langue]],0))</f>
        <v xml:space="preserve">    Tout élément en rouge correspond aux questions facultatives qui sont masquées par défaut mais elles peuvent être affichées si besoin dans le cadre d'un déploiement donné.</v>
      </c>
    </row>
    <row r="6" spans="2:2" s="92" customFormat="1" ht="41.15" customHeight="1" x14ac:dyDescent="0.35">
      <c r="B6" s="97" t="str">
        <f>INDEX(tTrad[inst_get_msg_32],MATCH(sl_language,tTrad[[Langue]:[Langue]],0))</f>
        <v xml:space="preserve">    Tout élément en gras correspond aux questions qui doit pas etre modifier. Elles sont reliées à des indicateurs de base qui ne seront pas calculés correctement si des modifications sont apportées.</v>
      </c>
    </row>
    <row r="7" spans="2:2" s="92" customFormat="1" ht="53.15" customHeight="1" x14ac:dyDescent="0.35">
      <c r="B7" s="113" t="str">
        <f>INDEX(tTrad[inst_get_msg_4],MATCH(sl_language,tTrad[[Langue]:[Langue]],0))</f>
        <v xml:space="preserve">    Nous recommandons fortement que toute question ou choix rajouté au formulaire par les organisations partenaires apparaissent en vert pour faciliter la comparaison entre la CAP standardisée et la version du partenaire (notamment au cas où un dépannage serait nécessaire).</v>
      </c>
    </row>
    <row r="8" spans="2:2" s="110" customFormat="1" ht="88.4" customHeight="1" x14ac:dyDescent="0.35">
      <c r="B8" s="98" t="str">
        <f>INDEX(tTrad[inst_get_msg_5],MATCH(sl_language,tTrad[[Langue]:[Langue]],0))</f>
        <v xml:space="preserve">    Certaines cellules ont été protégées (ce qui veut dire qu'un utilisateur ne peut pas les utiliser) car leur modification peut avoir un gros impact sur les modalités de calcul, les sauts de champs, etc. présents dans le formulaire, ou même dans les outils d'analyse mis à disposition dans Excel pour créer facilement un nombre d'indicateurs minimum.</v>
      </c>
    </row>
    <row r="9" spans="2:2" s="92" customFormat="1" ht="20.149999999999999" customHeight="1" x14ac:dyDescent="0.35">
      <c r="B9" s="42" t="str">
        <f>INDEX(tTrad[inst_adapt_title_1],MATCH(sl_language,tTrad[[Langue]:[Langue]],0))</f>
        <v>II. Adapter les questions au contexte local en XLS form</v>
      </c>
    </row>
    <row r="10" spans="2:2" s="92" customFormat="1" ht="40.5" x14ac:dyDescent="0.35">
      <c r="B10" s="84" t="str">
        <f>INDEX(tTrad[inst_adapt_msg_1],MATCH(sl_language,tTrad[[Langue]:[Langue]],0))</f>
        <v>Vous trouverez ici toutes les explications concernant les modifications autorisées et comment les réaliser en respectant le format général (car une erreur de format peut s'avérer catastrophique pour votre enquête!).</v>
      </c>
    </row>
    <row r="11" spans="2:2" s="92" customFormat="1" ht="9" customHeight="1" x14ac:dyDescent="0.35">
      <c r="B11" s="84"/>
    </row>
    <row r="12" spans="2:2" s="92" customFormat="1" ht="50.15" customHeight="1" x14ac:dyDescent="0.35">
      <c r="B12" s="86" t="str">
        <f>INDEX(tTrad[inst_adapt_msg_2],MATCH(sl_language,tTrad[[Langue]:[Langue]],0))</f>
        <v xml:space="preserve">    N'hésitez pas à adapter la formulation des questions si vous trouvez qu'elles ne sont pas assez explicites dans un pays donné (tout en évitant d'en changer complètement le sens - si vous voulez modifier celui-ci complètement, mieux vaut masquer la question et en ajouter une nouvelle).</v>
      </c>
    </row>
    <row r="13" spans="2:2" s="92" customFormat="1" ht="10.4" customHeight="1" x14ac:dyDescent="0.35">
      <c r="B13" s="42"/>
    </row>
    <row r="14" spans="2:2" s="92" customFormat="1" ht="60" customHeight="1" x14ac:dyDescent="0.35">
      <c r="B14" s="85" t="str">
        <f>INDEX(tTrad[inst_adapt_msg_3],MATCH(sl_language,tTrad[[Langue]:[Langue]],0))</f>
        <v xml:space="preserve">    Assurez vous de toujours sauvegarder le formulaire sous un nom de version adapté à chaque fois que vous faites des modifications afin de pouvoir vous retrouver facilement (idem pour la mise à jour des versions sur les téléphones). Cela doit être fait dans l'onglet "Settings" dans les cellules form_title, "form_id" (attention, il ne peut y avoir ni espace ni caractères spéciaux ici; il s'agit de l'ID réelle du formulaire) et "version".</v>
      </c>
    </row>
    <row r="15" spans="2:2" s="92" customFormat="1" ht="26.15" customHeight="1" x14ac:dyDescent="0.35">
      <c r="B15" s="85"/>
    </row>
    <row r="16" spans="2:2" s="92" customFormat="1" ht="21" customHeight="1" x14ac:dyDescent="0.35">
      <c r="B16" s="42" t="str">
        <f>INDEX(tTrad[inst_lang_title_1],MATCH(sl_language,tTrad[[Langue]:[Langue]],0))</f>
        <v>II.1. Langue</v>
      </c>
    </row>
    <row r="17" spans="2:2" s="92" customFormat="1" ht="94.4" customHeight="1" x14ac:dyDescent="0.35">
      <c r="B17" s="84" t="str">
        <f>INDEX(tTrad[inst_lang_msg_1],MATCH(sl_language,tTrad[[Langue]:[Langue]],0))</f>
        <v>Si dans un contexte donné, une autre langue doit être ajoutée à l'enquête, vous pouvez ajouter deux colonnes pour chaque langue (une “label::nomdelalangue” et une “hint::nomdelalangue”) comme vous pouvez le voir sur la capture d'écran ci-dessous. En dehors de cela, un nom de colonne ne doit jamais être changé. Évitez également de changer l'ordre des colonnes, car cela peut compliquer les choses si vous avez besoin de copier-coller des éléments d'une autre enquête à un moment donné. Après avoir ajouté ces colonnes, vous devez saisir la traduction de chacune des questions (et indices) que vous allez utiliser.</v>
      </c>
    </row>
    <row r="18" spans="2:2" s="92" customFormat="1" ht="47.9" customHeight="1" x14ac:dyDescent="0.35">
      <c r="B18" s="84"/>
    </row>
    <row r="19" spans="2:2" s="92" customFormat="1" ht="35.15" customHeight="1" x14ac:dyDescent="0.35">
      <c r="B19" s="84"/>
    </row>
    <row r="20" spans="2:2" s="92" customFormat="1" ht="21" customHeight="1" x14ac:dyDescent="0.35">
      <c r="B20" s="42" t="str">
        <f>INDEX(tTrad[inst_geo_title_1],MATCH(sl_language,tTrad[[Langue]:[Langue]],0))</f>
        <v>II.2. Éléments géographiques et listes de choix locaux, contraintes et aspects obligatoires</v>
      </c>
    </row>
    <row r="21" spans="2:2" s="92" customFormat="1" ht="16.399999999999999" customHeight="1" x14ac:dyDescent="0.35">
      <c r="B21" s="84" t="str">
        <f>INDEX(tTrad[inst_geo_msg_1],MATCH(sl_language,tTrad[[Langue]:[Langue]],0))</f>
        <v>Cela concerne les aspects suivants:</v>
      </c>
    </row>
    <row r="22" spans="2:2" s="92" customFormat="1" ht="10.4" customHeight="1" x14ac:dyDescent="0.35">
      <c r="B22" s="84"/>
    </row>
    <row r="23" spans="2:2" s="92" customFormat="1" ht="20.149999999999999" customHeight="1" x14ac:dyDescent="0.35">
      <c r="B23" s="45" t="str">
        <f>INDEX(tTrad[inst_geo_msg_2],MATCH(sl_language,tTrad[[Langue]:[Langue]],0))</f>
        <v xml:space="preserve">    Organisation du camp</v>
      </c>
    </row>
    <row r="24" spans="2:2" s="92" customFormat="1" ht="67.5" x14ac:dyDescent="0.35">
      <c r="B24" s="84" t="str">
        <f>INDEX(tTrad[inst_geo_msg_3],MATCH(sl_language,tTrad[[Langue]:[Langue]],0))</f>
        <v>Dépendant de l'organisation du camp (blocs, zones, etc,) vous aurez probablement besoin de spécifier si les noms sont des numéros ("integers") ou encore des lettres ("text"), ainsi que, si ce sont des numéros, la fourchette de valeurs possibles (min et max dans la colonne "constraints"). Vous pourriez aussi avoir à modifier certaines questions (voir plus bas) selon l'organisation du camp. Par exemple, si vous utilisez Section et Zone mais pas Bloc, ou si vous utilisez "AREA" (Quartier) au lieu de Zone.</v>
      </c>
    </row>
    <row r="25" spans="2:2" s="92" customFormat="1" ht="156" customHeight="1" x14ac:dyDescent="0.35">
      <c r="B25" s="43"/>
    </row>
    <row r="26" spans="2:2" s="92" customFormat="1" ht="18" customHeight="1" x14ac:dyDescent="0.35">
      <c r="B26" s="45" t="str">
        <f>INDEX(tTrad[inst_geo_msg_4],MATCH(sl_language,tTrad[[Langue]:[Langue]],0))</f>
        <v xml:space="preserve">    Listes de choix</v>
      </c>
    </row>
    <row r="27" spans="2:2" s="92" customFormat="1" ht="57" customHeight="1" x14ac:dyDescent="0.35">
      <c r="B27" s="84" t="str">
        <f>INDEX(tTrad[inst_geo_msg_5],MATCH(sl_language,tTrad[[Langue]:[Langue]],0))</f>
        <v>Dans l'onglet "choix" beaucoup de listes doivent être adaptées, telles que les noms de camps ou les différentes options à une question qui devront être adaptées au contexte local (ex: types de devises, type de toilettes, etc.) Consultez l'onglet "XLS Overview" pour en savoir plus sur l'utilité de chaque colonne.</v>
      </c>
    </row>
    <row r="28" spans="2:2" s="92" customFormat="1" ht="181.4" customHeight="1" x14ac:dyDescent="0.35">
      <c r="B28" s="84"/>
    </row>
    <row r="29" spans="2:2" s="92" customFormat="1" ht="75" customHeight="1" x14ac:dyDescent="0.35">
      <c r="B29" s="84" t="str">
        <f>INDEX(tTrad[inst_geo_msg_6],MATCH(sl_language,tTrad[[Langue]:[Langue]],0))</f>
        <v>Vous pouvez modifier le texte en orange, effacer une ligne ou en ajouter une pour de nouvelles options si nécessaire. Assurez-vous simplement de remplir les différentes colonnes pour ces nouvelles lignes d'après les lignes exitantes (ex: copier/coller le nom de la liste ci-dessus, gardez la même logique pour "name", etc.) Ne réutilisez pas une ID existante pour une nouvelle valeur créée (même si l'ID passée a été supprimée) afin de rendre possibles de futures comparaisons avec d'autres contextes si besoin.</v>
      </c>
    </row>
    <row r="30" spans="2:2" s="92" customFormat="1" ht="7.5" customHeight="1" x14ac:dyDescent="0.35">
      <c r="B30" s="84"/>
    </row>
    <row r="31" spans="2:2" s="92" customFormat="1" ht="46.4" customHeight="1" x14ac:dyDescent="0.35">
      <c r="B31" s="84" t="str">
        <f>INDEX(tTrad[inst_geo_msg_7],MATCH(sl_language,tTrad[[Langue]:[Langue]],0))</f>
        <v>Pour certaines questions, des images pourraient être ajoutées en vue d'aider les enquêteurs à expliquer aux ménages ce qu'ils recherchent. Cela peut légèrement alourdir le formulaire; par conséquent, ne l'utilisez que si vous êtes sûr que cela sera utile.</v>
      </c>
    </row>
    <row r="32" spans="2:2" s="92" customFormat="1" ht="7.5" customHeight="1" x14ac:dyDescent="0.35">
      <c r="B32" s="84"/>
    </row>
    <row r="33" spans="2:2" s="92" customFormat="1" ht="59.15" customHeight="1" x14ac:dyDescent="0.35">
      <c r="B33" s="84" t="str">
        <f>INDEX(tTrad[inst_geo_msg_8],MATCH(sl_language,tTrad[[Langue]:[Langue]],0))</f>
        <v>Si vous décidez de donner suite à cette idée, il vous faudra ajouter des images locales que les ménages reconnaîtront (par exemple en prenant des photos au marché local). Ensuite, assurez-vous que le nom du média dans la colonne “media::image” dans le formulaire XLS est le même que celui que vous avez déterminé (essayer de conserver un format de photo standard).</v>
      </c>
    </row>
    <row r="34" spans="2:2" s="92" customFormat="1" ht="132" customHeight="1" x14ac:dyDescent="0.35">
      <c r="B34" s="84"/>
    </row>
    <row r="35" spans="2:2" s="92" customFormat="1" ht="52.4" customHeight="1" x14ac:dyDescent="0.35">
      <c r="B35" s="84" t="str">
        <f>INDEX(tTrad[inst_geo_msg_9],MATCH(sl_language,tTrad[[Langue]:[Langue]],0))</f>
        <v>Les modalités de téléchargement des images sur le serveur peuvent être différentes d'un outil à l'autre. Sur Kobo, ajoutez-les simplement dans "Project settings" (paramètres du projet) en suivant les étapes indiquées dans la capture d'écran.</v>
      </c>
    </row>
    <row r="36" spans="2:2" s="92" customFormat="1" ht="349.4" customHeight="1" x14ac:dyDescent="0.35">
      <c r="B36" s="84"/>
    </row>
    <row r="37" spans="2:2" s="92" customFormat="1" ht="20.149999999999999" customHeight="1" x14ac:dyDescent="0.35">
      <c r="B37" s="45" t="str">
        <f>INDEX(tTrad[inst_geo_msg_10],MATCH(sl_language,tTrad[[Langue]:[Langue]],0))</f>
        <v xml:space="preserve">    Contraintes</v>
      </c>
    </row>
    <row r="38" spans="2:2" s="92" customFormat="1" ht="71.150000000000006" customHeight="1" x14ac:dyDescent="0.35">
      <c r="B38" s="84" t="str">
        <f>INDEX(tTrad[inst_geo_msg_11],MATCH(sl_language,tTrad[[Langue]:[Langue]],0))</f>
        <v>Plusieurs questions du formulaire peuvent avoir des contraintes associées qui changent selon vos connaissances du contexte local. Nous avons déjà vu un exemple concernant l'organisation du camp; cependant, c'est aussi le cas pour les numéros d'équipes (dépend du nombre d'équipes présentes sur le terrain) ou certains champs numériques (tels que le nombre de ménages partageant une installation...).</v>
      </c>
    </row>
    <row r="39" spans="2:2" s="92" customFormat="1" ht="18" customHeight="1" x14ac:dyDescent="0.35">
      <c r="B39" s="45" t="str">
        <f>INDEX(tTrad[inst_geo_msg_12],MATCH(sl_language,tTrad[[Langue]:[Langue]],0))</f>
        <v xml:space="preserve">    Obligatoire</v>
      </c>
    </row>
    <row r="40" spans="2:2" s="92" customFormat="1" ht="60" customHeight="1" x14ac:dyDescent="0.35">
      <c r="B40" s="84" t="str">
        <f>INDEX(tTrad[inst_geo_msg_13],MATCH(sl_language,tTrad[[Langue]:[Langue]],0))</f>
        <v>Le partenaire peut aussi choisir de rendre obligatoires certaines questions qui ne l'étaient pas pour s'assurer que son analyse repose sur une base de données complète par rapport à une question donnée. Pour cela, la seule chose à faire est d'ajouter un "yes" dans la colonne "required" - assurez-vous cependant que cela ne soit pas paramétré pour toute question:</v>
      </c>
    </row>
    <row r="41" spans="2:2" s="92" customFormat="1" ht="32.15" customHeight="1" x14ac:dyDescent="0.35">
      <c r="B41" s="84" t="str">
        <f>INDEX(tTrad[inst_geo_msg_14],MATCH(sl_language,tTrad[[Langue]:[Langue]],0))</f>
        <v xml:space="preserve">    dont le type ne demande pas d'action humaine (ex: "calculate”, “note”, “select_multiple” pour lesquelles ne cocher aucun choix reste valide...), sinon votre enquêteur sera bloqué!</v>
      </c>
    </row>
    <row r="42" spans="2:2" s="92" customFormat="1" ht="41.15" customHeight="1" x14ac:dyDescent="0.35">
      <c r="B42" s="84" t="str">
        <f>INDEX(tTrad[inst_geo_msg_15],MATCH(sl_language,tTrad[[Langue]:[Langue]],0))</f>
        <v xml:space="preserve">    qui ne peut pas être remplie systématiquement, pour des raisons techniques (ex: points GPS, pour lesquels un problème peut toujours survenir avec le téléphone ...).</v>
      </c>
    </row>
    <row r="43" spans="2:2" s="92" customFormat="1" ht="19.399999999999999" customHeight="1" x14ac:dyDescent="0.35">
      <c r="B43" s="45" t="str">
        <f>INDEX(tTrad[inst_geo_msg_16],MATCH(sl_language,tTrad[[Langue]:[Langue]],0))</f>
        <v xml:space="preserve">    Formulation</v>
      </c>
    </row>
    <row r="44" spans="2:2" s="92" customFormat="1" ht="147" customHeight="1" x14ac:dyDescent="0.35">
      <c r="B44" s="84" t="str">
        <f>INDEX(tTrad[inst_geo_msg_17],MATCH(sl_language,tTrad[[Langue]:[Langue]],0))</f>
        <v>Certaines formulations peuvent aussi nécessiter des modifications pour certaines questions afin de les rendre plus explicites (ex: le type de chloration, les sources d'eau, etc.). Veillez à ne faire aucune modification qui puisse compliquer les comparaisons à long terme (particulièrement dans tous les modules obligatoires) et de conserver les noms des valeurs existantes autant que possible (pour rester cohérent avec les "names" associées aux valeurs). La colonne "hint" peut être très utile pour expliquer les définitions ou aspects locaux que vous souhaiteriez souligner autour des listes d'options utilisées. Au cas où vous souhaiteriez ajouter un nouvel élément à une liste de réponses possibles, privilégiez la création d'un nouveau "label" (libellé ou étiquette) et d'un nouveau "name" (nom) plutôt que la modification de ceux qui existent déjà afin d'éviter toute confusion future. Utilisez la couleur orange dans toutes les cellules que vous avez modifiées afin que toute personne réutilisant le même formulaire puisse voir ce qui diffère du formulaire CAP EHA standard à l'intérieur; de même, servez-vous du vert pour tous vos ajouts.</v>
      </c>
    </row>
    <row r="45" spans="2:2" s="92" customFormat="1" ht="29.15" customHeight="1" x14ac:dyDescent="0.35">
      <c r="B45" s="84"/>
    </row>
    <row r="46" spans="2:2" s="92" customFormat="1" ht="24" customHeight="1" x14ac:dyDescent="0.35">
      <c r="B46" s="42" t="str">
        <f>INDEX(tTrad[inst_opt_title_1],MATCH(sl_language,tTrad[[Langue]:[Langue]],0))</f>
        <v>II.3. Faire apparaître des questions facultatives</v>
      </c>
    </row>
    <row r="47" spans="2:2" s="92" customFormat="1" ht="60" customHeight="1" x14ac:dyDescent="0.35">
      <c r="B47" s="84" t="str">
        <f>INDEX(tTrad[inst_opt_msg_1],MATCH(sl_language,tTrad[[Langue]:[Langue]],0))</f>
        <v>Pour afficher une question facultative (masquée par défaut) de façon à ce que l'enquêteur puisse la visualiser, il vous suffit d'enlever l'option impossible paramétrée dans le fichier, telle que 1=2, dans la colonne "relevant". Assurez-vous que tout ce que vous avez ajouté pour intégrer le 1=2 quand il y a des conditions multiples est enlevé (tel que "and").</v>
      </c>
    </row>
    <row r="48" spans="2:2" s="92" customFormat="1" ht="62.15" customHeight="1" x14ac:dyDescent="0.35">
      <c r="B48" s="44"/>
    </row>
    <row r="49" spans="2:2" s="92" customFormat="1" ht="38.15" customHeight="1" x14ac:dyDescent="0.35">
      <c r="B49" s="85" t="str">
        <f>INDEX(tTrad[inst_opt_msg_2],MATCH(sl_language,tTrad[[Langue]:[Langue]],0))</f>
        <v xml:space="preserve">    Veillez à n'effacer aucune des autres conditions existantes quand il y a plus d'une condition dans la cellule!</v>
      </c>
    </row>
    <row r="50" spans="2:2" s="92" customFormat="1" ht="48" customHeight="1" x14ac:dyDescent="0.35">
      <c r="B50" s="87" t="str">
        <f>INDEX(tTrad[inst_opt_msg_3],MATCH(sl_language,tTrad[[Langue]:[Langue]],0))</f>
        <v xml:space="preserve">    Réfléchissez attentivement à l'option de masquer ou non la question GPS - cela pourrait vous aider à créer des cartes d'analyse intéressantes (ex: comparaison des sources d'eau par rapport à la localisation des ménages dans le camp, etc.), mais allongerait la durée de l'entretien.</v>
      </c>
    </row>
    <row r="51" spans="2:2" ht="29.15" customHeight="1" x14ac:dyDescent="0.35">
      <c r="B51" s="43"/>
    </row>
    <row r="52" spans="2:2" ht="27" customHeight="1" x14ac:dyDescent="0.35">
      <c r="B52" s="42" t="str">
        <f>INDEX(tTrad[inst_add_title_1],MATCH(sl_language,tTrad[[Langue]:[Langue]],0))</f>
        <v>II.4. Ajouter de nouvelles questions</v>
      </c>
    </row>
    <row r="53" spans="2:2" ht="84" customHeight="1" x14ac:dyDescent="0.35">
      <c r="B53" s="43" t="str">
        <f>INDEX(tTrad[inst_add_msg_1],MATCH(sl_language,tTrad[[Langue]:[Langue]],0))</f>
        <v>Les questions peuvent être ajoutées par le partenaire en fonction de ses besoins. Pour faciliter l'analyse, nous recommandons de suivre la logique adoptée pour les autres questions (ex: nom de la question, nom des choix, etc.). Retracez facilement tous les ajouts en les inscrivant en VERT - cela sera utile dans le cas d'un soutien à distance ou un débogage. Lisez attentivement l'onglet "XLS_Overview"et surtout, testez votre formulaire à chaque nouvelle question ajoutée si vous avez peu d'expérience en matière de formulaires XLS - cela permettra de corriger plus facilement les erreurs éventuelles.</v>
      </c>
    </row>
    <row r="54" spans="2:2" ht="48" customHeight="1" x14ac:dyDescent="0.35">
      <c r="B54" s="89" t="str">
        <f>INDEX(tTrad[inst_add_msg_2],MATCH(sl_language,tTrad[[Langue]:[Langue]],0))</f>
        <v xml:space="preserve">    Quand vous ajoutez une question, vous devez aussi vous assurer de remplir la colonne "Analyse", car elle permet de déterminer dans quel onglet de l'analyseur Kobo les résultats de votre question apparaîtront. Consultez la documentation associée pour plus d'informations.</v>
      </c>
    </row>
    <row r="55" spans="2:2" ht="92.15" customHeight="1" x14ac:dyDescent="0.35">
      <c r="B55" s="43" t="str">
        <f>INDEX(tTrad[inst_add_msg_3],MATCH(sl_language,tTrad[[Langue]:[Langue]],0))</f>
        <v xml:space="preserve">La numérotation des questions peut être délicate. Elle a été conçue pour faciliter la compréhension et l'utilisation des outils d'analyse. Veillez à ne pas modifier la numérotation des questions existantes afin d'éviter des incohérences avec le formulaire générique. Vous pouvez soit ajouter un niveau intermédiaire (ex: A.1.b.) , soit mettre la question supplémentaire à la fin du module si cela est pertinent, ou encore créer un nouveau module. Nous vous suggérons de suivre la logique actuelle pour les questions de type "Si autre, spécifiez" en conservant le même numéro que la question précédente. </v>
      </c>
    </row>
    <row r="56" spans="2:2" x14ac:dyDescent="0.35">
      <c r="B56" s="43"/>
    </row>
    <row r="57" spans="2:2" ht="21" customHeight="1" x14ac:dyDescent="0.35">
      <c r="B57" s="42" t="str">
        <f>INDEX(tTrad[inst_app_title_1],MATCH(sl_language,tTrad[[Langue]:[Langue]],0))</f>
        <v>II.4. Modifications de l'apparence</v>
      </c>
    </row>
    <row r="58" spans="2:2" ht="60" customHeight="1" x14ac:dyDescent="0.35">
      <c r="B58" s="43" t="str">
        <f>INDEX(tTrad[inst_appearance_msg_1],MATCH(sl_language,tTrad[[Langue]:[Langue]],0))</f>
        <v>Différents paramètres d'apparence peuvent être modifiés, notamment pour visualiser plusieurs questions sur un même écran Vous pouvez consulter l'onglet "XLS_Overview" pour en savoir plus - cependant, dans la majorité des enquêtes effectuées dans des contextes divers, nous recommandons de ne faire aucune modification car si les téléphones utilisés plus tard sont plus petits, visualiser ces mêmes questions sur l'écran posera problème.</v>
      </c>
    </row>
    <row r="59" spans="2:2" ht="19.399999999999999" customHeight="1" x14ac:dyDescent="0.35">
      <c r="B59" s="43"/>
    </row>
    <row r="60" spans="2:2" ht="19.399999999999999" customHeight="1" x14ac:dyDescent="0.35">
      <c r="B60" s="42" t="str">
        <f>INDEX(tTrad[ins_adapt_kobo_title1],MATCH(sl_language,tTrad[[Langue]:[Langue]],0))</f>
        <v>III. Adapter les questions au contexte local sur la plateforme Kobo Toolbox</v>
      </c>
    </row>
    <row r="61" spans="2:2" ht="5.15" customHeight="1" x14ac:dyDescent="0.35">
      <c r="B61" s="43"/>
    </row>
    <row r="62" spans="2:2" ht="68.150000000000006" customHeight="1" x14ac:dyDescent="0.35">
      <c r="B62" s="43" t="str">
        <f>INDEX(tTrad[ins_adapt_kobo_text1],MATCH(sl_language,tTrad[[Langue]:[Langue]],0))</f>
        <v>Si vous n'êtes pas à l'aise avec le format xls, vous pouvez également effectuer les adaptations nécessaires au contexte local en ligne sur la plate-forme Kobo Toolbox. Pour ce faire, allez sur kobocat.unhcr.org (HCR Kobo Platform) ou kobo.humanitarianresponse.info (OCHA Kobo Platform). Vous pouvez ensuite télécharger le xls form Standardised WASH KAP Survey sur la plateforme en cliquant sur "Nouveau", puis sur "télécharger" et sélectionner le formulaire xls.</v>
      </c>
    </row>
    <row r="63" spans="2:2" ht="174.65" customHeight="1" x14ac:dyDescent="0.35">
      <c r="B63" s="43"/>
    </row>
    <row r="64" spans="2:2" ht="27" x14ac:dyDescent="0.35">
      <c r="B64" s="43" t="str">
        <f>INDEX(tTrad[ins_adapt_kobo_text2],MATCH(sl_language,tTrad[[Langue]:[Langue]],0))</f>
        <v>Une fois que votre formulaire xls a été téléchargé sur la plateforme Kobo, vous pouvez le modifier en cliquant sur l'icône "Modifier" comme ci-dessous:</v>
      </c>
    </row>
    <row r="65" spans="2:2" ht="141" customHeight="1" x14ac:dyDescent="0.35">
      <c r="B65" s="43"/>
    </row>
    <row r="66" spans="2:2" ht="43.4" customHeight="1" x14ac:dyDescent="0.35">
      <c r="B66" s="43" t="str">
        <f>INDEX(tTrad[ins_adapt_kobo_text3],MATCH(sl_language,tTrad[[Langue]:[Langue]],0))</f>
        <v>Avant de commencer à modifier quoi que ce soit s'il vous plaît assurez-vous de ne pas supprimer ou modifier fortement les questions en GRAS dans le formulaire xls ou tout calcul y relatif. Ceux-ci sont essentiels afin que les indicateurs de base puissent etre calculés.</v>
      </c>
    </row>
    <row r="67" spans="2:2" ht="210.65" customHeight="1" x14ac:dyDescent="0.35">
      <c r="B67" s="43"/>
    </row>
    <row r="68" spans="2:2" ht="248.15" customHeight="1" x14ac:dyDescent="0.35">
      <c r="B68" s="43"/>
    </row>
    <row r="69" spans="2:2" x14ac:dyDescent="0.35">
      <c r="B69" s="42" t="str">
        <f>INDEX(tTrad[ins_adapt_kobo_title2],MATCH(sl_language,tTrad[[Langue]:[Langue]],0))</f>
        <v>III.1. Comment modifier une question</v>
      </c>
    </row>
    <row r="70" spans="2:2" ht="6" customHeight="1" x14ac:dyDescent="0.35">
      <c r="B70" s="42"/>
    </row>
    <row r="71" spans="2:2" ht="31.4" customHeight="1" x14ac:dyDescent="0.35">
      <c r="B71" s="43" t="str">
        <f>INDEX(tTrad[ins_adapt_kobo_text4],MATCH(sl_language,tTrad[[Langue]:[Langue]],0))</f>
        <v>Si vous voulez modifier le texte d'une question ou dans les réponses a une question, vous pouvez simplement cliquer dessus et vous pourrez directement modifier le texte.</v>
      </c>
    </row>
    <row r="72" spans="2:2" ht="179.15" customHeight="1" x14ac:dyDescent="0.35">
      <c r="B72" s="43"/>
    </row>
    <row r="73" spans="2:2" ht="35.15" customHeight="1" x14ac:dyDescent="0.35">
      <c r="B73" s="43" t="str">
        <f>INDEX(tTrad[ins_adapt_kobo_text5],MATCH(sl_language,tTrad[[Langue]:[Langue]],0))</f>
        <v>Si vous voulez modifier la contrainte d'une question, changer ses paramètres d'affichage, son apparence, etc., vous pouvez cliquer sur l'icône "Paramètres" qui vous permettra de faire les adaptations désirées.</v>
      </c>
    </row>
    <row r="74" spans="2:2" ht="271.39999999999998" customHeight="1" x14ac:dyDescent="0.35">
      <c r="B74" s="43"/>
    </row>
    <row r="75" spans="2:2" x14ac:dyDescent="0.35">
      <c r="B75" s="42" t="str">
        <f>INDEX(tTrad[ins_adapt_kobo_title3],MATCH(sl_language,tTrad[[Langue]:[Langue]],0))</f>
        <v>III.2. Comment ajouter une question</v>
      </c>
    </row>
    <row r="76" spans="2:2" ht="6.65" customHeight="1" x14ac:dyDescent="0.35">
      <c r="B76" s="43"/>
    </row>
    <row r="77" spans="2:2" ht="45.65" customHeight="1" x14ac:dyDescent="0.35">
      <c r="B77" s="43" t="str">
        <f>INDEX(tTrad[ins_adapt_kobo_text6],MATCH(sl_language,tTrad[[Langue]:[Langue]],0))</f>
        <v>Si vous souhaitez ajouter une question à la Standardized WASH KAP Survey, vous pouvez cliquer sur l'icone "+" sous la question où vous souhaitez ajouter la nouvelle. Kobo vous demandera alors d'écrire le libellé exact, puis de sélectionner le type de la nouvelle question que vous souhaitez ajouter.</v>
      </c>
    </row>
    <row r="78" spans="2:2" ht="243" customHeight="1" x14ac:dyDescent="0.35">
      <c r="B78" s="43"/>
    </row>
    <row r="79" spans="2:2" ht="15.65" customHeight="1" x14ac:dyDescent="0.35">
      <c r="B79" s="42" t="str">
        <f>INDEX(tTrad[ins_adapt_kobo_title4],MATCH(sl_language,tTrad[[Langue]:[Langue]],0))</f>
        <v>III.3. Comment supprimer une question</v>
      </c>
    </row>
    <row r="80" spans="2:2" ht="6.65" customHeight="1" x14ac:dyDescent="0.35">
      <c r="B80" s="43"/>
    </row>
    <row r="81" spans="2:2" ht="46.4" customHeight="1" x14ac:dyDescent="0.35">
      <c r="B81" s="43" t="str">
        <f>INDEX(tTrad[ins_adapt_kobo_text7],MATCH(sl_language,tTrad[[Langue]:[Langue]],0))</f>
        <v>Si vous souhaitez supprimer une question (qui n'est ni en GRAS ni sous forme de calcul), vous pouvez cliquer sur l'icône "corbeille" située à droite de la question. Kobo vous demandera alors une confirmation pour le faire. En cliquant sur "OK", vous autorisez Kobo à le faire.</v>
      </c>
    </row>
    <row r="82" spans="2:2" ht="131.9" customHeight="1" x14ac:dyDescent="0.35">
      <c r="B82" s="43"/>
    </row>
    <row r="83" spans="2:2" ht="51" customHeight="1" x14ac:dyDescent="0.35">
      <c r="B83" s="43" t="str">
        <f>INDEX(tTrad[ins_adapt_kobo_text8],MATCH(sl_language,tTrad[[Langue]:[Langue]],0))</f>
        <v xml:space="preserve">
En faisant les adaptations à l'enquête WASH KAP standardisée sur la plate-forme Kobo Toolbox, n'oubliez pas de sauvegarder régulièrement vos modifications en cliquant sur le bouton «Enregistrer» en haut à droite de la page.</v>
      </c>
    </row>
    <row r="84" spans="2:2" ht="62.15" customHeight="1" x14ac:dyDescent="0.35">
      <c r="B84" s="43"/>
    </row>
    <row r="85" spans="2:2" ht="21" customHeight="1" x14ac:dyDescent="0.35">
      <c r="B85" s="43"/>
    </row>
    <row r="86" spans="2:2" ht="25.4" customHeight="1" x14ac:dyDescent="0.35">
      <c r="B86" s="42" t="str">
        <f>INDEX(tTrad[inst_prep_title_1],MATCH(sl_language,tTrad[[Langue]:[Langue]],0))</f>
        <v>IV. Préparer votre analyse</v>
      </c>
    </row>
    <row r="87" spans="2:2" ht="80.900000000000006" customHeight="1" x14ac:dyDescent="0.35">
      <c r="B87" s="43" t="str">
        <f>INDEX(tTrad[inst_prep_msg_1],MATCH(sl_language,tTrad[[Langue]:[Langue]],0))</f>
        <v>L'outil d'analyse CAP EHA est configuré de telle manière que les indicateurs opérationnels de base soient faciles à analyser.Cependant, vous souhaiterez probablement visualiser bien d'autres indicateurs plus spécifiques à vos besoins. Vous pouvez mettre au point votre plan d'analyse en spécifiant dans quel onglet de l'outil d'analyse vous souhaitez visualiser les résultats de vos différentes questions. Consultez l'outil d'analyse plus en détail pour comprendre à quoi servent les différents onglets.</v>
      </c>
    </row>
    <row r="88" spans="2:2" x14ac:dyDescent="0.35">
      <c r="B88" s="43" t="str">
        <f>INDEX(tTrad[inst_prep_msg_2],MATCH(sl_language,tTrad[[Langue]:[Langue]],0))</f>
        <v>Vous pouvez par conséquent aller à la dernière colonne - nommée "Analysis" - de l'onglet SURVEY.</v>
      </c>
    </row>
    <row r="89" spans="2:2" ht="180.65" customHeight="1" x14ac:dyDescent="0.35">
      <c r="B89" s="43"/>
    </row>
    <row r="90" spans="2:2" ht="25.4" customHeight="1" x14ac:dyDescent="0.35">
      <c r="B90" s="87" t="str">
        <f>INDEX(tTrad[inst_prep_msg_3],MATCH(sl_language,tTrad[[Langue]:[Langue]],0))</f>
        <v xml:space="preserve">    N'hésitez pas à masquer les colonnes autres que label et Analysis pour faciliter la configuration. </v>
      </c>
    </row>
    <row r="91" spans="2:2" ht="36" customHeight="1" x14ac:dyDescent="0.35">
      <c r="B91" s="43" t="str">
        <f>INDEX(tTrad[inst_prep_msg_4],MATCH(sl_language,tTrad[[Langue]:[Langue]],0))</f>
        <v>Vous pouvez décider dans quels onglets de l'outil d'analyse la question sera disponible pour représentation graphique en saisissant les lettres suivantes dans la colonne "analyse":</v>
      </c>
    </row>
    <row r="92" spans="2:2" ht="47.15" customHeight="1" x14ac:dyDescent="0.35">
      <c r="B92" s="114" t="str">
        <f>INDEX(tTrad[inst_prep_msg_5],MATCH(sl_language,tTrad[[Langue]:[Langue]],0))</f>
        <v>C: Graphique à barres
U: Pie chart
R: Rang (Ranking)</v>
      </c>
    </row>
    <row r="93" spans="2:2" ht="50.15" customHeight="1" x14ac:dyDescent="0.35">
      <c r="B93" s="43" t="str">
        <f>INDEX(tTrad[inst_prep_msg_6],MATCH(sl_language,tTrad[[Langue]:[Langue]],0))</f>
        <v>Si vous ajouter un D pour Disaggregation (désagrégation), cela veut dire que vous pourrez désagréger toutes les réponses dans les onglets Choice, Unique et Value par les résultats des questions choisies (par bloc, grappe, sexe, pays d'origine etc.).</v>
      </c>
    </row>
    <row r="94" spans="2:2" ht="23.15" customHeight="1" x14ac:dyDescent="0.35">
      <c r="B94" s="43"/>
    </row>
    <row r="95" spans="2:2" ht="23.15" customHeight="1" x14ac:dyDescent="0.35">
      <c r="B95" s="42" t="str">
        <f>INDEX(tTrad[inst_genset_title_1],MATCH(sl_language,tTrad[[Langue]:[Langue]],0))</f>
        <v>V. Paramètres généraux</v>
      </c>
    </row>
    <row r="96" spans="2:2" ht="29.15" customHeight="1" x14ac:dyDescent="0.35">
      <c r="B96" s="43" t="str">
        <f>INDEX(tTrad[inst_genset_msg_1],MATCH(sl_language,tTrad[[Langue]:[Langue]],0))</f>
        <v>Quelques autres paramètres du formulaire peuvent être adaptés dans l'onglet "settings":</v>
      </c>
    </row>
    <row r="97" spans="2:2" ht="23.15" customHeight="1" x14ac:dyDescent="0.35">
      <c r="B97" s="46" t="str">
        <f>INDEX(tTrad[inst_genset_msg_2],MATCH(sl_language,tTrad[[Langue]:[Langue]],0))</f>
        <v xml:space="preserve">    Name &amp; ID (Nom et ID) du formulaire</v>
      </c>
    </row>
    <row r="98" spans="2:2" ht="24" customHeight="1" x14ac:dyDescent="0.35">
      <c r="B98" s="43" t="str">
        <f>INDEX(tTrad[inst_genset_msg_3],MATCH(sl_language,tTrad[[Langue]:[Langue]],0))</f>
        <v xml:space="preserve">Vous pouvez changer le nom du formulaire dans l'onglet "Settings". </v>
      </c>
    </row>
    <row r="99" spans="2:2" ht="57" customHeight="1" x14ac:dyDescent="0.35">
      <c r="B99" s="43"/>
    </row>
    <row r="100" spans="2:2" ht="78" customHeight="1" x14ac:dyDescent="0.35">
      <c r="B100" s="115" t="str">
        <f>INDEX(tTrad[inst_genset_msg_4],MATCH(sl_language,tTrad[[Langue]:[Langue]],0))</f>
        <v>Un bon réflexe est de conserver le même nom de version (ex: "v6") et, si vous effectuez des modifications mineures, d'ajouter un numéro subsidiaire (ex: "v6.1"): cela vous aidera à savoir si vous avez la dernière version du formulaire ou non. Vous pouvez modifier autant que vous le voulez les champs "form_title" (pour ajouter le nom du camp et/ou l'année par exemple) et "form_id"; assurez-vous simplement de ne pas inclure d'espace ou de caractères spéciaux dans "form_id".</v>
      </c>
    </row>
    <row r="101" spans="2:2" ht="36" customHeight="1" x14ac:dyDescent="0.35">
      <c r="B101" s="87" t="str">
        <f>INDEX(tTrad[inst_genset_msg_5],MATCH(sl_language,tTrad[[Langue]:[Langue]],0))</f>
        <v xml:space="preserve">    Pour télécharger des formulaires modifiés sur Kobo, consultez l'outil "Étape 4 - Paramétrage du système d'enquête avec KoBo Online".</v>
      </c>
    </row>
    <row r="102" spans="2:2" ht="17.899999999999999" customHeight="1" x14ac:dyDescent="0.35">
      <c r="B102" s="43"/>
    </row>
    <row r="103" spans="2:2" ht="25.4" customHeight="1" x14ac:dyDescent="0.35">
      <c r="B103" s="46" t="str">
        <f>INDEX(tTrad[inst_genset_msg_7],MATCH(sl_language,tTrad[[Langue]:[Langue]],0))</f>
        <v xml:space="preserve">    Attribution automatique d'un nom</v>
      </c>
    </row>
    <row r="104" spans="2:2" ht="65.150000000000006" customHeight="1" x14ac:dyDescent="0.35">
      <c r="B104" s="43" t="str">
        <f>INDEX(tTrad[inst_genset_msg_8],MATCH(sl_language,tTrad[[Langue]:[Langue]],0))</f>
        <v>Une attribution de nom automatique a été mise au point pour chaque formulaire; celle-ci concatène les valeurs de différentes questions (par défaut, cela concerne les données d'enquête, numéro d'équipe et numéro de ménage). Cela aide les enquêteurs à identifier facilement les formulaires terminés ou à terminer. Vous pouvez ajouter ou modifier ces éléments autant que vous le souhaitez du moment que vous les testez soigneusement.</v>
      </c>
    </row>
    <row r="105" spans="2:2" ht="54" customHeight="1" x14ac:dyDescent="0.35">
      <c r="B105" s="43"/>
    </row>
    <row r="106" spans="2:2" ht="26.15" customHeight="1" x14ac:dyDescent="0.35">
      <c r="B106" s="43"/>
    </row>
    <row r="107" spans="2:2" ht="25.4" customHeight="1" x14ac:dyDescent="0.35">
      <c r="B107" s="42" t="str">
        <f>INDEX(tTrad[inst_test_title_1],MATCH(sl_language,tTrad[[Langue]:[Langue]],0))</f>
        <v>VI. Comment tester la CAP EHA</v>
      </c>
    </row>
    <row r="108" spans="2:2" ht="74.900000000000006" customHeight="1" x14ac:dyDescent="0.35">
      <c r="B108" s="43" t="str">
        <f>INDEX(tTrad[inst_test_msg_1],MATCH(sl_language,tTrad[[Langue]:[Langue]],0))</f>
        <v>Pour tester votre formulaire, tout ce dont vous avez besoin est d'importer celui-ci régulièrement sur votre compte KoBo, où il sera validé au cours du processus d'importation.Consultez l'onglet "dépannage " pour voir quelles sont les erreurs fréquentes si vous ne comprenez pas le message d'erreur qui s'affiche.Pour mettre un formulaire existant à jour, suivez la procédure indiquée dans l'outil "Troubleshooting".</v>
      </c>
    </row>
    <row r="109" spans="2:2" ht="40.5" x14ac:dyDescent="0.35">
      <c r="B109" s="88" t="str">
        <f>INDEX(tTrad[inst_test_msg_2],MATCH(sl_language,tTrad[[Langue]:[Langue]],0))</f>
        <v xml:space="preserve">    Assurez-vous de tester minutieusement votre formulaire après la configuration pour éviter toute mauvaise surprise que l'outil de validation pourrait avoir manqué (que ce soit d'un point de vue logique ou technique!).</v>
      </c>
    </row>
    <row r="110" spans="2:2" x14ac:dyDescent="0.35">
      <c r="B110" s="43"/>
    </row>
    <row r="111" spans="2:2" x14ac:dyDescent="0.35">
      <c r="B111" s="43"/>
    </row>
    <row r="112" spans="2:2" x14ac:dyDescent="0.35">
      <c r="B112" s="43"/>
    </row>
    <row r="113" spans="2:2" x14ac:dyDescent="0.35">
      <c r="B113" s="43"/>
    </row>
    <row r="114" spans="2:2" x14ac:dyDescent="0.35">
      <c r="B114" s="43"/>
    </row>
    <row r="115" spans="2:2" x14ac:dyDescent="0.35">
      <c r="B115" s="43"/>
    </row>
    <row r="116" spans="2:2" x14ac:dyDescent="0.35">
      <c r="B116" s="43"/>
    </row>
    <row r="117" spans="2:2" x14ac:dyDescent="0.35">
      <c r="B117" s="43"/>
    </row>
    <row r="118" spans="2:2" x14ac:dyDescent="0.35">
      <c r="B118" s="43"/>
    </row>
    <row r="119" spans="2:2" x14ac:dyDescent="0.35">
      <c r="B119" s="43"/>
    </row>
    <row r="120" spans="2:2" x14ac:dyDescent="0.35">
      <c r="B120" s="43"/>
    </row>
    <row r="121" spans="2:2" x14ac:dyDescent="0.35">
      <c r="B121" s="43"/>
    </row>
    <row r="122" spans="2:2" x14ac:dyDescent="0.35">
      <c r="B122" s="43"/>
    </row>
    <row r="123" spans="2:2" x14ac:dyDescent="0.35">
      <c r="B123" s="43"/>
    </row>
    <row r="124" spans="2:2" x14ac:dyDescent="0.35">
      <c r="B124" s="43"/>
    </row>
    <row r="125" spans="2:2" x14ac:dyDescent="0.35">
      <c r="B125" s="43"/>
    </row>
    <row r="126" spans="2:2" x14ac:dyDescent="0.35">
      <c r="B126" s="43"/>
    </row>
    <row r="127" spans="2:2" x14ac:dyDescent="0.35">
      <c r="B127" s="43"/>
    </row>
    <row r="128" spans="2:2" x14ac:dyDescent="0.35">
      <c r="B128" s="43"/>
    </row>
    <row r="129" spans="2:2" x14ac:dyDescent="0.35">
      <c r="B129" s="43"/>
    </row>
    <row r="130" spans="2:2" x14ac:dyDescent="0.35">
      <c r="B130" s="43"/>
    </row>
    <row r="131" spans="2:2" x14ac:dyDescent="0.35">
      <c r="B131" s="43"/>
    </row>
    <row r="132" spans="2:2" x14ac:dyDescent="0.35">
      <c r="B132" s="43"/>
    </row>
    <row r="133" spans="2:2" x14ac:dyDescent="0.35">
      <c r="B133" s="43"/>
    </row>
    <row r="134" spans="2:2" x14ac:dyDescent="0.35">
      <c r="B134" s="43"/>
    </row>
    <row r="135" spans="2:2" x14ac:dyDescent="0.35">
      <c r="B135" s="43"/>
    </row>
    <row r="136" spans="2:2" x14ac:dyDescent="0.35">
      <c r="B136" s="43"/>
    </row>
    <row r="137" spans="2:2" x14ac:dyDescent="0.35">
      <c r="B137" s="43"/>
    </row>
    <row r="138" spans="2:2" x14ac:dyDescent="0.35">
      <c r="B138" s="43"/>
    </row>
    <row r="139" spans="2:2" x14ac:dyDescent="0.35">
      <c r="B139" s="43"/>
    </row>
    <row r="140" spans="2:2" x14ac:dyDescent="0.35">
      <c r="B140" s="43"/>
    </row>
    <row r="141" spans="2:2" x14ac:dyDescent="0.35">
      <c r="B141" s="43"/>
    </row>
    <row r="142" spans="2:2" x14ac:dyDescent="0.35">
      <c r="B142" s="43"/>
    </row>
    <row r="143" spans="2:2" x14ac:dyDescent="0.35">
      <c r="B143" s="43"/>
    </row>
    <row r="144" spans="2:2" x14ac:dyDescent="0.35">
      <c r="B144" s="43"/>
    </row>
    <row r="145" spans="2:2" x14ac:dyDescent="0.35">
      <c r="B145" s="43"/>
    </row>
    <row r="146" spans="2:2" x14ac:dyDescent="0.35">
      <c r="B146" s="43"/>
    </row>
    <row r="147" spans="2:2" x14ac:dyDescent="0.35">
      <c r="B147" s="43"/>
    </row>
    <row r="148" spans="2:2" x14ac:dyDescent="0.35">
      <c r="B148" s="43"/>
    </row>
    <row r="149" spans="2:2" x14ac:dyDescent="0.35">
      <c r="B149" s="43"/>
    </row>
    <row r="150" spans="2:2" x14ac:dyDescent="0.35">
      <c r="B150" s="43"/>
    </row>
    <row r="151" spans="2:2" x14ac:dyDescent="0.35">
      <c r="B151" s="43"/>
    </row>
    <row r="152" spans="2:2" x14ac:dyDescent="0.35">
      <c r="B152" s="43"/>
    </row>
    <row r="153" spans="2:2" x14ac:dyDescent="0.35">
      <c r="B153" s="43"/>
    </row>
    <row r="154" spans="2:2" x14ac:dyDescent="0.35">
      <c r="B154" s="43"/>
    </row>
    <row r="155" spans="2:2" x14ac:dyDescent="0.35">
      <c r="B155" s="43"/>
    </row>
    <row r="156" spans="2:2" x14ac:dyDescent="0.35">
      <c r="B156" s="43"/>
    </row>
    <row r="157" spans="2:2" x14ac:dyDescent="0.35">
      <c r="B157" s="43"/>
    </row>
    <row r="158" spans="2:2" x14ac:dyDescent="0.35">
      <c r="B158" s="43"/>
    </row>
    <row r="159" spans="2:2" x14ac:dyDescent="0.35">
      <c r="B159" s="43"/>
    </row>
    <row r="160" spans="2:2" x14ac:dyDescent="0.35">
      <c r="B160" s="43"/>
    </row>
    <row r="161" spans="2:2" x14ac:dyDescent="0.35">
      <c r="B161" s="43"/>
    </row>
    <row r="162" spans="2:2" x14ac:dyDescent="0.35">
      <c r="B162" s="43"/>
    </row>
    <row r="163" spans="2:2" x14ac:dyDescent="0.35">
      <c r="B163" s="43"/>
    </row>
    <row r="164" spans="2:2" x14ac:dyDescent="0.35">
      <c r="B164" s="43"/>
    </row>
    <row r="165" spans="2:2" x14ac:dyDescent="0.35">
      <c r="B165" s="43"/>
    </row>
    <row r="166" spans="2:2" x14ac:dyDescent="0.35">
      <c r="B166" s="43"/>
    </row>
    <row r="167" spans="2:2" x14ac:dyDescent="0.35">
      <c r="B167" s="43"/>
    </row>
    <row r="168" spans="2:2" x14ac:dyDescent="0.35">
      <c r="B168" s="43"/>
    </row>
    <row r="169" spans="2:2" x14ac:dyDescent="0.35">
      <c r="B169" s="43"/>
    </row>
    <row r="170" spans="2:2" x14ac:dyDescent="0.35">
      <c r="B170" s="43"/>
    </row>
    <row r="171" spans="2:2" x14ac:dyDescent="0.35">
      <c r="B171" s="43"/>
    </row>
    <row r="172" spans="2:2" x14ac:dyDescent="0.35">
      <c r="B172" s="43"/>
    </row>
    <row r="173" spans="2:2" x14ac:dyDescent="0.35">
      <c r="B173" s="43"/>
    </row>
    <row r="174" spans="2:2" x14ac:dyDescent="0.35">
      <c r="B174" s="43"/>
    </row>
    <row r="175" spans="2:2" x14ac:dyDescent="0.35">
      <c r="B175" s="43"/>
    </row>
    <row r="176" spans="2:2" x14ac:dyDescent="0.35">
      <c r="B176" s="43"/>
    </row>
    <row r="177" spans="2:2" x14ac:dyDescent="0.35">
      <c r="B177" s="43"/>
    </row>
    <row r="178" spans="2:2" x14ac:dyDescent="0.35">
      <c r="B178" s="43"/>
    </row>
    <row r="179" spans="2:2" x14ac:dyDescent="0.35">
      <c r="B179" s="43"/>
    </row>
    <row r="180" spans="2:2" x14ac:dyDescent="0.35">
      <c r="B180" s="43"/>
    </row>
    <row r="181" spans="2:2" x14ac:dyDescent="0.35">
      <c r="B181" s="43"/>
    </row>
    <row r="182" spans="2:2" x14ac:dyDescent="0.35">
      <c r="B182" s="43"/>
    </row>
    <row r="183" spans="2:2" x14ac:dyDescent="0.35">
      <c r="B183" s="43"/>
    </row>
    <row r="184" spans="2:2" x14ac:dyDescent="0.35">
      <c r="B184" s="43"/>
    </row>
    <row r="185" spans="2:2" x14ac:dyDescent="0.35">
      <c r="B185" s="43"/>
    </row>
    <row r="186" spans="2:2" x14ac:dyDescent="0.35">
      <c r="B186" s="43"/>
    </row>
    <row r="187" spans="2:2" x14ac:dyDescent="0.35">
      <c r="B187" s="43"/>
    </row>
    <row r="188" spans="2:2" x14ac:dyDescent="0.35">
      <c r="B188" s="43"/>
    </row>
    <row r="189" spans="2:2" x14ac:dyDescent="0.35">
      <c r="B189" s="43"/>
    </row>
    <row r="190" spans="2:2" x14ac:dyDescent="0.35">
      <c r="B190" s="43"/>
    </row>
    <row r="191" spans="2:2" x14ac:dyDescent="0.35">
      <c r="B191" s="43"/>
    </row>
    <row r="192" spans="2:2" x14ac:dyDescent="0.35">
      <c r="B192" s="43"/>
    </row>
    <row r="193" spans="2:2" x14ac:dyDescent="0.35">
      <c r="B193" s="43"/>
    </row>
    <row r="194" spans="2:2" x14ac:dyDescent="0.35">
      <c r="B194" s="43"/>
    </row>
    <row r="195" spans="2:2" x14ac:dyDescent="0.35">
      <c r="B195" s="43"/>
    </row>
    <row r="196" spans="2:2" x14ac:dyDescent="0.35">
      <c r="B196" s="43"/>
    </row>
    <row r="197" spans="2:2" x14ac:dyDescent="0.35">
      <c r="B197" s="43"/>
    </row>
    <row r="198" spans="2:2" x14ac:dyDescent="0.35">
      <c r="B198" s="43"/>
    </row>
    <row r="199" spans="2:2" x14ac:dyDescent="0.35">
      <c r="B199" s="43"/>
    </row>
    <row r="200" spans="2:2" x14ac:dyDescent="0.35">
      <c r="B200" s="43"/>
    </row>
    <row r="201" spans="2:2" x14ac:dyDescent="0.35">
      <c r="B201" s="43"/>
    </row>
    <row r="202" spans="2:2" x14ac:dyDescent="0.35">
      <c r="B202" s="43"/>
    </row>
    <row r="203" spans="2:2" x14ac:dyDescent="0.35">
      <c r="B203" s="43"/>
    </row>
    <row r="204" spans="2:2" x14ac:dyDescent="0.35">
      <c r="B204" s="43"/>
    </row>
    <row r="205" spans="2:2" x14ac:dyDescent="0.35">
      <c r="B205" s="43"/>
    </row>
    <row r="206" spans="2:2" x14ac:dyDescent="0.35">
      <c r="B206" s="43"/>
    </row>
    <row r="207" spans="2:2" x14ac:dyDescent="0.35">
      <c r="B207" s="43"/>
    </row>
    <row r="208" spans="2:2" x14ac:dyDescent="0.35">
      <c r="B208" s="43"/>
    </row>
    <row r="209" spans="2:2" x14ac:dyDescent="0.35">
      <c r="B209" s="43"/>
    </row>
    <row r="210" spans="2:2" x14ac:dyDescent="0.35">
      <c r="B210" s="43"/>
    </row>
    <row r="211" spans="2:2" x14ac:dyDescent="0.35">
      <c r="B211" s="43"/>
    </row>
    <row r="212" spans="2:2" x14ac:dyDescent="0.35">
      <c r="B212" s="43"/>
    </row>
    <row r="213" spans="2:2" x14ac:dyDescent="0.35">
      <c r="B213" s="43"/>
    </row>
    <row r="214" spans="2:2" x14ac:dyDescent="0.35">
      <c r="B214" s="43"/>
    </row>
    <row r="215" spans="2:2" x14ac:dyDescent="0.35">
      <c r="B215" s="43"/>
    </row>
    <row r="216" spans="2:2" x14ac:dyDescent="0.35">
      <c r="B216" s="43"/>
    </row>
    <row r="217" spans="2:2" x14ac:dyDescent="0.35">
      <c r="B217" s="43"/>
    </row>
    <row r="218" spans="2:2" x14ac:dyDescent="0.35">
      <c r="B218" s="43"/>
    </row>
    <row r="219" spans="2:2" x14ac:dyDescent="0.35">
      <c r="B219" s="43"/>
    </row>
    <row r="220" spans="2:2" x14ac:dyDescent="0.35">
      <c r="B220" s="43"/>
    </row>
    <row r="221" spans="2:2" x14ac:dyDescent="0.35">
      <c r="B221" s="43"/>
    </row>
    <row r="222" spans="2:2" x14ac:dyDescent="0.35">
      <c r="B222" s="43"/>
    </row>
    <row r="223" spans="2:2" x14ac:dyDescent="0.35">
      <c r="B223" s="43"/>
    </row>
    <row r="224" spans="2:2" x14ac:dyDescent="0.35">
      <c r="B224" s="43"/>
    </row>
    <row r="225" spans="2:2" x14ac:dyDescent="0.35">
      <c r="B225" s="43"/>
    </row>
    <row r="226" spans="2:2" x14ac:dyDescent="0.35">
      <c r="B226" s="43"/>
    </row>
    <row r="227" spans="2:2" x14ac:dyDescent="0.35">
      <c r="B227" s="43"/>
    </row>
    <row r="228" spans="2:2" x14ac:dyDescent="0.35">
      <c r="B228" s="43"/>
    </row>
    <row r="229" spans="2:2" x14ac:dyDescent="0.35">
      <c r="B229" s="43"/>
    </row>
    <row r="230" spans="2:2" x14ac:dyDescent="0.35">
      <c r="B230" s="43"/>
    </row>
    <row r="231" spans="2:2" x14ac:dyDescent="0.35">
      <c r="B231" s="43"/>
    </row>
    <row r="232" spans="2:2" x14ac:dyDescent="0.35">
      <c r="B232" s="43"/>
    </row>
    <row r="233" spans="2:2" x14ac:dyDescent="0.35">
      <c r="B233" s="43"/>
    </row>
    <row r="234" spans="2:2" x14ac:dyDescent="0.35">
      <c r="B234" s="43"/>
    </row>
    <row r="235" spans="2:2" x14ac:dyDescent="0.35">
      <c r="B235" s="43"/>
    </row>
    <row r="236" spans="2:2" x14ac:dyDescent="0.35">
      <c r="B236" s="43"/>
    </row>
    <row r="237" spans="2:2" x14ac:dyDescent="0.35">
      <c r="B237" s="43"/>
    </row>
    <row r="238" spans="2:2" x14ac:dyDescent="0.35">
      <c r="B238" s="43"/>
    </row>
    <row r="239" spans="2:2" x14ac:dyDescent="0.35">
      <c r="B239" s="43"/>
    </row>
    <row r="240" spans="2:2" x14ac:dyDescent="0.35">
      <c r="B240" s="43"/>
    </row>
    <row r="241" spans="2:2" x14ac:dyDescent="0.35">
      <c r="B241" s="43"/>
    </row>
    <row r="242" spans="2:2" x14ac:dyDescent="0.35">
      <c r="B242" s="43"/>
    </row>
    <row r="243" spans="2:2" x14ac:dyDescent="0.35">
      <c r="B243" s="43"/>
    </row>
    <row r="244" spans="2:2" x14ac:dyDescent="0.35">
      <c r="B244" s="43"/>
    </row>
    <row r="245" spans="2:2" x14ac:dyDescent="0.35">
      <c r="B245" s="43"/>
    </row>
    <row r="246" spans="2:2" x14ac:dyDescent="0.35">
      <c r="B246" s="43"/>
    </row>
    <row r="247" spans="2:2" x14ac:dyDescent="0.35">
      <c r="B247" s="43"/>
    </row>
    <row r="248" spans="2:2" x14ac:dyDescent="0.35">
      <c r="B248" s="43"/>
    </row>
    <row r="249" spans="2:2" x14ac:dyDescent="0.35">
      <c r="B249" s="43"/>
    </row>
    <row r="250" spans="2:2" x14ac:dyDescent="0.35">
      <c r="B250" s="43"/>
    </row>
    <row r="251" spans="2:2" x14ac:dyDescent="0.35">
      <c r="B251" s="43"/>
    </row>
    <row r="252" spans="2:2" x14ac:dyDescent="0.35">
      <c r="B252" s="43"/>
    </row>
    <row r="253" spans="2:2" x14ac:dyDescent="0.35">
      <c r="B253" s="43"/>
    </row>
    <row r="254" spans="2:2" x14ac:dyDescent="0.35">
      <c r="B254" s="43"/>
    </row>
    <row r="255" spans="2:2" x14ac:dyDescent="0.35">
      <c r="B255" s="43"/>
    </row>
    <row r="256" spans="2:2" x14ac:dyDescent="0.35">
      <c r="B256" s="43"/>
    </row>
    <row r="257" spans="2:2" x14ac:dyDescent="0.35">
      <c r="B257" s="43"/>
    </row>
    <row r="258" spans="2:2" x14ac:dyDescent="0.35">
      <c r="B258" s="43"/>
    </row>
    <row r="259" spans="2:2" x14ac:dyDescent="0.35">
      <c r="B259" s="43"/>
    </row>
    <row r="260" spans="2:2" x14ac:dyDescent="0.35">
      <c r="B260" s="43"/>
    </row>
    <row r="261" spans="2:2" x14ac:dyDescent="0.35">
      <c r="B261" s="43"/>
    </row>
    <row r="262" spans="2:2" x14ac:dyDescent="0.35">
      <c r="B262" s="43"/>
    </row>
    <row r="263" spans="2:2" x14ac:dyDescent="0.35">
      <c r="B263" s="43"/>
    </row>
    <row r="264" spans="2:2" x14ac:dyDescent="0.35">
      <c r="B264" s="43"/>
    </row>
    <row r="265" spans="2:2" x14ac:dyDescent="0.35">
      <c r="B265" s="43"/>
    </row>
    <row r="266" spans="2:2" x14ac:dyDescent="0.35">
      <c r="B266" s="43"/>
    </row>
    <row r="267" spans="2:2" x14ac:dyDescent="0.35">
      <c r="B267" s="43"/>
    </row>
    <row r="268" spans="2:2" x14ac:dyDescent="0.35">
      <c r="B268" s="43"/>
    </row>
    <row r="269" spans="2:2" x14ac:dyDescent="0.35">
      <c r="B269" s="43"/>
    </row>
    <row r="270" spans="2:2" x14ac:dyDescent="0.35">
      <c r="B270" s="43"/>
    </row>
    <row r="271" spans="2:2" x14ac:dyDescent="0.35">
      <c r="B271" s="43"/>
    </row>
    <row r="272" spans="2:2" x14ac:dyDescent="0.35">
      <c r="B272" s="43"/>
    </row>
    <row r="273" spans="2:2" x14ac:dyDescent="0.35">
      <c r="B273" s="43"/>
    </row>
    <row r="274" spans="2:2" x14ac:dyDescent="0.35">
      <c r="B274" s="43"/>
    </row>
    <row r="275" spans="2:2" x14ac:dyDescent="0.35">
      <c r="B275" s="43"/>
    </row>
    <row r="276" spans="2:2" x14ac:dyDescent="0.35">
      <c r="B276" s="43"/>
    </row>
    <row r="277" spans="2:2" x14ac:dyDescent="0.35">
      <c r="B277" s="43"/>
    </row>
    <row r="278" spans="2:2" x14ac:dyDescent="0.35">
      <c r="B278" s="43"/>
    </row>
    <row r="279" spans="2:2" x14ac:dyDescent="0.35">
      <c r="B279" s="43"/>
    </row>
    <row r="280" spans="2:2" x14ac:dyDescent="0.35">
      <c r="B280" s="43"/>
    </row>
    <row r="281" spans="2:2" x14ac:dyDescent="0.35">
      <c r="B281" s="43"/>
    </row>
    <row r="282" spans="2:2" x14ac:dyDescent="0.35">
      <c r="B282" s="43"/>
    </row>
    <row r="283" spans="2:2" x14ac:dyDescent="0.35">
      <c r="B283" s="43"/>
    </row>
    <row r="284" spans="2:2" x14ac:dyDescent="0.35">
      <c r="B284" s="43"/>
    </row>
    <row r="285" spans="2:2" x14ac:dyDescent="0.35">
      <c r="B285" s="43"/>
    </row>
    <row r="286" spans="2:2" x14ac:dyDescent="0.35">
      <c r="B286" s="43"/>
    </row>
    <row r="287" spans="2:2" x14ac:dyDescent="0.35">
      <c r="B287" s="43"/>
    </row>
    <row r="288" spans="2:2" x14ac:dyDescent="0.35">
      <c r="B288" s="43"/>
    </row>
    <row r="289" spans="2:2" x14ac:dyDescent="0.35">
      <c r="B289" s="43"/>
    </row>
    <row r="290" spans="2:2" x14ac:dyDescent="0.35">
      <c r="B290" s="43"/>
    </row>
    <row r="291" spans="2:2" x14ac:dyDescent="0.35">
      <c r="B291" s="43"/>
    </row>
    <row r="292" spans="2:2" x14ac:dyDescent="0.35">
      <c r="B292" s="43"/>
    </row>
    <row r="293" spans="2:2" x14ac:dyDescent="0.35">
      <c r="B293" s="43"/>
    </row>
    <row r="294" spans="2:2" x14ac:dyDescent="0.35">
      <c r="B294" s="43"/>
    </row>
    <row r="295" spans="2:2" x14ac:dyDescent="0.35">
      <c r="B295" s="43"/>
    </row>
    <row r="296" spans="2:2" x14ac:dyDescent="0.35">
      <c r="B296" s="43"/>
    </row>
    <row r="297" spans="2:2" x14ac:dyDescent="0.35">
      <c r="B297" s="43"/>
    </row>
    <row r="298" spans="2:2" x14ac:dyDescent="0.35">
      <c r="B298" s="43"/>
    </row>
    <row r="299" spans="2:2" x14ac:dyDescent="0.35">
      <c r="B299" s="43"/>
    </row>
    <row r="300" spans="2:2" x14ac:dyDescent="0.35">
      <c r="B300" s="43"/>
    </row>
    <row r="301" spans="2:2" x14ac:dyDescent="0.35">
      <c r="B301" s="43"/>
    </row>
    <row r="302" spans="2:2" x14ac:dyDescent="0.35">
      <c r="B302" s="43"/>
    </row>
    <row r="303" spans="2:2" x14ac:dyDescent="0.35">
      <c r="B303" s="43"/>
    </row>
    <row r="304" spans="2:2" x14ac:dyDescent="0.35">
      <c r="B304" s="43"/>
    </row>
    <row r="305" spans="2:2" x14ac:dyDescent="0.35">
      <c r="B305" s="43"/>
    </row>
    <row r="306" spans="2:2" x14ac:dyDescent="0.35">
      <c r="B306" s="43"/>
    </row>
    <row r="307" spans="2:2" x14ac:dyDescent="0.35">
      <c r="B307" s="43"/>
    </row>
    <row r="308" spans="2:2" x14ac:dyDescent="0.35">
      <c r="B308" s="43"/>
    </row>
    <row r="309" spans="2:2" x14ac:dyDescent="0.35">
      <c r="B309" s="43"/>
    </row>
    <row r="310" spans="2:2" x14ac:dyDescent="0.35">
      <c r="B310" s="43"/>
    </row>
    <row r="311" spans="2:2" x14ac:dyDescent="0.35">
      <c r="B311" s="43"/>
    </row>
    <row r="312" spans="2:2" x14ac:dyDescent="0.35">
      <c r="B312" s="43"/>
    </row>
    <row r="313" spans="2:2" x14ac:dyDescent="0.35">
      <c r="B313" s="43"/>
    </row>
    <row r="314" spans="2:2" x14ac:dyDescent="0.35">
      <c r="B314" s="43"/>
    </row>
    <row r="315" spans="2:2" x14ac:dyDescent="0.35">
      <c r="B315" s="43"/>
    </row>
    <row r="316" spans="2:2" x14ac:dyDescent="0.35">
      <c r="B316" s="43"/>
    </row>
    <row r="317" spans="2:2" x14ac:dyDescent="0.35">
      <c r="B317" s="43"/>
    </row>
    <row r="318" spans="2:2" x14ac:dyDescent="0.35">
      <c r="B318" s="43"/>
    </row>
    <row r="319" spans="2:2" x14ac:dyDescent="0.35">
      <c r="B319" s="43"/>
    </row>
    <row r="320" spans="2:2" x14ac:dyDescent="0.35">
      <c r="B320" s="43"/>
    </row>
    <row r="321" spans="2:2" x14ac:dyDescent="0.35">
      <c r="B321" s="43"/>
    </row>
    <row r="322" spans="2:2" x14ac:dyDescent="0.35">
      <c r="B322" s="43"/>
    </row>
    <row r="323" spans="2:2" x14ac:dyDescent="0.35">
      <c r="B323" s="43"/>
    </row>
    <row r="324" spans="2:2" x14ac:dyDescent="0.35">
      <c r="B324" s="43"/>
    </row>
    <row r="325" spans="2:2" x14ac:dyDescent="0.35">
      <c r="B325" s="43"/>
    </row>
    <row r="326" spans="2:2" x14ac:dyDescent="0.35">
      <c r="B326" s="43"/>
    </row>
    <row r="327" spans="2:2" x14ac:dyDescent="0.35">
      <c r="B327" s="43"/>
    </row>
    <row r="328" spans="2:2" x14ac:dyDescent="0.35">
      <c r="B328" s="43"/>
    </row>
    <row r="329" spans="2:2" x14ac:dyDescent="0.35">
      <c r="B329" s="43"/>
    </row>
    <row r="330" spans="2:2" x14ac:dyDescent="0.35">
      <c r="B330" s="43"/>
    </row>
    <row r="331" spans="2:2" x14ac:dyDescent="0.35">
      <c r="B331" s="43"/>
    </row>
    <row r="332" spans="2:2" x14ac:dyDescent="0.35">
      <c r="B332" s="43"/>
    </row>
    <row r="333" spans="2:2" x14ac:dyDescent="0.35">
      <c r="B333" s="43"/>
    </row>
    <row r="334" spans="2:2" x14ac:dyDescent="0.35">
      <c r="B334" s="43"/>
    </row>
    <row r="335" spans="2:2" x14ac:dyDescent="0.35">
      <c r="B335" s="43"/>
    </row>
    <row r="336" spans="2:2" x14ac:dyDescent="0.35">
      <c r="B336" s="43"/>
    </row>
    <row r="337" spans="2:2" x14ac:dyDescent="0.35">
      <c r="B337" s="43"/>
    </row>
    <row r="338" spans="2:2" x14ac:dyDescent="0.35">
      <c r="B338" s="43"/>
    </row>
    <row r="339" spans="2:2" x14ac:dyDescent="0.35">
      <c r="B339" s="43"/>
    </row>
    <row r="340" spans="2:2" x14ac:dyDescent="0.35">
      <c r="B340" s="43"/>
    </row>
    <row r="341" spans="2:2" x14ac:dyDescent="0.35">
      <c r="B341" s="43"/>
    </row>
    <row r="342" spans="2:2" x14ac:dyDescent="0.35">
      <c r="B342" s="43"/>
    </row>
    <row r="343" spans="2:2" x14ac:dyDescent="0.35">
      <c r="B343" s="43"/>
    </row>
    <row r="344" spans="2:2" x14ac:dyDescent="0.35">
      <c r="B344" s="43"/>
    </row>
    <row r="345" spans="2:2" x14ac:dyDescent="0.35">
      <c r="B345" s="43"/>
    </row>
    <row r="346" spans="2:2" x14ac:dyDescent="0.35">
      <c r="B346" s="43"/>
    </row>
    <row r="347" spans="2:2" x14ac:dyDescent="0.35">
      <c r="B347" s="43"/>
    </row>
    <row r="348" spans="2:2" x14ac:dyDescent="0.35">
      <c r="B348" s="43"/>
    </row>
    <row r="349" spans="2:2" x14ac:dyDescent="0.35">
      <c r="B349" s="43"/>
    </row>
    <row r="350" spans="2:2" x14ac:dyDescent="0.35">
      <c r="B350" s="43"/>
    </row>
    <row r="351" spans="2:2" x14ac:dyDescent="0.35">
      <c r="B351" s="43"/>
    </row>
    <row r="352" spans="2:2" x14ac:dyDescent="0.35">
      <c r="B352" s="43"/>
    </row>
    <row r="353" spans="2:2" x14ac:dyDescent="0.35">
      <c r="B353" s="43"/>
    </row>
    <row r="354" spans="2:2" x14ac:dyDescent="0.35">
      <c r="B354" s="43"/>
    </row>
    <row r="355" spans="2:2" x14ac:dyDescent="0.35">
      <c r="B355" s="43"/>
    </row>
    <row r="356" spans="2:2" x14ac:dyDescent="0.35">
      <c r="B356" s="43"/>
    </row>
    <row r="357" spans="2:2" x14ac:dyDescent="0.35">
      <c r="B357" s="43"/>
    </row>
    <row r="358" spans="2:2" x14ac:dyDescent="0.35">
      <c r="B358" s="43"/>
    </row>
    <row r="359" spans="2:2" x14ac:dyDescent="0.35">
      <c r="B359" s="43"/>
    </row>
    <row r="360" spans="2:2" x14ac:dyDescent="0.35">
      <c r="B360" s="43"/>
    </row>
    <row r="361" spans="2:2" x14ac:dyDescent="0.35">
      <c r="B361" s="43"/>
    </row>
    <row r="362" spans="2:2" x14ac:dyDescent="0.35">
      <c r="B362" s="43"/>
    </row>
    <row r="363" spans="2:2" x14ac:dyDescent="0.35">
      <c r="B363" s="43"/>
    </row>
    <row r="364" spans="2:2" x14ac:dyDescent="0.35">
      <c r="B364" s="43"/>
    </row>
    <row r="365" spans="2:2" x14ac:dyDescent="0.35">
      <c r="B365" s="43"/>
    </row>
    <row r="366" spans="2:2" x14ac:dyDescent="0.35">
      <c r="B366" s="43"/>
    </row>
    <row r="367" spans="2:2" x14ac:dyDescent="0.35">
      <c r="B367" s="43"/>
    </row>
    <row r="368" spans="2:2" x14ac:dyDescent="0.35">
      <c r="B368" s="43"/>
    </row>
    <row r="369" spans="2:2" x14ac:dyDescent="0.35">
      <c r="B369" s="43"/>
    </row>
    <row r="370" spans="2:2" x14ac:dyDescent="0.35">
      <c r="B370" s="43"/>
    </row>
    <row r="371" spans="2:2" x14ac:dyDescent="0.35">
      <c r="B371" s="43"/>
    </row>
    <row r="372" spans="2:2" x14ac:dyDescent="0.35">
      <c r="B372" s="43"/>
    </row>
    <row r="373" spans="2:2" x14ac:dyDescent="0.35">
      <c r="B373" s="43"/>
    </row>
    <row r="374" spans="2:2" x14ac:dyDescent="0.35">
      <c r="B374" s="43"/>
    </row>
    <row r="375" spans="2:2" x14ac:dyDescent="0.35">
      <c r="B375" s="43"/>
    </row>
    <row r="376" spans="2:2" x14ac:dyDescent="0.35">
      <c r="B376" s="43"/>
    </row>
    <row r="377" spans="2:2" x14ac:dyDescent="0.35">
      <c r="B377" s="43"/>
    </row>
    <row r="378" spans="2:2" x14ac:dyDescent="0.35">
      <c r="B378" s="43"/>
    </row>
    <row r="379" spans="2:2" x14ac:dyDescent="0.35">
      <c r="B379" s="43"/>
    </row>
    <row r="380" spans="2:2" x14ac:dyDescent="0.35">
      <c r="B380" s="43"/>
    </row>
    <row r="381" spans="2:2" x14ac:dyDescent="0.35">
      <c r="B381" s="43"/>
    </row>
    <row r="382" spans="2:2" x14ac:dyDescent="0.35">
      <c r="B382" s="43"/>
    </row>
    <row r="383" spans="2:2" x14ac:dyDescent="0.35">
      <c r="B383" s="43"/>
    </row>
    <row r="384" spans="2:2" x14ac:dyDescent="0.35">
      <c r="B384" s="43"/>
    </row>
    <row r="385" spans="2:2" x14ac:dyDescent="0.35">
      <c r="B385" s="43"/>
    </row>
    <row r="386" spans="2:2" x14ac:dyDescent="0.35">
      <c r="B386" s="43"/>
    </row>
    <row r="387" spans="2:2" x14ac:dyDescent="0.35">
      <c r="B387" s="43"/>
    </row>
    <row r="388" spans="2:2" x14ac:dyDescent="0.35">
      <c r="B388" s="43"/>
    </row>
    <row r="389" spans="2:2" x14ac:dyDescent="0.35">
      <c r="B389" s="43"/>
    </row>
    <row r="390" spans="2:2" x14ac:dyDescent="0.35">
      <c r="B390" s="43"/>
    </row>
    <row r="391" spans="2:2" x14ac:dyDescent="0.35">
      <c r="B391" s="43"/>
    </row>
    <row r="392" spans="2:2" x14ac:dyDescent="0.35">
      <c r="B392" s="43"/>
    </row>
    <row r="393" spans="2:2" x14ac:dyDescent="0.35">
      <c r="B393" s="43"/>
    </row>
    <row r="394" spans="2:2" x14ac:dyDescent="0.35">
      <c r="B394" s="43"/>
    </row>
    <row r="395" spans="2:2" x14ac:dyDescent="0.35">
      <c r="B395" s="43"/>
    </row>
    <row r="396" spans="2:2" x14ac:dyDescent="0.35">
      <c r="B396" s="43"/>
    </row>
    <row r="397" spans="2:2" x14ac:dyDescent="0.35">
      <c r="B397" s="43"/>
    </row>
    <row r="398" spans="2:2" x14ac:dyDescent="0.35">
      <c r="B398" s="43"/>
    </row>
    <row r="399" spans="2:2" x14ac:dyDescent="0.35">
      <c r="B399" s="43"/>
    </row>
    <row r="400" spans="2:2" x14ac:dyDescent="0.35">
      <c r="B400" s="43"/>
    </row>
    <row r="401" spans="2:2" x14ac:dyDescent="0.35">
      <c r="B401" s="43"/>
    </row>
    <row r="402" spans="2:2" x14ac:dyDescent="0.35">
      <c r="B402" s="43"/>
    </row>
    <row r="403" spans="2:2" x14ac:dyDescent="0.35">
      <c r="B403" s="43"/>
    </row>
    <row r="404" spans="2:2" x14ac:dyDescent="0.35">
      <c r="B404" s="43"/>
    </row>
    <row r="405" spans="2:2" x14ac:dyDescent="0.35">
      <c r="B405" s="43"/>
    </row>
    <row r="406" spans="2:2" x14ac:dyDescent="0.35">
      <c r="B406" s="43"/>
    </row>
    <row r="407" spans="2:2" x14ac:dyDescent="0.35">
      <c r="B407" s="43"/>
    </row>
    <row r="408" spans="2:2" x14ac:dyDescent="0.35">
      <c r="B408" s="43"/>
    </row>
    <row r="409" spans="2:2" x14ac:dyDescent="0.35">
      <c r="B409" s="43"/>
    </row>
    <row r="410" spans="2:2" x14ac:dyDescent="0.35">
      <c r="B410" s="43"/>
    </row>
    <row r="411" spans="2:2" x14ac:dyDescent="0.35">
      <c r="B411" s="43"/>
    </row>
    <row r="412" spans="2:2" x14ac:dyDescent="0.35">
      <c r="B412" s="43"/>
    </row>
    <row r="413" spans="2:2" x14ac:dyDescent="0.35">
      <c r="B413" s="43"/>
    </row>
    <row r="414" spans="2:2" x14ac:dyDescent="0.35">
      <c r="B414" s="43"/>
    </row>
    <row r="415" spans="2:2" x14ac:dyDescent="0.35">
      <c r="B415" s="43"/>
    </row>
    <row r="416" spans="2:2" x14ac:dyDescent="0.35">
      <c r="B416" s="43"/>
    </row>
    <row r="417" spans="2:2" x14ac:dyDescent="0.35">
      <c r="B417" s="43"/>
    </row>
    <row r="418" spans="2:2" x14ac:dyDescent="0.35">
      <c r="B418" s="43"/>
    </row>
    <row r="419" spans="2:2" x14ac:dyDescent="0.35">
      <c r="B419" s="43"/>
    </row>
    <row r="420" spans="2:2" x14ac:dyDescent="0.35">
      <c r="B420" s="43"/>
    </row>
    <row r="421" spans="2:2" x14ac:dyDescent="0.35">
      <c r="B421" s="43"/>
    </row>
    <row r="422" spans="2:2" x14ac:dyDescent="0.35">
      <c r="B422" s="43"/>
    </row>
    <row r="423" spans="2:2" x14ac:dyDescent="0.35">
      <c r="B423" s="43"/>
    </row>
    <row r="424" spans="2:2" x14ac:dyDescent="0.35">
      <c r="B424" s="43"/>
    </row>
    <row r="425" spans="2:2" x14ac:dyDescent="0.35">
      <c r="B425" s="43"/>
    </row>
    <row r="426" spans="2:2" x14ac:dyDescent="0.35">
      <c r="B426" s="43"/>
    </row>
    <row r="427" spans="2:2" x14ac:dyDescent="0.35">
      <c r="B427" s="43"/>
    </row>
    <row r="428" spans="2:2" x14ac:dyDescent="0.35">
      <c r="B428" s="43"/>
    </row>
    <row r="429" spans="2:2" x14ac:dyDescent="0.35">
      <c r="B429" s="43"/>
    </row>
    <row r="430" spans="2:2" x14ac:dyDescent="0.35">
      <c r="B430" s="43"/>
    </row>
    <row r="431" spans="2:2" x14ac:dyDescent="0.35">
      <c r="B431" s="43"/>
    </row>
    <row r="432" spans="2:2" x14ac:dyDescent="0.35">
      <c r="B432" s="43"/>
    </row>
    <row r="433" spans="2:2" x14ac:dyDescent="0.35">
      <c r="B433" s="43"/>
    </row>
    <row r="434" spans="2:2" x14ac:dyDescent="0.35">
      <c r="B434" s="43"/>
    </row>
    <row r="435" spans="2:2" x14ac:dyDescent="0.35">
      <c r="B435" s="43"/>
    </row>
    <row r="436" spans="2:2" x14ac:dyDescent="0.35">
      <c r="B436" s="43"/>
    </row>
    <row r="437" spans="2:2" x14ac:dyDescent="0.35">
      <c r="B437" s="43"/>
    </row>
    <row r="438" spans="2:2" x14ac:dyDescent="0.35">
      <c r="B438" s="43"/>
    </row>
    <row r="439" spans="2:2" x14ac:dyDescent="0.35">
      <c r="B439" s="43"/>
    </row>
    <row r="440" spans="2:2" x14ac:dyDescent="0.35">
      <c r="B440" s="43"/>
    </row>
    <row r="441" spans="2:2" x14ac:dyDescent="0.35">
      <c r="B441" s="43"/>
    </row>
    <row r="442" spans="2:2" x14ac:dyDescent="0.35">
      <c r="B442" s="43"/>
    </row>
    <row r="443" spans="2:2" x14ac:dyDescent="0.35">
      <c r="B443" s="43"/>
    </row>
    <row r="444" spans="2:2" x14ac:dyDescent="0.35">
      <c r="B444" s="43"/>
    </row>
    <row r="445" spans="2:2" x14ac:dyDescent="0.35">
      <c r="B445" s="43"/>
    </row>
    <row r="446" spans="2:2" x14ac:dyDescent="0.35">
      <c r="B446" s="43"/>
    </row>
    <row r="447" spans="2:2" x14ac:dyDescent="0.35">
      <c r="B447" s="43"/>
    </row>
    <row r="448" spans="2:2" x14ac:dyDescent="0.35">
      <c r="B448" s="43"/>
    </row>
    <row r="449" spans="2:2" x14ac:dyDescent="0.35">
      <c r="B449" s="43"/>
    </row>
    <row r="450" spans="2:2" x14ac:dyDescent="0.35">
      <c r="B450" s="43"/>
    </row>
    <row r="451" spans="2:2" x14ac:dyDescent="0.35">
      <c r="B451" s="43"/>
    </row>
    <row r="452" spans="2:2" x14ac:dyDescent="0.35">
      <c r="B452" s="43"/>
    </row>
    <row r="453" spans="2:2" x14ac:dyDescent="0.35">
      <c r="B453" s="43"/>
    </row>
    <row r="454" spans="2:2" x14ac:dyDescent="0.35">
      <c r="B454" s="43"/>
    </row>
    <row r="455" spans="2:2" x14ac:dyDescent="0.35">
      <c r="B455" s="43"/>
    </row>
    <row r="456" spans="2:2" x14ac:dyDescent="0.35">
      <c r="B456" s="43"/>
    </row>
    <row r="457" spans="2:2" x14ac:dyDescent="0.35">
      <c r="B457" s="43"/>
    </row>
    <row r="458" spans="2:2" x14ac:dyDescent="0.35">
      <c r="B458" s="43"/>
    </row>
    <row r="459" spans="2:2" x14ac:dyDescent="0.35">
      <c r="B459" s="43"/>
    </row>
    <row r="460" spans="2:2" x14ac:dyDescent="0.35">
      <c r="B460" s="43"/>
    </row>
    <row r="461" spans="2:2" x14ac:dyDescent="0.35">
      <c r="B461" s="43"/>
    </row>
    <row r="462" spans="2:2" x14ac:dyDescent="0.35">
      <c r="B462" s="43"/>
    </row>
    <row r="463" spans="2:2" x14ac:dyDescent="0.35">
      <c r="B463" s="43"/>
    </row>
    <row r="464" spans="2:2" x14ac:dyDescent="0.35">
      <c r="B464" s="43"/>
    </row>
    <row r="465" spans="2:2" x14ac:dyDescent="0.35">
      <c r="B465" s="43"/>
    </row>
    <row r="466" spans="2:2" x14ac:dyDescent="0.35">
      <c r="B466" s="43"/>
    </row>
    <row r="467" spans="2:2" x14ac:dyDescent="0.35">
      <c r="B467" s="43"/>
    </row>
    <row r="468" spans="2:2" x14ac:dyDescent="0.35">
      <c r="B468" s="43"/>
    </row>
    <row r="469" spans="2:2" x14ac:dyDescent="0.35">
      <c r="B469" s="43"/>
    </row>
    <row r="470" spans="2:2" x14ac:dyDescent="0.35">
      <c r="B470" s="43"/>
    </row>
    <row r="471" spans="2:2" x14ac:dyDescent="0.35">
      <c r="B471" s="43"/>
    </row>
    <row r="472" spans="2:2" x14ac:dyDescent="0.35">
      <c r="B472" s="43"/>
    </row>
    <row r="473" spans="2:2" x14ac:dyDescent="0.35">
      <c r="B473" s="43"/>
    </row>
    <row r="474" spans="2:2" x14ac:dyDescent="0.35">
      <c r="B474" s="43"/>
    </row>
    <row r="475" spans="2:2" x14ac:dyDescent="0.35">
      <c r="B475" s="43"/>
    </row>
    <row r="476" spans="2:2" x14ac:dyDescent="0.35">
      <c r="B476" s="43"/>
    </row>
    <row r="477" spans="2:2" x14ac:dyDescent="0.35">
      <c r="B477" s="43"/>
    </row>
    <row r="478" spans="2:2" x14ac:dyDescent="0.35">
      <c r="B478" s="43"/>
    </row>
    <row r="479" spans="2:2" x14ac:dyDescent="0.35">
      <c r="B479" s="43"/>
    </row>
    <row r="480" spans="2:2" x14ac:dyDescent="0.35">
      <c r="B480" s="43"/>
    </row>
    <row r="481" spans="2:2" x14ac:dyDescent="0.35">
      <c r="B481" s="43"/>
    </row>
    <row r="482" spans="2:2" x14ac:dyDescent="0.35">
      <c r="B482" s="43"/>
    </row>
    <row r="483" spans="2:2" x14ac:dyDescent="0.35">
      <c r="B483" s="43"/>
    </row>
    <row r="484" spans="2:2" x14ac:dyDescent="0.35">
      <c r="B484" s="43"/>
    </row>
    <row r="485" spans="2:2" x14ac:dyDescent="0.35">
      <c r="B485" s="43"/>
    </row>
    <row r="486" spans="2:2" x14ac:dyDescent="0.35">
      <c r="B486" s="43"/>
    </row>
    <row r="487" spans="2:2" x14ac:dyDescent="0.35">
      <c r="B487" s="43"/>
    </row>
    <row r="488" spans="2:2" x14ac:dyDescent="0.35">
      <c r="B488" s="43"/>
    </row>
    <row r="489" spans="2:2" x14ac:dyDescent="0.35">
      <c r="B489" s="43"/>
    </row>
    <row r="490" spans="2:2" x14ac:dyDescent="0.35">
      <c r="B490" s="43"/>
    </row>
    <row r="491" spans="2:2" x14ac:dyDescent="0.35">
      <c r="B491" s="43"/>
    </row>
    <row r="492" spans="2:2" x14ac:dyDescent="0.35">
      <c r="B492" s="43"/>
    </row>
    <row r="493" spans="2:2" x14ac:dyDescent="0.35">
      <c r="B493" s="43"/>
    </row>
    <row r="494" spans="2:2" x14ac:dyDescent="0.35">
      <c r="B494" s="43"/>
    </row>
    <row r="495" spans="2:2" x14ac:dyDescent="0.35">
      <c r="B495" s="43"/>
    </row>
    <row r="496" spans="2:2" x14ac:dyDescent="0.35">
      <c r="B496" s="43"/>
    </row>
    <row r="497" spans="2:2" x14ac:dyDescent="0.35">
      <c r="B497" s="43"/>
    </row>
    <row r="498" spans="2:2" x14ac:dyDescent="0.35">
      <c r="B498" s="43"/>
    </row>
    <row r="499" spans="2:2" x14ac:dyDescent="0.35">
      <c r="B499" s="43"/>
    </row>
    <row r="500" spans="2:2" x14ac:dyDescent="0.35">
      <c r="B500" s="43"/>
    </row>
    <row r="501" spans="2:2" x14ac:dyDescent="0.35">
      <c r="B501" s="43"/>
    </row>
    <row r="502" spans="2:2" x14ac:dyDescent="0.35">
      <c r="B502" s="43"/>
    </row>
    <row r="503" spans="2:2" x14ac:dyDescent="0.35">
      <c r="B503" s="43"/>
    </row>
    <row r="504" spans="2:2" x14ac:dyDescent="0.35">
      <c r="B504" s="43"/>
    </row>
    <row r="505" spans="2:2" x14ac:dyDescent="0.35">
      <c r="B505" s="43"/>
    </row>
    <row r="506" spans="2:2" x14ac:dyDescent="0.35">
      <c r="B506" s="43"/>
    </row>
    <row r="507" spans="2:2" x14ac:dyDescent="0.35">
      <c r="B507" s="43"/>
    </row>
    <row r="508" spans="2:2" x14ac:dyDescent="0.35">
      <c r="B508" s="43"/>
    </row>
    <row r="509" spans="2:2" x14ac:dyDescent="0.35">
      <c r="B509" s="43"/>
    </row>
    <row r="510" spans="2:2" x14ac:dyDescent="0.35">
      <c r="B510" s="43"/>
    </row>
    <row r="511" spans="2:2" x14ac:dyDescent="0.35">
      <c r="B511" s="43"/>
    </row>
    <row r="512" spans="2:2" x14ac:dyDescent="0.35">
      <c r="B512" s="43"/>
    </row>
    <row r="513" spans="2:2" x14ac:dyDescent="0.35">
      <c r="B513" s="43"/>
    </row>
    <row r="514" spans="2:2" x14ac:dyDescent="0.35">
      <c r="B514" s="43"/>
    </row>
    <row r="515" spans="2:2" x14ac:dyDescent="0.35">
      <c r="B515" s="43"/>
    </row>
    <row r="516" spans="2:2" x14ac:dyDescent="0.35">
      <c r="B516" s="43"/>
    </row>
    <row r="517" spans="2:2" x14ac:dyDescent="0.35">
      <c r="B517" s="43"/>
    </row>
    <row r="518" spans="2:2" x14ac:dyDescent="0.35">
      <c r="B518" s="43"/>
    </row>
    <row r="519" spans="2:2" x14ac:dyDescent="0.35">
      <c r="B519" s="43"/>
    </row>
    <row r="520" spans="2:2" x14ac:dyDescent="0.35">
      <c r="B520" s="43"/>
    </row>
    <row r="521" spans="2:2" x14ac:dyDescent="0.35">
      <c r="B521" s="43"/>
    </row>
    <row r="522" spans="2:2" x14ac:dyDescent="0.35">
      <c r="B522" s="43"/>
    </row>
    <row r="523" spans="2:2" x14ac:dyDescent="0.35">
      <c r="B523" s="43"/>
    </row>
    <row r="524" spans="2:2" x14ac:dyDescent="0.35">
      <c r="B524" s="43"/>
    </row>
    <row r="525" spans="2:2" x14ac:dyDescent="0.35">
      <c r="B525" s="43"/>
    </row>
    <row r="526" spans="2:2" x14ac:dyDescent="0.35">
      <c r="B526" s="43"/>
    </row>
    <row r="527" spans="2:2" x14ac:dyDescent="0.35">
      <c r="B527" s="43"/>
    </row>
    <row r="528" spans="2:2" x14ac:dyDescent="0.35">
      <c r="B528" s="43"/>
    </row>
    <row r="529" spans="2:2" x14ac:dyDescent="0.35">
      <c r="B529" s="43"/>
    </row>
    <row r="530" spans="2:2" x14ac:dyDescent="0.35">
      <c r="B530" s="43"/>
    </row>
    <row r="531" spans="2:2" x14ac:dyDescent="0.35">
      <c r="B531" s="43"/>
    </row>
    <row r="532" spans="2:2" x14ac:dyDescent="0.35">
      <c r="B532" s="43"/>
    </row>
    <row r="533" spans="2:2" x14ac:dyDescent="0.35">
      <c r="B533" s="43"/>
    </row>
    <row r="534" spans="2:2" x14ac:dyDescent="0.35">
      <c r="B534" s="43"/>
    </row>
    <row r="535" spans="2:2" x14ac:dyDescent="0.35">
      <c r="B535" s="43"/>
    </row>
    <row r="536" spans="2:2" x14ac:dyDescent="0.35">
      <c r="B536" s="43"/>
    </row>
  </sheetData>
  <phoneticPr fontId="53" type="noConversion"/>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rgb="FF00B050"/>
  </sheetPr>
  <dimension ref="A1:SY1007"/>
  <sheetViews>
    <sheetView zoomScale="70" zoomScaleNormal="70" zoomScaleSheetLayoutView="70" workbookViewId="0">
      <pane xSplit="3" ySplit="1" topLeftCell="D2" activePane="bottomRight" state="frozen"/>
      <selection pane="topRight" activeCell="D1" sqref="D1"/>
      <selection pane="bottomLeft" activeCell="A2" sqref="A2"/>
      <selection pane="bottomRight" activeCell="D14" sqref="D14"/>
    </sheetView>
  </sheetViews>
  <sheetFormatPr defaultColWidth="44.7265625" defaultRowHeight="15.5" x14ac:dyDescent="0.35"/>
  <cols>
    <col min="1" max="1" width="20" style="147" customWidth="1"/>
    <col min="2" max="2" width="20.26953125" style="57" customWidth="1"/>
    <col min="3" max="3" width="23.26953125" style="57" customWidth="1"/>
    <col min="4" max="4" width="29.7265625" style="57" customWidth="1"/>
    <col min="5" max="5" width="42.7265625" style="57" customWidth="1"/>
    <col min="6" max="6" width="33.26953125" style="57" customWidth="1"/>
    <col min="7" max="7" width="32.1796875" style="57" customWidth="1"/>
    <col min="8" max="8" width="27" style="57" customWidth="1"/>
    <col min="9" max="9" width="27.1796875" style="57" customWidth="1"/>
    <col min="10" max="10" width="26.1796875" style="57" customWidth="1"/>
    <col min="11" max="11" width="52.7265625" style="57" customWidth="1"/>
    <col min="12" max="12" width="34.81640625" style="57" customWidth="1"/>
    <col min="13" max="13" width="26.81640625" style="57" customWidth="1"/>
    <col min="14" max="14" width="12.453125" style="57" customWidth="1"/>
    <col min="15" max="15" width="7.453125" style="57" customWidth="1"/>
    <col min="16" max="16" width="23.81640625" style="57" customWidth="1"/>
    <col min="17" max="17" width="14.26953125" style="57" customWidth="1"/>
    <col min="18" max="18" width="15" style="57" customWidth="1"/>
    <col min="19" max="20" width="24.26953125" style="57" customWidth="1"/>
    <col min="21" max="21" width="60.26953125" style="55" customWidth="1"/>
    <col min="22" max="519" width="44.7265625" style="62" customWidth="1"/>
    <col min="520" max="16384" width="44.7265625" style="62"/>
  </cols>
  <sheetData>
    <row r="1" spans="1:23" s="126" customFormat="1" ht="29" x14ac:dyDescent="0.35">
      <c r="A1" s="146" t="s">
        <v>1061</v>
      </c>
      <c r="B1" s="125" t="s">
        <v>18</v>
      </c>
      <c r="C1" s="125" t="s">
        <v>19</v>
      </c>
      <c r="D1" s="125" t="s">
        <v>20</v>
      </c>
      <c r="E1" s="175" t="s">
        <v>1554</v>
      </c>
      <c r="F1" s="125" t="s">
        <v>21</v>
      </c>
      <c r="G1" s="175" t="s">
        <v>1560</v>
      </c>
      <c r="H1" s="125" t="s">
        <v>22</v>
      </c>
      <c r="I1" s="125" t="s">
        <v>23</v>
      </c>
      <c r="J1" s="125" t="s">
        <v>1555</v>
      </c>
      <c r="K1" s="125" t="s">
        <v>24</v>
      </c>
      <c r="L1" s="125" t="s">
        <v>25</v>
      </c>
      <c r="M1" s="125" t="s">
        <v>27</v>
      </c>
      <c r="N1" s="125" t="s">
        <v>28</v>
      </c>
      <c r="O1" s="125" t="s">
        <v>29</v>
      </c>
      <c r="P1" s="125" t="s">
        <v>39</v>
      </c>
      <c r="Q1" s="125" t="s">
        <v>30</v>
      </c>
      <c r="R1" s="155" t="s">
        <v>26</v>
      </c>
      <c r="S1" s="156" t="s">
        <v>31</v>
      </c>
      <c r="T1" s="156" t="s">
        <v>1062</v>
      </c>
      <c r="U1" s="125" t="s">
        <v>40</v>
      </c>
    </row>
    <row r="2" spans="1:23" s="96" customFormat="1" ht="14.5" x14ac:dyDescent="0.35">
      <c r="A2" s="247" t="s">
        <v>41</v>
      </c>
      <c r="B2" s="119" t="s">
        <v>42</v>
      </c>
      <c r="C2" s="119" t="s">
        <v>43</v>
      </c>
      <c r="D2" s="119" t="s">
        <v>41</v>
      </c>
      <c r="E2" s="176" t="s">
        <v>1556</v>
      </c>
      <c r="F2" s="95"/>
      <c r="G2" s="95"/>
      <c r="H2" s="95"/>
      <c r="I2" s="95"/>
      <c r="J2" s="95"/>
      <c r="K2" s="95"/>
      <c r="L2" s="95"/>
      <c r="M2" s="95"/>
      <c r="N2" s="95"/>
      <c r="O2" s="95"/>
      <c r="P2" s="95"/>
      <c r="Q2" s="95"/>
      <c r="R2" s="95"/>
      <c r="S2" s="95"/>
      <c r="T2" s="95"/>
      <c r="U2" s="95"/>
      <c r="V2" s="205"/>
      <c r="W2" s="205"/>
    </row>
    <row r="3" spans="1:23" s="51" customFormat="1" ht="72.5" x14ac:dyDescent="0.35">
      <c r="A3" s="247"/>
      <c r="B3" s="120" t="s">
        <v>8</v>
      </c>
      <c r="C3" s="120" t="s">
        <v>44</v>
      </c>
      <c r="D3" s="48" t="s">
        <v>1232</v>
      </c>
      <c r="E3" s="184" t="s">
        <v>1557</v>
      </c>
      <c r="F3" s="48"/>
      <c r="G3" s="48"/>
      <c r="H3" s="48"/>
      <c r="I3" s="48"/>
      <c r="J3" s="48"/>
      <c r="K3" s="48"/>
      <c r="L3" s="48"/>
      <c r="M3" s="48"/>
      <c r="N3" s="48"/>
      <c r="O3" s="48"/>
      <c r="P3" s="48"/>
      <c r="Q3" s="48"/>
      <c r="R3" s="48"/>
      <c r="S3" s="48"/>
      <c r="T3" s="48"/>
      <c r="U3" s="48"/>
      <c r="V3" s="154"/>
      <c r="W3" s="154"/>
    </row>
    <row r="4" spans="1:23" s="51" customFormat="1" ht="14.5" x14ac:dyDescent="0.35">
      <c r="A4" s="247"/>
      <c r="B4" s="120" t="s">
        <v>45</v>
      </c>
      <c r="C4" s="120" t="s">
        <v>46</v>
      </c>
      <c r="D4" s="48"/>
      <c r="E4" s="48"/>
      <c r="F4" s="48"/>
      <c r="G4" s="48"/>
      <c r="H4" s="48"/>
      <c r="I4" s="48"/>
      <c r="J4" s="48"/>
      <c r="K4" s="48"/>
      <c r="L4" s="48"/>
      <c r="M4" s="48"/>
      <c r="N4" s="48"/>
      <c r="O4" s="48"/>
      <c r="P4" s="48"/>
      <c r="Q4" s="48"/>
      <c r="R4" s="48"/>
      <c r="S4" s="48"/>
      <c r="T4" s="48"/>
      <c r="U4" s="48"/>
      <c r="V4" s="154"/>
      <c r="W4" s="154"/>
    </row>
    <row r="5" spans="1:23" s="51" customFormat="1" ht="14.5" x14ac:dyDescent="0.35">
      <c r="A5" s="247"/>
      <c r="B5" s="120" t="s">
        <v>47</v>
      </c>
      <c r="C5" s="120" t="s">
        <v>47</v>
      </c>
      <c r="D5" s="48"/>
      <c r="E5" s="48"/>
      <c r="F5" s="48"/>
      <c r="G5" s="48"/>
      <c r="H5" s="48"/>
      <c r="I5" s="48"/>
      <c r="J5" s="48"/>
      <c r="K5" s="48"/>
      <c r="L5" s="48"/>
      <c r="M5" s="48"/>
      <c r="N5" s="48"/>
      <c r="O5" s="48"/>
      <c r="P5" s="48"/>
      <c r="Q5" s="48"/>
      <c r="R5" s="48"/>
      <c r="S5" s="48"/>
      <c r="T5" s="48"/>
      <c r="U5" s="48"/>
      <c r="V5" s="154"/>
      <c r="W5" s="154"/>
    </row>
    <row r="6" spans="1:23" s="51" customFormat="1" ht="14.5" x14ac:dyDescent="0.35">
      <c r="A6" s="247"/>
      <c r="B6" s="120" t="s">
        <v>48</v>
      </c>
      <c r="C6" s="120" t="s">
        <v>49</v>
      </c>
      <c r="D6" s="48"/>
      <c r="E6" s="48"/>
      <c r="F6" s="48"/>
      <c r="G6" s="48"/>
      <c r="H6" s="48"/>
      <c r="I6" s="48"/>
      <c r="J6" s="48"/>
      <c r="K6" s="48"/>
      <c r="L6" s="48"/>
      <c r="M6" s="48"/>
      <c r="N6" s="48"/>
      <c r="O6" s="48"/>
      <c r="P6" s="48"/>
      <c r="Q6" s="48"/>
      <c r="R6" s="48"/>
      <c r="S6" s="48"/>
      <c r="T6" s="48"/>
      <c r="U6" s="48"/>
      <c r="V6" s="154"/>
      <c r="W6" s="154"/>
    </row>
    <row r="7" spans="1:23" s="51" customFormat="1" ht="14.5" x14ac:dyDescent="0.35">
      <c r="A7" s="247"/>
      <c r="B7" s="120" t="s">
        <v>50</v>
      </c>
      <c r="C7" s="120" t="s">
        <v>51</v>
      </c>
      <c r="D7" s="48"/>
      <c r="E7" s="48"/>
      <c r="F7" s="48"/>
      <c r="G7" s="48"/>
      <c r="H7" s="48"/>
      <c r="I7" s="48"/>
      <c r="J7" s="48"/>
      <c r="K7" s="48"/>
      <c r="L7" s="48"/>
      <c r="M7" s="48"/>
      <c r="N7" s="48"/>
      <c r="O7" s="48"/>
      <c r="P7" s="48"/>
      <c r="Q7" s="48"/>
      <c r="R7" s="48"/>
      <c r="S7" s="48"/>
      <c r="T7" s="48"/>
      <c r="U7" s="48"/>
      <c r="V7" s="154"/>
      <c r="W7" s="154"/>
    </row>
    <row r="8" spans="1:23" s="54" customFormat="1" ht="38.5" x14ac:dyDescent="0.35">
      <c r="A8" s="248"/>
      <c r="B8" s="121" t="s">
        <v>12</v>
      </c>
      <c r="C8" s="121" t="s">
        <v>52</v>
      </c>
      <c r="D8" s="52" t="s">
        <v>53</v>
      </c>
      <c r="E8" s="179" t="s">
        <v>1558</v>
      </c>
      <c r="F8" s="52"/>
      <c r="G8" s="52"/>
      <c r="H8" s="52" t="s">
        <v>1253</v>
      </c>
      <c r="I8" s="52" t="s">
        <v>1256</v>
      </c>
      <c r="J8" s="179" t="s">
        <v>1574</v>
      </c>
      <c r="K8" s="52"/>
      <c r="L8" s="52"/>
      <c r="M8" s="52"/>
      <c r="N8" s="52" t="s">
        <v>34</v>
      </c>
      <c r="O8" s="52" t="s">
        <v>54</v>
      </c>
      <c r="P8" s="52" t="s">
        <v>55</v>
      </c>
      <c r="Q8" s="52"/>
      <c r="R8" s="52"/>
      <c r="S8" s="52" t="s">
        <v>56</v>
      </c>
      <c r="T8" s="52"/>
      <c r="U8" s="122" t="s">
        <v>1186</v>
      </c>
      <c r="V8" s="59"/>
      <c r="W8" s="59"/>
    </row>
    <row r="9" spans="1:23" s="54" customFormat="1" ht="29" x14ac:dyDescent="0.35">
      <c r="A9" s="248"/>
      <c r="B9" s="120" t="s">
        <v>1395</v>
      </c>
      <c r="C9" s="120" t="s">
        <v>1394</v>
      </c>
      <c r="D9" s="48" t="s">
        <v>1401</v>
      </c>
      <c r="E9" s="179" t="s">
        <v>1562</v>
      </c>
      <c r="F9" s="52"/>
      <c r="G9" s="52"/>
      <c r="H9" s="52"/>
      <c r="I9" s="52"/>
      <c r="J9" s="52"/>
      <c r="K9" s="52"/>
      <c r="L9" s="52"/>
      <c r="M9" s="52"/>
      <c r="N9" s="52"/>
      <c r="O9" s="52" t="s">
        <v>54</v>
      </c>
      <c r="P9" s="52" t="s">
        <v>55</v>
      </c>
      <c r="Q9" s="52"/>
      <c r="R9" s="52"/>
      <c r="S9" s="52" t="s">
        <v>56</v>
      </c>
      <c r="T9" s="52"/>
      <c r="U9" s="122"/>
      <c r="V9" s="59"/>
      <c r="W9" s="59"/>
    </row>
    <row r="10" spans="1:23" s="54" customFormat="1" ht="14.5" x14ac:dyDescent="0.35">
      <c r="A10" s="248"/>
      <c r="B10" s="120" t="s">
        <v>42</v>
      </c>
      <c r="C10" s="120" t="s">
        <v>1399</v>
      </c>
      <c r="D10" s="48"/>
      <c r="E10" s="48"/>
      <c r="F10" s="52"/>
      <c r="G10" s="52"/>
      <c r="H10" s="52"/>
      <c r="I10" s="52"/>
      <c r="J10" s="52"/>
      <c r="K10" s="52"/>
      <c r="L10" s="48" t="s">
        <v>1405</v>
      </c>
      <c r="M10" s="52"/>
      <c r="N10" s="52"/>
      <c r="O10" s="52"/>
      <c r="P10" s="52"/>
      <c r="Q10" s="52"/>
      <c r="R10" s="52"/>
      <c r="S10" s="52"/>
      <c r="T10" s="52"/>
      <c r="U10" s="122"/>
      <c r="V10" s="59"/>
      <c r="W10" s="59"/>
    </row>
    <row r="11" spans="1:23" s="54" customFormat="1" ht="29" x14ac:dyDescent="0.35">
      <c r="A11" s="248"/>
      <c r="B11" s="120" t="s">
        <v>1402</v>
      </c>
      <c r="C11" s="120" t="s">
        <v>1413</v>
      </c>
      <c r="D11" s="48" t="s">
        <v>1404</v>
      </c>
      <c r="E11" s="179" t="s">
        <v>1561</v>
      </c>
      <c r="F11" s="52"/>
      <c r="G11" s="52"/>
      <c r="H11" s="52"/>
      <c r="I11" s="52"/>
      <c r="J11" s="52"/>
      <c r="K11" s="52"/>
      <c r="L11" s="52"/>
      <c r="M11" s="52"/>
      <c r="N11" s="52"/>
      <c r="O11" s="52" t="s">
        <v>54</v>
      </c>
      <c r="P11" s="52" t="s">
        <v>55</v>
      </c>
      <c r="Q11" s="52"/>
      <c r="R11" s="52"/>
      <c r="S11" s="48" t="s">
        <v>56</v>
      </c>
      <c r="T11" s="52"/>
      <c r="U11" s="122"/>
      <c r="V11" s="59"/>
      <c r="W11" s="59"/>
    </row>
    <row r="12" spans="1:23" s="51" customFormat="1" ht="87" x14ac:dyDescent="0.35">
      <c r="A12" s="247"/>
      <c r="B12" s="120" t="s">
        <v>57</v>
      </c>
      <c r="C12" s="120" t="s">
        <v>58</v>
      </c>
      <c r="D12" s="48" t="s">
        <v>1400</v>
      </c>
      <c r="E12" s="179" t="s">
        <v>1559</v>
      </c>
      <c r="F12" s="48"/>
      <c r="G12" s="48"/>
      <c r="H12" s="48"/>
      <c r="I12" s="48"/>
      <c r="J12" s="179"/>
      <c r="K12" s="48"/>
      <c r="L12" s="48"/>
      <c r="M12" s="48" t="s">
        <v>2468</v>
      </c>
      <c r="N12" s="48"/>
      <c r="O12" s="48" t="s">
        <v>54</v>
      </c>
      <c r="P12" s="48" t="s">
        <v>55</v>
      </c>
      <c r="Q12" s="48"/>
      <c r="R12" s="48"/>
      <c r="S12" s="48" t="s">
        <v>56</v>
      </c>
      <c r="T12" s="48"/>
      <c r="U12" s="123" t="s">
        <v>1063</v>
      </c>
      <c r="V12" s="154"/>
      <c r="W12" s="154"/>
    </row>
    <row r="13" spans="1:23" s="51" customFormat="1" ht="14.5" x14ac:dyDescent="0.35">
      <c r="A13" s="247"/>
      <c r="B13" s="48" t="s">
        <v>3</v>
      </c>
      <c r="C13" s="48" t="s">
        <v>59</v>
      </c>
      <c r="D13" s="48" t="s">
        <v>1409</v>
      </c>
      <c r="E13" s="179" t="s">
        <v>1563</v>
      </c>
      <c r="F13" s="48"/>
      <c r="G13" s="48"/>
      <c r="H13" s="48"/>
      <c r="I13" s="48"/>
      <c r="J13" s="178"/>
      <c r="K13" s="48"/>
      <c r="L13" s="48"/>
      <c r="M13" s="48"/>
      <c r="N13" s="48"/>
      <c r="O13" s="48"/>
      <c r="P13" s="48"/>
      <c r="Q13" s="48"/>
      <c r="R13" s="48"/>
      <c r="S13" s="48" t="s">
        <v>56</v>
      </c>
      <c r="T13" s="48" t="s">
        <v>1064</v>
      </c>
      <c r="U13" s="123"/>
      <c r="V13" s="154"/>
      <c r="W13" s="154"/>
    </row>
    <row r="14" spans="1:23" s="51" customFormat="1" ht="14.5" x14ac:dyDescent="0.35">
      <c r="A14" s="247"/>
      <c r="B14" s="48" t="s">
        <v>3</v>
      </c>
      <c r="C14" s="48" t="s">
        <v>60</v>
      </c>
      <c r="D14" s="48" t="s">
        <v>1410</v>
      </c>
      <c r="E14" s="179" t="s">
        <v>1564</v>
      </c>
      <c r="F14" s="48"/>
      <c r="G14" s="48"/>
      <c r="H14" s="48"/>
      <c r="I14" s="48"/>
      <c r="J14" s="178"/>
      <c r="K14" s="48"/>
      <c r="L14" s="48"/>
      <c r="M14" s="48"/>
      <c r="N14" s="48"/>
      <c r="O14" s="48"/>
      <c r="P14" s="48"/>
      <c r="Q14" s="48"/>
      <c r="R14" s="48"/>
      <c r="S14" s="48" t="s">
        <v>56</v>
      </c>
      <c r="T14" s="48" t="s">
        <v>1064</v>
      </c>
      <c r="U14" s="123"/>
      <c r="V14" s="154"/>
      <c r="W14" s="154"/>
    </row>
    <row r="15" spans="1:23" s="51" customFormat="1" ht="14.5" x14ac:dyDescent="0.35">
      <c r="A15" s="247"/>
      <c r="B15" s="48" t="s">
        <v>3</v>
      </c>
      <c r="C15" s="48" t="s">
        <v>61</v>
      </c>
      <c r="D15" s="48" t="s">
        <v>1411</v>
      </c>
      <c r="E15" s="179" t="s">
        <v>1565</v>
      </c>
      <c r="F15" s="48"/>
      <c r="G15" s="48"/>
      <c r="H15" s="48"/>
      <c r="I15" s="48"/>
      <c r="J15" s="178"/>
      <c r="K15" s="48"/>
      <c r="L15" s="48"/>
      <c r="M15" s="48"/>
      <c r="N15" s="48"/>
      <c r="O15" s="48"/>
      <c r="P15" s="48"/>
      <c r="Q15" s="48"/>
      <c r="R15" s="48"/>
      <c r="S15" s="48" t="s">
        <v>56</v>
      </c>
      <c r="T15" s="48" t="s">
        <v>1064</v>
      </c>
      <c r="U15" s="123"/>
      <c r="V15" s="154"/>
      <c r="W15" s="154"/>
    </row>
    <row r="16" spans="1:23" s="51" customFormat="1" ht="14.5" x14ac:dyDescent="0.35">
      <c r="A16" s="247"/>
      <c r="B16" s="48" t="s">
        <v>3</v>
      </c>
      <c r="C16" s="48" t="s">
        <v>62</v>
      </c>
      <c r="D16" s="48" t="s">
        <v>1412</v>
      </c>
      <c r="E16" s="179" t="s">
        <v>1566</v>
      </c>
      <c r="F16" s="48"/>
      <c r="G16" s="48"/>
      <c r="H16" s="48"/>
      <c r="I16" s="48"/>
      <c r="J16" s="178"/>
      <c r="K16" s="48"/>
      <c r="L16" s="48"/>
      <c r="M16" s="48"/>
      <c r="N16" s="48"/>
      <c r="O16" s="48"/>
      <c r="P16" s="48"/>
      <c r="Q16" s="48"/>
      <c r="R16" s="48"/>
      <c r="S16" s="48" t="s">
        <v>56</v>
      </c>
      <c r="T16" s="48" t="s">
        <v>1064</v>
      </c>
      <c r="U16" s="123"/>
      <c r="V16" s="154"/>
      <c r="W16" s="154"/>
    </row>
    <row r="17" spans="1:23" s="51" customFormat="1" ht="14.5" x14ac:dyDescent="0.35">
      <c r="A17" s="247"/>
      <c r="B17" s="120" t="s">
        <v>71</v>
      </c>
      <c r="C17" s="120" t="s">
        <v>1399</v>
      </c>
      <c r="D17" s="48"/>
      <c r="E17" s="48"/>
      <c r="F17" s="48"/>
      <c r="G17" s="48"/>
      <c r="H17" s="48"/>
      <c r="I17" s="48"/>
      <c r="J17" s="48"/>
      <c r="K17" s="48"/>
      <c r="L17" s="48"/>
      <c r="M17" s="48"/>
      <c r="N17" s="48"/>
      <c r="O17" s="48"/>
      <c r="P17" s="48"/>
      <c r="Q17" s="48"/>
      <c r="R17" s="48"/>
      <c r="S17" s="48"/>
      <c r="T17" s="48"/>
      <c r="U17" s="123"/>
      <c r="V17" s="154"/>
      <c r="W17" s="154"/>
    </row>
    <row r="18" spans="1:23" s="51" customFormat="1" ht="14.5" x14ac:dyDescent="0.35">
      <c r="A18" s="247"/>
      <c r="B18" s="120" t="s">
        <v>42</v>
      </c>
      <c r="C18" s="120" t="s">
        <v>1406</v>
      </c>
      <c r="D18" s="48"/>
      <c r="E18" s="48"/>
      <c r="F18" s="48"/>
      <c r="G18" s="48"/>
      <c r="H18" s="48"/>
      <c r="I18" s="48"/>
      <c r="J18" s="48"/>
      <c r="K18" s="48"/>
      <c r="L18" s="48" t="s">
        <v>1407</v>
      </c>
      <c r="M18" s="48"/>
      <c r="N18" s="48"/>
      <c r="O18" s="48"/>
      <c r="P18" s="48"/>
      <c r="Q18" s="48"/>
      <c r="R18" s="48"/>
      <c r="S18" s="48"/>
      <c r="T18" s="48"/>
      <c r="U18" s="123"/>
      <c r="V18" s="154"/>
      <c r="W18" s="154"/>
    </row>
    <row r="19" spans="1:23" s="51" customFormat="1" ht="29" x14ac:dyDescent="0.35">
      <c r="A19" s="247"/>
      <c r="B19" s="120" t="s">
        <v>1402</v>
      </c>
      <c r="C19" s="120" t="s">
        <v>1414</v>
      </c>
      <c r="D19" s="48" t="s">
        <v>1404</v>
      </c>
      <c r="E19" s="179" t="s">
        <v>1561</v>
      </c>
      <c r="F19" s="48"/>
      <c r="G19" s="48"/>
      <c r="H19" s="48"/>
      <c r="I19" s="48"/>
      <c r="J19" s="48"/>
      <c r="K19" s="48"/>
      <c r="L19" s="48"/>
      <c r="M19" s="48"/>
      <c r="N19" s="48"/>
      <c r="O19" s="48" t="s">
        <v>54</v>
      </c>
      <c r="P19" s="48" t="s">
        <v>55</v>
      </c>
      <c r="Q19" s="48"/>
      <c r="R19" s="48"/>
      <c r="S19" s="48" t="s">
        <v>56</v>
      </c>
      <c r="T19" s="48"/>
      <c r="U19" s="123"/>
      <c r="V19" s="154"/>
      <c r="W19" s="154"/>
    </row>
    <row r="20" spans="1:23" s="51" customFormat="1" ht="29" x14ac:dyDescent="0.35">
      <c r="A20" s="247"/>
      <c r="B20" s="120" t="s">
        <v>1421</v>
      </c>
      <c r="C20" s="120" t="s">
        <v>1418</v>
      </c>
      <c r="D20" s="48" t="s">
        <v>1415</v>
      </c>
      <c r="E20" s="179" t="s">
        <v>1983</v>
      </c>
      <c r="F20" s="48"/>
      <c r="G20" s="48"/>
      <c r="H20" s="48"/>
      <c r="I20" s="48"/>
      <c r="J20" s="48"/>
      <c r="K20" s="48"/>
      <c r="L20" s="48"/>
      <c r="M20" s="48" t="s">
        <v>2133</v>
      </c>
      <c r="N20" s="48"/>
      <c r="O20" s="48" t="s">
        <v>54</v>
      </c>
      <c r="P20" s="48" t="s">
        <v>55</v>
      </c>
      <c r="Q20" s="48"/>
      <c r="R20" s="48"/>
      <c r="S20" s="48" t="s">
        <v>56</v>
      </c>
      <c r="T20" s="48"/>
      <c r="U20" s="123"/>
      <c r="V20" s="154"/>
      <c r="W20" s="154"/>
    </row>
    <row r="21" spans="1:23" s="51" customFormat="1" ht="29" x14ac:dyDescent="0.35">
      <c r="A21" s="247"/>
      <c r="B21" s="120" t="s">
        <v>3</v>
      </c>
      <c r="C21" s="120" t="s">
        <v>1419</v>
      </c>
      <c r="D21" s="48" t="s">
        <v>1416</v>
      </c>
      <c r="E21" s="179" t="s">
        <v>1984</v>
      </c>
      <c r="F21" s="48"/>
      <c r="G21" s="48"/>
      <c r="H21" s="48"/>
      <c r="I21" s="48"/>
      <c r="J21" s="48"/>
      <c r="K21" s="48"/>
      <c r="L21" s="48"/>
      <c r="M21" s="48"/>
      <c r="N21" s="48"/>
      <c r="O21" s="48" t="s">
        <v>54</v>
      </c>
      <c r="P21" s="48" t="s">
        <v>55</v>
      </c>
      <c r="Q21" s="48"/>
      <c r="R21" s="48"/>
      <c r="S21" s="48" t="s">
        <v>56</v>
      </c>
      <c r="T21" s="48"/>
      <c r="U21" s="123"/>
      <c r="V21" s="154"/>
      <c r="W21" s="154"/>
    </row>
    <row r="22" spans="1:23" s="51" customFormat="1" ht="29" x14ac:dyDescent="0.35">
      <c r="A22" s="247"/>
      <c r="B22" s="120" t="s">
        <v>3</v>
      </c>
      <c r="C22" s="120" t="s">
        <v>1420</v>
      </c>
      <c r="D22" s="48" t="s">
        <v>1417</v>
      </c>
      <c r="E22" s="179" t="s">
        <v>1985</v>
      </c>
      <c r="F22" s="48"/>
      <c r="G22" s="48"/>
      <c r="H22" s="48"/>
      <c r="I22" s="48"/>
      <c r="J22" s="48"/>
      <c r="K22" s="48"/>
      <c r="L22" s="48"/>
      <c r="M22" s="48"/>
      <c r="N22" s="48"/>
      <c r="O22" s="48" t="s">
        <v>54</v>
      </c>
      <c r="P22" s="48" t="s">
        <v>55</v>
      </c>
      <c r="Q22" s="48"/>
      <c r="R22" s="48"/>
      <c r="S22" s="48" t="s">
        <v>56</v>
      </c>
      <c r="T22" s="48"/>
      <c r="U22" s="123"/>
      <c r="V22" s="154"/>
      <c r="W22" s="154"/>
    </row>
    <row r="23" spans="1:23" s="51" customFormat="1" ht="14.5" x14ac:dyDescent="0.35">
      <c r="A23" s="247"/>
      <c r="B23" s="120" t="s">
        <v>71</v>
      </c>
      <c r="C23" s="120" t="s">
        <v>1406</v>
      </c>
      <c r="D23" s="48"/>
      <c r="E23" s="48"/>
      <c r="F23" s="48"/>
      <c r="G23" s="48"/>
      <c r="H23" s="48"/>
      <c r="I23" s="48"/>
      <c r="J23" s="48"/>
      <c r="K23" s="48"/>
      <c r="L23" s="48"/>
      <c r="M23" s="48"/>
      <c r="N23" s="48"/>
      <c r="O23" s="48"/>
      <c r="P23" s="48"/>
      <c r="Q23" s="48"/>
      <c r="R23" s="48"/>
      <c r="S23" s="48"/>
      <c r="T23" s="48"/>
      <c r="U23" s="123"/>
      <c r="V23" s="154"/>
      <c r="W23" s="154"/>
    </row>
    <row r="24" spans="1:23" s="51" customFormat="1" ht="29" x14ac:dyDescent="0.35">
      <c r="A24" s="247"/>
      <c r="B24" s="120" t="s">
        <v>4</v>
      </c>
      <c r="C24" s="120" t="s">
        <v>64</v>
      </c>
      <c r="D24" s="48" t="s">
        <v>1422</v>
      </c>
      <c r="E24" s="179" t="s">
        <v>1567</v>
      </c>
      <c r="F24" s="48"/>
      <c r="G24" s="48"/>
      <c r="H24" s="48" t="s">
        <v>70</v>
      </c>
      <c r="I24" s="48" t="s">
        <v>1238</v>
      </c>
      <c r="J24" s="178" t="s">
        <v>1570</v>
      </c>
      <c r="K24" s="48"/>
      <c r="L24" s="48"/>
      <c r="M24" s="48"/>
      <c r="N24" s="48"/>
      <c r="O24" s="48" t="s">
        <v>54</v>
      </c>
      <c r="P24" s="48" t="s">
        <v>55</v>
      </c>
      <c r="Q24" s="48"/>
      <c r="R24" s="48"/>
      <c r="S24" s="48" t="s">
        <v>56</v>
      </c>
      <c r="T24" s="48"/>
      <c r="U24" s="48"/>
      <c r="V24" s="154"/>
      <c r="W24" s="154"/>
    </row>
    <row r="25" spans="1:23" s="51" customFormat="1" ht="29" x14ac:dyDescent="0.35">
      <c r="A25" s="247"/>
      <c r="B25" s="120" t="s">
        <v>65</v>
      </c>
      <c r="C25" s="120" t="s">
        <v>66</v>
      </c>
      <c r="D25" s="48" t="s">
        <v>1423</v>
      </c>
      <c r="E25" s="179" t="s">
        <v>1568</v>
      </c>
      <c r="F25" s="48"/>
      <c r="G25" s="48"/>
      <c r="H25" s="48"/>
      <c r="I25" s="48"/>
      <c r="J25" s="48"/>
      <c r="K25" s="48"/>
      <c r="L25" s="48"/>
      <c r="M25" s="48"/>
      <c r="N25" s="48"/>
      <c r="O25" s="48" t="s">
        <v>54</v>
      </c>
      <c r="P25" s="48" t="s">
        <v>55</v>
      </c>
      <c r="Q25" s="48"/>
      <c r="R25" s="48"/>
      <c r="S25" s="48" t="s">
        <v>56</v>
      </c>
      <c r="T25" s="48"/>
      <c r="U25" s="48"/>
      <c r="V25" s="154"/>
      <c r="W25" s="154"/>
    </row>
    <row r="26" spans="1:23" s="51" customFormat="1" ht="43.5" x14ac:dyDescent="0.35">
      <c r="A26" s="247"/>
      <c r="B26" s="120" t="s">
        <v>3</v>
      </c>
      <c r="C26" s="120" t="s">
        <v>67</v>
      </c>
      <c r="D26" s="48" t="s">
        <v>1408</v>
      </c>
      <c r="E26" s="179" t="s">
        <v>1569</v>
      </c>
      <c r="F26" s="48"/>
      <c r="G26" s="48"/>
      <c r="H26" s="48" t="s">
        <v>1257</v>
      </c>
      <c r="I26" s="48" t="s">
        <v>1355</v>
      </c>
      <c r="J26" s="178" t="s">
        <v>1571</v>
      </c>
      <c r="K26" s="48"/>
      <c r="L26" s="48" t="s">
        <v>68</v>
      </c>
      <c r="M26" s="48"/>
      <c r="N26" s="48"/>
      <c r="O26" s="48" t="s">
        <v>54</v>
      </c>
      <c r="P26" s="48" t="s">
        <v>55</v>
      </c>
      <c r="Q26" s="48"/>
      <c r="R26" s="48"/>
      <c r="S26" s="48"/>
      <c r="T26" s="48"/>
      <c r="U26" s="48"/>
      <c r="V26" s="154"/>
      <c r="W26" s="154"/>
    </row>
    <row r="27" spans="1:23" s="54" customFormat="1" ht="29" x14ac:dyDescent="0.35">
      <c r="A27" s="247"/>
      <c r="B27" s="120" t="s">
        <v>4</v>
      </c>
      <c r="C27" s="120" t="s">
        <v>69</v>
      </c>
      <c r="D27" s="48" t="s">
        <v>2068</v>
      </c>
      <c r="E27" s="179" t="s">
        <v>2469</v>
      </c>
      <c r="F27" s="48"/>
      <c r="G27" s="185"/>
      <c r="H27" s="52" t="s">
        <v>70</v>
      </c>
      <c r="I27" s="52" t="s">
        <v>1238</v>
      </c>
      <c r="J27" s="178" t="s">
        <v>1572</v>
      </c>
      <c r="K27" s="48"/>
      <c r="L27" s="48"/>
      <c r="M27" s="48"/>
      <c r="N27" s="48"/>
      <c r="O27" s="48" t="s">
        <v>54</v>
      </c>
      <c r="P27" s="48" t="s">
        <v>55</v>
      </c>
      <c r="Q27" s="48"/>
      <c r="R27" s="48"/>
      <c r="S27" s="48" t="s">
        <v>1291</v>
      </c>
      <c r="T27" s="48"/>
      <c r="U27" s="48"/>
      <c r="V27" s="59"/>
      <c r="W27" s="59"/>
    </row>
    <row r="28" spans="1:23" s="51" customFormat="1" ht="14.5" x14ac:dyDescent="0.35">
      <c r="A28" s="247"/>
      <c r="B28" s="120" t="s">
        <v>71</v>
      </c>
      <c r="C28" s="120" t="s">
        <v>43</v>
      </c>
      <c r="D28" s="95" t="s">
        <v>41</v>
      </c>
      <c r="E28" s="95"/>
      <c r="F28" s="48"/>
      <c r="G28" s="48"/>
      <c r="H28" s="52"/>
      <c r="I28" s="52"/>
      <c r="J28" s="52"/>
      <c r="K28" s="48"/>
      <c r="L28" s="48"/>
      <c r="M28" s="48"/>
      <c r="N28" s="48"/>
      <c r="O28" s="48"/>
      <c r="P28" s="48"/>
      <c r="Q28" s="48"/>
      <c r="R28" s="48"/>
      <c r="S28" s="48"/>
      <c r="T28" s="48"/>
      <c r="U28" s="48"/>
      <c r="V28" s="154"/>
      <c r="W28" s="154"/>
    </row>
    <row r="29" spans="1:23" s="54" customFormat="1" ht="409.5" x14ac:dyDescent="0.35">
      <c r="A29" s="157" t="s">
        <v>72</v>
      </c>
      <c r="B29" s="120" t="s">
        <v>73</v>
      </c>
      <c r="C29" s="120" t="s">
        <v>74</v>
      </c>
      <c r="D29" s="48" t="s">
        <v>1284</v>
      </c>
      <c r="E29" s="181" t="s">
        <v>2051</v>
      </c>
      <c r="F29" s="48"/>
      <c r="G29" s="48"/>
      <c r="H29" s="52"/>
      <c r="I29" s="52"/>
      <c r="J29" s="52"/>
      <c r="K29" s="48"/>
      <c r="L29" s="48"/>
      <c r="M29" s="48"/>
      <c r="N29" s="48"/>
      <c r="O29" s="48" t="s">
        <v>54</v>
      </c>
      <c r="P29" s="48" t="s">
        <v>55</v>
      </c>
      <c r="Q29" s="48"/>
      <c r="R29" s="48"/>
      <c r="S29" s="48" t="s">
        <v>1289</v>
      </c>
      <c r="T29" s="48"/>
      <c r="U29" s="48" t="s">
        <v>1258</v>
      </c>
      <c r="V29" s="59"/>
      <c r="W29" s="59"/>
    </row>
    <row r="30" spans="1:23" s="51" customFormat="1" ht="14.5" x14ac:dyDescent="0.35">
      <c r="A30" s="244" t="s">
        <v>75</v>
      </c>
      <c r="B30" s="120" t="s">
        <v>42</v>
      </c>
      <c r="C30" s="120" t="s">
        <v>76</v>
      </c>
      <c r="D30" s="48"/>
      <c r="E30" s="48"/>
      <c r="F30" s="48"/>
      <c r="G30" s="48"/>
      <c r="H30" s="52"/>
      <c r="I30" s="52"/>
      <c r="J30" s="52"/>
      <c r="K30" s="48"/>
      <c r="L30" s="48" t="s">
        <v>77</v>
      </c>
      <c r="M30" s="48"/>
      <c r="N30" s="48"/>
      <c r="O30" s="48"/>
      <c r="P30" s="48"/>
      <c r="Q30" s="48"/>
      <c r="R30" s="48"/>
      <c r="S30" s="48"/>
      <c r="T30" s="48"/>
      <c r="U30" s="48"/>
      <c r="V30" s="154"/>
      <c r="W30" s="154"/>
    </row>
    <row r="31" spans="1:23" s="51" customFormat="1" ht="29" x14ac:dyDescent="0.35">
      <c r="A31" s="244"/>
      <c r="B31" s="120" t="s">
        <v>42</v>
      </c>
      <c r="C31" s="120" t="s">
        <v>78</v>
      </c>
      <c r="D31" s="48" t="s">
        <v>79</v>
      </c>
      <c r="E31" s="184" t="s">
        <v>1575</v>
      </c>
      <c r="F31" s="48"/>
      <c r="G31" s="48"/>
      <c r="H31" s="52"/>
      <c r="I31" s="52"/>
      <c r="J31" s="52"/>
      <c r="K31" s="48"/>
      <c r="L31" s="48"/>
      <c r="M31" s="48"/>
      <c r="N31" s="48"/>
      <c r="O31" s="48"/>
      <c r="P31" s="48" t="s">
        <v>80</v>
      </c>
      <c r="Q31" s="48"/>
      <c r="R31" s="48"/>
      <c r="S31" s="48"/>
      <c r="T31" s="48"/>
      <c r="U31" s="48"/>
      <c r="V31" s="154"/>
      <c r="W31" s="154"/>
    </row>
    <row r="32" spans="1:23" s="51" customFormat="1" ht="29" x14ac:dyDescent="0.35">
      <c r="A32" s="244"/>
      <c r="B32" s="120" t="s">
        <v>8</v>
      </c>
      <c r="C32" s="120" t="s">
        <v>81</v>
      </c>
      <c r="D32" s="48" t="s">
        <v>79</v>
      </c>
      <c r="E32" s="184" t="s">
        <v>1575</v>
      </c>
      <c r="F32" s="48"/>
      <c r="G32" s="48"/>
      <c r="H32" s="52"/>
      <c r="I32" s="52"/>
      <c r="J32" s="52"/>
      <c r="K32" s="48"/>
      <c r="L32" s="48"/>
      <c r="M32" s="48"/>
      <c r="N32" s="48"/>
      <c r="O32" s="48"/>
      <c r="P32" s="48" t="s">
        <v>80</v>
      </c>
      <c r="Q32" s="48"/>
      <c r="R32" s="48"/>
      <c r="S32" s="48"/>
      <c r="T32" s="48"/>
      <c r="U32" s="48"/>
      <c r="V32" s="154"/>
      <c r="W32" s="154"/>
    </row>
    <row r="33" spans="1:23" s="59" customFormat="1" ht="29" x14ac:dyDescent="0.35">
      <c r="A33" s="244"/>
      <c r="B33" s="48" t="s">
        <v>82</v>
      </c>
      <c r="C33" s="48" t="s">
        <v>83</v>
      </c>
      <c r="D33" s="48" t="s">
        <v>1293</v>
      </c>
      <c r="E33" s="179" t="s">
        <v>1576</v>
      </c>
      <c r="F33" s="48"/>
      <c r="G33" s="48"/>
      <c r="H33" s="52"/>
      <c r="I33" s="52"/>
      <c r="J33" s="52"/>
      <c r="K33" s="48"/>
      <c r="L33" s="48"/>
      <c r="M33" s="48"/>
      <c r="N33" s="48"/>
      <c r="O33" s="48" t="s">
        <v>54</v>
      </c>
      <c r="P33" s="48" t="s">
        <v>55</v>
      </c>
      <c r="Q33" s="48"/>
      <c r="R33" s="48"/>
      <c r="S33" s="48" t="s">
        <v>1292</v>
      </c>
      <c r="T33" s="48" t="s">
        <v>84</v>
      </c>
      <c r="U33" s="48" t="s">
        <v>1269</v>
      </c>
    </row>
    <row r="34" spans="1:23" s="59" customFormat="1" ht="87" x14ac:dyDescent="0.35">
      <c r="A34" s="245"/>
      <c r="B34" s="52" t="s">
        <v>4</v>
      </c>
      <c r="C34" s="52" t="s">
        <v>85</v>
      </c>
      <c r="D34" s="52" t="s">
        <v>1425</v>
      </c>
      <c r="E34" s="179" t="s">
        <v>1577</v>
      </c>
      <c r="F34" s="48" t="s">
        <v>1427</v>
      </c>
      <c r="G34" s="179" t="s">
        <v>1578</v>
      </c>
      <c r="H34" s="52" t="s">
        <v>70</v>
      </c>
      <c r="I34" s="52" t="s">
        <v>86</v>
      </c>
      <c r="J34" s="178" t="s">
        <v>1579</v>
      </c>
      <c r="K34" s="52"/>
      <c r="L34" s="52"/>
      <c r="M34" s="52"/>
      <c r="N34" s="52"/>
      <c r="O34" s="52" t="s">
        <v>54</v>
      </c>
      <c r="P34" s="52" t="s">
        <v>55</v>
      </c>
      <c r="Q34" s="52"/>
      <c r="R34" s="52"/>
      <c r="S34" s="52" t="s">
        <v>1291</v>
      </c>
      <c r="T34" s="52"/>
      <c r="U34" s="122" t="s">
        <v>1186</v>
      </c>
    </row>
    <row r="35" spans="1:23" s="59" customFormat="1" ht="87" x14ac:dyDescent="0.35">
      <c r="A35" s="245"/>
      <c r="B35" s="52" t="s">
        <v>4</v>
      </c>
      <c r="C35" s="52" t="s">
        <v>87</v>
      </c>
      <c r="D35" s="52" t="s">
        <v>1426</v>
      </c>
      <c r="E35" s="179" t="s">
        <v>1986</v>
      </c>
      <c r="F35" s="48" t="s">
        <v>1427</v>
      </c>
      <c r="G35" s="179" t="s">
        <v>1578</v>
      </c>
      <c r="H35" s="52" t="s">
        <v>88</v>
      </c>
      <c r="I35" s="52" t="s">
        <v>89</v>
      </c>
      <c r="J35" s="178" t="s">
        <v>1580</v>
      </c>
      <c r="K35" s="52"/>
      <c r="L35" s="52"/>
      <c r="M35" s="52"/>
      <c r="N35" s="52"/>
      <c r="O35" s="52" t="s">
        <v>54</v>
      </c>
      <c r="P35" s="52" t="s">
        <v>55</v>
      </c>
      <c r="Q35" s="52"/>
      <c r="R35" s="52"/>
      <c r="S35" s="52" t="s">
        <v>1291</v>
      </c>
      <c r="T35" s="52"/>
      <c r="U35" s="122" t="s">
        <v>1186</v>
      </c>
    </row>
    <row r="36" spans="1:23" s="154" customFormat="1" ht="87" x14ac:dyDescent="0.35">
      <c r="A36" s="244"/>
      <c r="B36" s="48" t="s">
        <v>2057</v>
      </c>
      <c r="C36" s="48" t="s">
        <v>91</v>
      </c>
      <c r="D36" s="48" t="s">
        <v>1428</v>
      </c>
      <c r="E36" s="179" t="s">
        <v>1987</v>
      </c>
      <c r="F36" s="52" t="s">
        <v>1429</v>
      </c>
      <c r="G36" s="159" t="s">
        <v>1581</v>
      </c>
      <c r="H36" s="52" t="s">
        <v>1212</v>
      </c>
      <c r="I36" s="52" t="s">
        <v>2065</v>
      </c>
      <c r="J36" s="181" t="s">
        <v>2470</v>
      </c>
      <c r="K36" s="48"/>
      <c r="L36" s="48"/>
      <c r="M36" s="48"/>
      <c r="N36" s="48"/>
      <c r="O36" s="48" t="s">
        <v>54</v>
      </c>
      <c r="P36" s="48" t="s">
        <v>55</v>
      </c>
      <c r="Q36" s="48"/>
      <c r="R36" s="48"/>
      <c r="S36" s="48" t="s">
        <v>1292</v>
      </c>
      <c r="T36" s="48" t="s">
        <v>84</v>
      </c>
      <c r="U36" s="48" t="s">
        <v>1269</v>
      </c>
    </row>
    <row r="37" spans="1:23" s="154" customFormat="1" ht="43.5" x14ac:dyDescent="0.35">
      <c r="A37" s="244"/>
      <c r="B37" s="48" t="s">
        <v>3</v>
      </c>
      <c r="C37" s="48" t="s">
        <v>2502</v>
      </c>
      <c r="D37" s="48" t="s">
        <v>2503</v>
      </c>
      <c r="E37" s="159" t="s">
        <v>2522</v>
      </c>
      <c r="F37" s="52"/>
      <c r="G37" s="159"/>
      <c r="H37" s="48" t="s">
        <v>1257</v>
      </c>
      <c r="I37" s="48" t="s">
        <v>1355</v>
      </c>
      <c r="J37" s="178" t="s">
        <v>1571</v>
      </c>
      <c r="K37" s="48"/>
      <c r="L37" s="48" t="s">
        <v>2504</v>
      </c>
      <c r="M37" s="48"/>
      <c r="N37" s="48"/>
      <c r="O37" s="48" t="s">
        <v>54</v>
      </c>
      <c r="P37" s="48" t="s">
        <v>55</v>
      </c>
      <c r="Q37" s="48"/>
      <c r="R37" s="48"/>
      <c r="S37" s="48"/>
      <c r="T37" s="48"/>
      <c r="U37" s="48"/>
    </row>
    <row r="38" spans="1:23" s="51" customFormat="1" ht="29" x14ac:dyDescent="0.35">
      <c r="A38" s="244"/>
      <c r="B38" s="120" t="s">
        <v>71</v>
      </c>
      <c r="C38" s="120" t="s">
        <v>78</v>
      </c>
      <c r="D38" s="48" t="s">
        <v>79</v>
      </c>
      <c r="E38" s="159" t="s">
        <v>1582</v>
      </c>
      <c r="F38" s="48"/>
      <c r="G38" s="48"/>
      <c r="H38" s="52"/>
      <c r="I38" s="52"/>
      <c r="J38" s="52"/>
      <c r="K38" s="48"/>
      <c r="L38" s="48"/>
      <c r="M38" s="48"/>
      <c r="N38" s="48"/>
      <c r="O38" s="48"/>
      <c r="P38" s="48" t="s">
        <v>80</v>
      </c>
      <c r="Q38" s="48"/>
      <c r="R38" s="48"/>
      <c r="S38" s="48"/>
      <c r="T38" s="48"/>
      <c r="U38" s="48"/>
      <c r="V38" s="154"/>
      <c r="W38" s="154"/>
    </row>
    <row r="39" spans="1:23" s="51" customFormat="1" ht="29" x14ac:dyDescent="0.35">
      <c r="A39" s="242" t="s">
        <v>92</v>
      </c>
      <c r="B39" s="120" t="s">
        <v>42</v>
      </c>
      <c r="C39" s="120" t="s">
        <v>93</v>
      </c>
      <c r="D39" s="48" t="s">
        <v>94</v>
      </c>
      <c r="E39" s="159" t="s">
        <v>1583</v>
      </c>
      <c r="F39" s="48"/>
      <c r="G39" s="48"/>
      <c r="H39" s="52"/>
      <c r="I39" s="52"/>
      <c r="J39" s="52"/>
      <c r="K39" s="48"/>
      <c r="L39" s="48"/>
      <c r="M39" s="48"/>
      <c r="N39" s="48"/>
      <c r="O39" s="48"/>
      <c r="P39" s="48" t="s">
        <v>80</v>
      </c>
      <c r="Q39" s="48"/>
      <c r="R39" s="48"/>
      <c r="S39" s="48"/>
      <c r="T39" s="48"/>
      <c r="U39" s="48"/>
      <c r="V39" s="154"/>
      <c r="W39" s="154"/>
    </row>
    <row r="40" spans="1:23" s="51" customFormat="1" ht="29" x14ac:dyDescent="0.35">
      <c r="A40" s="242"/>
      <c r="B40" s="120" t="s">
        <v>8</v>
      </c>
      <c r="C40" s="120" t="s">
        <v>95</v>
      </c>
      <c r="D40" s="48" t="s">
        <v>94</v>
      </c>
      <c r="E40" s="159" t="s">
        <v>1583</v>
      </c>
      <c r="F40" s="48"/>
      <c r="G40" s="48"/>
      <c r="H40" s="52"/>
      <c r="I40" s="52"/>
      <c r="J40" s="52"/>
      <c r="K40" s="48"/>
      <c r="L40" s="48"/>
      <c r="M40" s="48"/>
      <c r="N40" s="48"/>
      <c r="O40" s="48"/>
      <c r="P40" s="48" t="s">
        <v>80</v>
      </c>
      <c r="Q40" s="48"/>
      <c r="R40" s="48"/>
      <c r="S40" s="48"/>
      <c r="T40" s="48"/>
      <c r="U40" s="48"/>
      <c r="V40" s="154"/>
      <c r="W40" s="154"/>
    </row>
    <row r="41" spans="1:23" s="51" customFormat="1" ht="14.5" x14ac:dyDescent="0.35">
      <c r="A41" s="242"/>
      <c r="B41" s="120" t="s">
        <v>42</v>
      </c>
      <c r="C41" s="120" t="s">
        <v>96</v>
      </c>
      <c r="D41" s="48"/>
      <c r="E41" s="48"/>
      <c r="F41" s="48"/>
      <c r="G41" s="48"/>
      <c r="H41" s="52"/>
      <c r="I41" s="52"/>
      <c r="J41" s="52"/>
      <c r="K41" s="48"/>
      <c r="L41" s="48"/>
      <c r="M41" s="48"/>
      <c r="N41" s="48"/>
      <c r="O41" s="48"/>
      <c r="P41" s="48" t="s">
        <v>80</v>
      </c>
      <c r="Q41" s="48"/>
      <c r="R41" s="48"/>
      <c r="S41" s="48"/>
      <c r="T41" s="48"/>
      <c r="U41" s="48"/>
      <c r="V41" s="154"/>
      <c r="W41" s="154"/>
    </row>
    <row r="42" spans="1:23" s="59" customFormat="1" ht="188.5" x14ac:dyDescent="0.35">
      <c r="A42" s="243"/>
      <c r="B42" s="52" t="s">
        <v>97</v>
      </c>
      <c r="C42" s="52" t="s">
        <v>1197</v>
      </c>
      <c r="D42" s="52" t="s">
        <v>1301</v>
      </c>
      <c r="E42" s="159" t="s">
        <v>1584</v>
      </c>
      <c r="F42" s="52" t="s">
        <v>1943</v>
      </c>
      <c r="G42" s="183" t="s">
        <v>1988</v>
      </c>
      <c r="H42" s="52" t="s">
        <v>98</v>
      </c>
      <c r="I42" s="52" t="s">
        <v>99</v>
      </c>
      <c r="J42" s="178" t="s">
        <v>1585</v>
      </c>
      <c r="K42" s="52"/>
      <c r="L42" s="52"/>
      <c r="M42" s="52"/>
      <c r="N42" s="52"/>
      <c r="O42" s="52" t="s">
        <v>54</v>
      </c>
      <c r="P42" s="52" t="s">
        <v>55</v>
      </c>
      <c r="Q42" s="52"/>
      <c r="R42" s="52"/>
      <c r="S42" s="52" t="s">
        <v>1291</v>
      </c>
      <c r="T42" s="52"/>
      <c r="U42" s="122" t="s">
        <v>1186</v>
      </c>
    </row>
    <row r="43" spans="1:23" s="154" customFormat="1" ht="43.5" x14ac:dyDescent="0.35">
      <c r="A43" s="242"/>
      <c r="B43" s="48" t="s">
        <v>3</v>
      </c>
      <c r="C43" s="48" t="s">
        <v>1198</v>
      </c>
      <c r="D43" s="48" t="s">
        <v>100</v>
      </c>
      <c r="E43" s="159" t="s">
        <v>1586</v>
      </c>
      <c r="F43" s="48"/>
      <c r="G43" s="48"/>
      <c r="H43" s="48" t="s">
        <v>1257</v>
      </c>
      <c r="I43" s="48" t="s">
        <v>1355</v>
      </c>
      <c r="J43" s="178" t="s">
        <v>1571</v>
      </c>
      <c r="K43" s="48"/>
      <c r="L43" s="48" t="s">
        <v>1268</v>
      </c>
      <c r="M43" s="48"/>
      <c r="N43" s="48"/>
      <c r="O43" s="48" t="s">
        <v>54</v>
      </c>
      <c r="P43" s="48" t="s">
        <v>55</v>
      </c>
      <c r="Q43" s="48"/>
      <c r="R43" s="48"/>
      <c r="S43" s="48"/>
      <c r="T43" s="48"/>
      <c r="U43" s="48"/>
    </row>
    <row r="44" spans="1:23" s="154" customFormat="1" ht="188.5" x14ac:dyDescent="0.35">
      <c r="A44" s="242"/>
      <c r="B44" s="48" t="s">
        <v>101</v>
      </c>
      <c r="C44" s="48" t="s">
        <v>102</v>
      </c>
      <c r="D44" s="48" t="s">
        <v>1302</v>
      </c>
      <c r="E44" s="180" t="s">
        <v>1587</v>
      </c>
      <c r="F44" s="48" t="s">
        <v>1943</v>
      </c>
      <c r="G44" s="183" t="s">
        <v>1988</v>
      </c>
      <c r="H44" s="52"/>
      <c r="I44" s="52"/>
      <c r="J44" s="52"/>
      <c r="K44" s="48"/>
      <c r="L44" s="48" t="s">
        <v>1303</v>
      </c>
      <c r="M44" s="48" t="s">
        <v>1199</v>
      </c>
      <c r="N44" s="48"/>
      <c r="O44" s="48" t="s">
        <v>54</v>
      </c>
      <c r="P44" s="48" t="s">
        <v>55</v>
      </c>
      <c r="Q44" s="48"/>
      <c r="R44" s="48"/>
      <c r="S44" s="48" t="s">
        <v>1291</v>
      </c>
      <c r="T44" s="48" t="s">
        <v>84</v>
      </c>
      <c r="U44" s="48" t="s">
        <v>1270</v>
      </c>
    </row>
    <row r="45" spans="1:23" s="154" customFormat="1" ht="43.5" x14ac:dyDescent="0.35">
      <c r="A45" s="242"/>
      <c r="B45" s="48" t="s">
        <v>3</v>
      </c>
      <c r="C45" s="48" t="s">
        <v>1267</v>
      </c>
      <c r="D45" s="48" t="s">
        <v>1266</v>
      </c>
      <c r="E45" s="180" t="s">
        <v>1588</v>
      </c>
      <c r="F45" s="48"/>
      <c r="G45" s="48"/>
      <c r="H45" s="48" t="s">
        <v>1257</v>
      </c>
      <c r="I45" s="48" t="s">
        <v>1355</v>
      </c>
      <c r="J45" s="178" t="s">
        <v>1571</v>
      </c>
      <c r="K45" s="48"/>
      <c r="L45" s="48" t="s">
        <v>1304</v>
      </c>
      <c r="M45" s="48"/>
      <c r="N45" s="48"/>
      <c r="O45" s="48" t="s">
        <v>54</v>
      </c>
      <c r="P45" s="48" t="s">
        <v>55</v>
      </c>
      <c r="Q45" s="48"/>
      <c r="R45" s="48"/>
      <c r="S45" s="48"/>
      <c r="T45" s="48" t="s">
        <v>84</v>
      </c>
      <c r="U45" s="48" t="s">
        <v>1270</v>
      </c>
    </row>
    <row r="46" spans="1:23" s="51" customFormat="1" ht="14.5" x14ac:dyDescent="0.35">
      <c r="A46" s="242"/>
      <c r="B46" s="120" t="s">
        <v>71</v>
      </c>
      <c r="C46" s="120" t="s">
        <v>96</v>
      </c>
      <c r="D46" s="48" t="s">
        <v>80</v>
      </c>
      <c r="E46" s="48"/>
      <c r="F46" s="48"/>
      <c r="G46" s="48"/>
      <c r="H46" s="52"/>
      <c r="I46" s="52"/>
      <c r="J46" s="52"/>
      <c r="K46" s="48"/>
      <c r="L46" s="48"/>
      <c r="M46" s="48"/>
      <c r="N46" s="48"/>
      <c r="O46" s="48"/>
      <c r="P46" s="48" t="s">
        <v>80</v>
      </c>
      <c r="Q46" s="48"/>
      <c r="R46" s="48"/>
      <c r="S46" s="48"/>
      <c r="T46" s="48"/>
      <c r="U46" s="48"/>
      <c r="V46" s="154"/>
      <c r="W46" s="154"/>
    </row>
    <row r="47" spans="1:23" s="154" customFormat="1" ht="87" x14ac:dyDescent="0.35">
      <c r="A47" s="246"/>
      <c r="B47" s="48" t="s">
        <v>2500</v>
      </c>
      <c r="C47" s="48" t="s">
        <v>103</v>
      </c>
      <c r="D47" s="48" t="s">
        <v>104</v>
      </c>
      <c r="E47" s="159" t="s">
        <v>1590</v>
      </c>
      <c r="F47" s="48" t="s">
        <v>1217</v>
      </c>
      <c r="G47" s="180" t="s">
        <v>1591</v>
      </c>
      <c r="H47" s="52" t="s">
        <v>2497</v>
      </c>
      <c r="I47" s="52" t="s">
        <v>2498</v>
      </c>
      <c r="J47" s="181" t="s">
        <v>1589</v>
      </c>
      <c r="K47" s="48"/>
      <c r="L47" s="48"/>
      <c r="M47" s="48"/>
      <c r="N47" s="48"/>
      <c r="O47" s="48" t="s">
        <v>54</v>
      </c>
      <c r="P47" s="48" t="s">
        <v>55</v>
      </c>
      <c r="Q47" s="48"/>
      <c r="R47" s="48"/>
      <c r="S47" s="48" t="s">
        <v>1290</v>
      </c>
      <c r="T47" s="48" t="s">
        <v>84</v>
      </c>
      <c r="U47" s="123" t="s">
        <v>1271</v>
      </c>
    </row>
    <row r="48" spans="1:23" s="54" customFormat="1" ht="130.5" x14ac:dyDescent="0.35">
      <c r="A48" s="243"/>
      <c r="B48" s="121" t="s">
        <v>90</v>
      </c>
      <c r="C48" s="121" t="s">
        <v>1244</v>
      </c>
      <c r="D48" s="52" t="s">
        <v>1433</v>
      </c>
      <c r="E48" s="159" t="s">
        <v>1592</v>
      </c>
      <c r="F48" s="52"/>
      <c r="G48" s="52"/>
      <c r="H48" s="52"/>
      <c r="I48" s="52"/>
      <c r="J48" s="52"/>
      <c r="K48" s="52"/>
      <c r="L48" s="52"/>
      <c r="M48" s="52"/>
      <c r="N48" s="52"/>
      <c r="O48" s="55" t="s">
        <v>54</v>
      </c>
      <c r="P48" s="48" t="s">
        <v>55</v>
      </c>
      <c r="Q48" s="52"/>
      <c r="R48" s="52"/>
      <c r="S48" s="52" t="s">
        <v>1289</v>
      </c>
      <c r="T48" s="52"/>
      <c r="U48" s="52"/>
      <c r="V48" s="59"/>
      <c r="W48" s="59"/>
    </row>
    <row r="49" spans="1:23" s="54" customFormat="1" ht="43.5" x14ac:dyDescent="0.35">
      <c r="A49" s="243"/>
      <c r="B49" s="121" t="s">
        <v>1954</v>
      </c>
      <c r="C49" s="121" t="s">
        <v>1955</v>
      </c>
      <c r="D49" s="52" t="s">
        <v>1956</v>
      </c>
      <c r="E49" s="159" t="s">
        <v>1989</v>
      </c>
      <c r="F49" s="52"/>
      <c r="G49" s="52"/>
      <c r="H49" s="52"/>
      <c r="I49" s="52"/>
      <c r="J49" s="52"/>
      <c r="K49" s="52"/>
      <c r="L49" s="52" t="s">
        <v>1245</v>
      </c>
      <c r="M49" s="52"/>
      <c r="N49" s="52"/>
      <c r="O49" s="55" t="s">
        <v>54</v>
      </c>
      <c r="P49" s="48" t="s">
        <v>55</v>
      </c>
      <c r="Q49" s="52"/>
      <c r="R49" s="52"/>
      <c r="S49" s="52" t="s">
        <v>1289</v>
      </c>
      <c r="T49" s="52"/>
      <c r="U49" s="52"/>
      <c r="V49" s="59"/>
      <c r="W49" s="59"/>
    </row>
    <row r="50" spans="1:23" s="54" customFormat="1" ht="14.5" x14ac:dyDescent="0.35">
      <c r="A50" s="243"/>
      <c r="B50" s="121" t="s">
        <v>42</v>
      </c>
      <c r="C50" s="121" t="s">
        <v>1243</v>
      </c>
      <c r="D50" s="52"/>
      <c r="E50" s="52"/>
      <c r="F50" s="52"/>
      <c r="G50" s="52"/>
      <c r="H50" s="52"/>
      <c r="I50" s="52"/>
      <c r="J50" s="52"/>
      <c r="K50" s="52"/>
      <c r="L50" s="52" t="s">
        <v>1245</v>
      </c>
      <c r="M50" s="52"/>
      <c r="N50" s="52"/>
      <c r="O50" s="52"/>
      <c r="P50" s="52"/>
      <c r="Q50" s="52"/>
      <c r="R50" s="52"/>
      <c r="S50" s="52"/>
      <c r="T50" s="52"/>
      <c r="U50" s="52"/>
      <c r="V50" s="59"/>
      <c r="W50" s="59"/>
    </row>
    <row r="51" spans="1:23" s="54" customFormat="1" ht="58" x14ac:dyDescent="0.35">
      <c r="A51" s="243"/>
      <c r="B51" s="121" t="s">
        <v>4</v>
      </c>
      <c r="C51" s="121" t="s">
        <v>105</v>
      </c>
      <c r="D51" s="52" t="s">
        <v>1430</v>
      </c>
      <c r="E51" s="180" t="s">
        <v>1593</v>
      </c>
      <c r="F51" s="52"/>
      <c r="G51" s="52"/>
      <c r="H51" s="52" t="s">
        <v>1242</v>
      </c>
      <c r="I51" s="52" t="s">
        <v>1241</v>
      </c>
      <c r="J51" s="178" t="s">
        <v>1594</v>
      </c>
      <c r="K51" s="52"/>
      <c r="L51" s="52"/>
      <c r="M51" s="52"/>
      <c r="N51" s="52"/>
      <c r="O51" s="52" t="s">
        <v>54</v>
      </c>
      <c r="P51" s="52" t="s">
        <v>55</v>
      </c>
      <c r="Q51" s="52"/>
      <c r="R51" s="52"/>
      <c r="S51" s="52" t="s">
        <v>1291</v>
      </c>
      <c r="T51" s="52"/>
      <c r="U51" s="122" t="s">
        <v>1186</v>
      </c>
      <c r="V51" s="59"/>
      <c r="W51" s="59"/>
    </row>
    <row r="52" spans="1:23" s="54" customFormat="1" ht="43.5" x14ac:dyDescent="0.35">
      <c r="A52" s="243"/>
      <c r="B52" s="121" t="s">
        <v>106</v>
      </c>
      <c r="C52" s="121" t="s">
        <v>1444</v>
      </c>
      <c r="D52" s="52" t="s">
        <v>1434</v>
      </c>
      <c r="E52" s="159" t="s">
        <v>1595</v>
      </c>
      <c r="F52" s="52"/>
      <c r="G52" s="52"/>
      <c r="H52" s="52"/>
      <c r="I52" s="52"/>
      <c r="J52" s="52"/>
      <c r="K52" s="52"/>
      <c r="L52" s="52" t="s">
        <v>1957</v>
      </c>
      <c r="M52" s="52"/>
      <c r="N52" s="52"/>
      <c r="O52" s="52"/>
      <c r="P52" s="52" t="s">
        <v>80</v>
      </c>
      <c r="Q52" s="52"/>
      <c r="R52" s="52" t="s">
        <v>107</v>
      </c>
      <c r="S52" s="52"/>
      <c r="T52" s="52"/>
      <c r="U52" s="52"/>
      <c r="V52" s="59"/>
      <c r="W52" s="59"/>
    </row>
    <row r="53" spans="1:23" s="54" customFormat="1" ht="14.5" x14ac:dyDescent="0.35">
      <c r="A53" s="243"/>
      <c r="B53" s="121" t="s">
        <v>16</v>
      </c>
      <c r="C53" s="121" t="s">
        <v>1448</v>
      </c>
      <c r="D53" s="52" t="s">
        <v>80</v>
      </c>
      <c r="E53" s="52"/>
      <c r="F53" s="52"/>
      <c r="G53" s="52"/>
      <c r="H53" s="52"/>
      <c r="I53" s="52"/>
      <c r="J53" s="52"/>
      <c r="K53" s="52" t="s">
        <v>1445</v>
      </c>
      <c r="L53" s="52"/>
      <c r="M53" s="52"/>
      <c r="N53" s="52"/>
      <c r="O53" s="55"/>
      <c r="P53" s="48"/>
      <c r="Q53" s="52"/>
      <c r="R53" s="52"/>
      <c r="S53" s="52"/>
      <c r="T53" s="52"/>
      <c r="U53" s="52"/>
      <c r="V53" s="59"/>
      <c r="W53" s="59"/>
    </row>
    <row r="54" spans="1:23" s="54" customFormat="1" ht="72.5" x14ac:dyDescent="0.35">
      <c r="A54" s="243"/>
      <c r="B54" s="121" t="s">
        <v>1435</v>
      </c>
      <c r="C54" s="121" t="s">
        <v>1449</v>
      </c>
      <c r="D54" s="52" t="s">
        <v>1460</v>
      </c>
      <c r="E54" s="180" t="s">
        <v>1976</v>
      </c>
      <c r="F54" s="52" t="s">
        <v>1436</v>
      </c>
      <c r="G54" s="159" t="s">
        <v>1596</v>
      </c>
      <c r="H54" s="52"/>
      <c r="I54" s="52"/>
      <c r="J54" s="52"/>
      <c r="K54" s="52"/>
      <c r="L54" s="52"/>
      <c r="M54" s="52"/>
      <c r="N54" s="52"/>
      <c r="O54" s="52" t="s">
        <v>54</v>
      </c>
      <c r="P54" s="52" t="s">
        <v>55</v>
      </c>
      <c r="Q54" s="52"/>
      <c r="R54" s="52"/>
      <c r="S54" s="52"/>
      <c r="T54" s="52"/>
      <c r="U54" s="52" t="s">
        <v>1186</v>
      </c>
      <c r="V54" s="59"/>
      <c r="W54" s="59"/>
    </row>
    <row r="55" spans="1:23" s="54" customFormat="1" ht="72.5" x14ac:dyDescent="0.35">
      <c r="A55" s="243"/>
      <c r="B55" s="121" t="s">
        <v>5</v>
      </c>
      <c r="C55" s="121" t="s">
        <v>1450</v>
      </c>
      <c r="D55" s="52" t="s">
        <v>1461</v>
      </c>
      <c r="E55" s="180" t="s">
        <v>1977</v>
      </c>
      <c r="F55" s="52" t="s">
        <v>1437</v>
      </c>
      <c r="G55" s="159" t="s">
        <v>1990</v>
      </c>
      <c r="H55" s="52" t="s">
        <v>1438</v>
      </c>
      <c r="I55" s="52" t="s">
        <v>1439</v>
      </c>
      <c r="J55" s="182" t="s">
        <v>1597</v>
      </c>
      <c r="K55" s="52"/>
      <c r="L55" s="52"/>
      <c r="M55" s="52"/>
      <c r="N55" s="52"/>
      <c r="O55" s="52" t="s">
        <v>54</v>
      </c>
      <c r="P55" s="52" t="s">
        <v>55</v>
      </c>
      <c r="Q55" s="52"/>
      <c r="R55" s="52"/>
      <c r="S55" s="52"/>
      <c r="T55" s="52"/>
      <c r="U55" s="52" t="s">
        <v>1186</v>
      </c>
      <c r="V55" s="59"/>
      <c r="W55" s="59"/>
    </row>
    <row r="56" spans="1:23" s="54" customFormat="1" ht="72.5" x14ac:dyDescent="0.35">
      <c r="A56" s="243"/>
      <c r="B56" s="121" t="s">
        <v>108</v>
      </c>
      <c r="C56" s="121" t="s">
        <v>1451</v>
      </c>
      <c r="D56" s="52" t="s">
        <v>1462</v>
      </c>
      <c r="E56" s="180" t="s">
        <v>1978</v>
      </c>
      <c r="F56" s="52" t="s">
        <v>1208</v>
      </c>
      <c r="G56" s="159" t="s">
        <v>1598</v>
      </c>
      <c r="H56" s="52"/>
      <c r="I56" s="52"/>
      <c r="J56" s="52"/>
      <c r="K56" s="52"/>
      <c r="L56" s="52"/>
      <c r="M56" s="52"/>
      <c r="N56" s="52"/>
      <c r="O56" s="52" t="s">
        <v>54</v>
      </c>
      <c r="P56" s="52" t="s">
        <v>55</v>
      </c>
      <c r="Q56" s="52"/>
      <c r="R56" s="52"/>
      <c r="S56" s="52"/>
      <c r="T56" s="52"/>
      <c r="U56" s="52" t="s">
        <v>1186</v>
      </c>
      <c r="V56" s="59"/>
      <c r="W56" s="59"/>
    </row>
    <row r="57" spans="1:23" s="54" customFormat="1" ht="101.5" x14ac:dyDescent="0.35">
      <c r="A57" s="243"/>
      <c r="B57" s="121" t="s">
        <v>4</v>
      </c>
      <c r="C57" s="121" t="s">
        <v>1440</v>
      </c>
      <c r="D57" s="52" t="s">
        <v>1463</v>
      </c>
      <c r="E57" s="183" t="s">
        <v>1979</v>
      </c>
      <c r="F57" s="52" t="s">
        <v>1441</v>
      </c>
      <c r="G57" s="159" t="s">
        <v>1599</v>
      </c>
      <c r="H57" s="52" t="s">
        <v>1442</v>
      </c>
      <c r="I57" s="52" t="s">
        <v>1443</v>
      </c>
      <c r="J57" s="182" t="s">
        <v>1573</v>
      </c>
      <c r="K57" s="52"/>
      <c r="L57" s="52"/>
      <c r="M57" s="52"/>
      <c r="N57" s="52"/>
      <c r="O57" s="52" t="s">
        <v>54</v>
      </c>
      <c r="P57" s="52" t="s">
        <v>55</v>
      </c>
      <c r="Q57" s="52"/>
      <c r="R57" s="52"/>
      <c r="S57" s="52"/>
      <c r="T57" s="52"/>
      <c r="U57" s="52" t="s">
        <v>1186</v>
      </c>
      <c r="V57" s="59"/>
      <c r="W57" s="59"/>
    </row>
    <row r="58" spans="1:23" s="54" customFormat="1" ht="58" x14ac:dyDescent="0.35">
      <c r="A58" s="243"/>
      <c r="B58" s="121" t="s">
        <v>108</v>
      </c>
      <c r="C58" s="121" t="s">
        <v>1952</v>
      </c>
      <c r="D58" s="52" t="s">
        <v>1953</v>
      </c>
      <c r="E58" s="183" t="s">
        <v>2052</v>
      </c>
      <c r="F58" s="52"/>
      <c r="G58" s="159"/>
      <c r="H58" s="52"/>
      <c r="I58" s="52"/>
      <c r="J58" s="182"/>
      <c r="K58" s="52"/>
      <c r="L58" s="52"/>
      <c r="M58" s="52"/>
      <c r="N58" s="52"/>
      <c r="O58" s="52" t="s">
        <v>54</v>
      </c>
      <c r="P58" s="52" t="s">
        <v>55</v>
      </c>
      <c r="Q58" s="52"/>
      <c r="R58" s="52"/>
      <c r="S58" s="52"/>
      <c r="T58" s="52"/>
      <c r="U58" s="52"/>
      <c r="V58" s="59"/>
      <c r="W58" s="59"/>
    </row>
    <row r="59" spans="1:23" s="54" customFormat="1" ht="58" x14ac:dyDescent="0.35">
      <c r="A59" s="243"/>
      <c r="B59" s="121" t="s">
        <v>16</v>
      </c>
      <c r="C59" s="121" t="s">
        <v>1452</v>
      </c>
      <c r="D59" s="52" t="s">
        <v>80</v>
      </c>
      <c r="E59" s="52"/>
      <c r="F59" s="52"/>
      <c r="G59" s="52"/>
      <c r="H59" s="52"/>
      <c r="I59" s="52"/>
      <c r="J59" s="52"/>
      <c r="K59" s="52" t="s">
        <v>1453</v>
      </c>
      <c r="L59" s="52"/>
      <c r="M59" s="52"/>
      <c r="N59" s="52"/>
      <c r="O59" s="52"/>
      <c r="P59" s="52" t="s">
        <v>80</v>
      </c>
      <c r="Q59" s="52"/>
      <c r="R59" s="52"/>
      <c r="S59" s="52"/>
      <c r="T59" s="52"/>
      <c r="U59" s="52"/>
      <c r="V59" s="59"/>
      <c r="W59" s="59"/>
    </row>
    <row r="60" spans="1:23" s="54" customFormat="1" ht="87" x14ac:dyDescent="0.35">
      <c r="A60" s="243"/>
      <c r="B60" s="121" t="s">
        <v>16</v>
      </c>
      <c r="C60" s="121" t="s">
        <v>1457</v>
      </c>
      <c r="D60" s="52"/>
      <c r="E60" s="52"/>
      <c r="F60" s="52"/>
      <c r="G60" s="52"/>
      <c r="H60" s="52"/>
      <c r="I60" s="52"/>
      <c r="J60" s="52"/>
      <c r="K60" s="52" t="s">
        <v>1454</v>
      </c>
      <c r="L60" s="52"/>
      <c r="M60" s="52"/>
      <c r="N60" s="52"/>
      <c r="O60" s="52"/>
      <c r="P60" s="52"/>
      <c r="Q60" s="52"/>
      <c r="R60" s="52"/>
      <c r="S60" s="52"/>
      <c r="T60" s="52"/>
      <c r="U60" s="52"/>
      <c r="V60" s="59"/>
      <c r="W60" s="59"/>
    </row>
    <row r="61" spans="1:23" s="54" customFormat="1" ht="14.5" x14ac:dyDescent="0.35">
      <c r="A61" s="243"/>
      <c r="B61" s="121" t="s">
        <v>16</v>
      </c>
      <c r="C61" s="121" t="s">
        <v>1458</v>
      </c>
      <c r="D61" s="52" t="s">
        <v>80</v>
      </c>
      <c r="E61" s="52"/>
      <c r="F61" s="52"/>
      <c r="G61" s="52"/>
      <c r="H61" s="52"/>
      <c r="I61" s="52"/>
      <c r="J61" s="52"/>
      <c r="K61" s="52" t="s">
        <v>1455</v>
      </c>
      <c r="L61" s="52"/>
      <c r="M61" s="52"/>
      <c r="N61" s="52"/>
      <c r="O61" s="52"/>
      <c r="P61" s="52" t="s">
        <v>80</v>
      </c>
      <c r="Q61" s="52"/>
      <c r="R61" s="52"/>
      <c r="S61" s="52"/>
      <c r="T61" s="52"/>
      <c r="U61" s="52"/>
      <c r="V61" s="59"/>
      <c r="W61" s="59"/>
    </row>
    <row r="62" spans="1:23" s="54" customFormat="1" ht="29" x14ac:dyDescent="0.35">
      <c r="A62" s="243"/>
      <c r="B62" s="121" t="s">
        <v>16</v>
      </c>
      <c r="C62" s="121" t="s">
        <v>1459</v>
      </c>
      <c r="D62" s="52" t="s">
        <v>80</v>
      </c>
      <c r="E62" s="52"/>
      <c r="F62" s="52"/>
      <c r="G62" s="52"/>
      <c r="H62" s="52"/>
      <c r="I62" s="52"/>
      <c r="J62" s="52"/>
      <c r="K62" s="52" t="s">
        <v>1456</v>
      </c>
      <c r="L62" s="52"/>
      <c r="M62" s="52"/>
      <c r="N62" s="52"/>
      <c r="O62" s="52"/>
      <c r="P62" s="52" t="s">
        <v>80</v>
      </c>
      <c r="Q62" s="52"/>
      <c r="R62" s="52"/>
      <c r="S62" s="52"/>
      <c r="T62" s="52"/>
      <c r="U62" s="52"/>
      <c r="V62" s="59"/>
      <c r="W62" s="59"/>
    </row>
    <row r="63" spans="1:23" s="54" customFormat="1" ht="14.5" x14ac:dyDescent="0.35">
      <c r="A63" s="243"/>
      <c r="B63" s="121" t="s">
        <v>109</v>
      </c>
      <c r="C63" s="121" t="s">
        <v>1444</v>
      </c>
      <c r="D63" s="52" t="s">
        <v>80</v>
      </c>
      <c r="E63" s="52"/>
      <c r="F63" s="52"/>
      <c r="G63" s="52"/>
      <c r="H63" s="52"/>
      <c r="I63" s="52"/>
      <c r="J63" s="52"/>
      <c r="K63" s="52"/>
      <c r="L63" s="52"/>
      <c r="M63" s="52"/>
      <c r="N63" s="52"/>
      <c r="O63" s="52"/>
      <c r="P63" s="52" t="s">
        <v>80</v>
      </c>
      <c r="Q63" s="52"/>
      <c r="R63" s="52"/>
      <c r="S63" s="52"/>
      <c r="T63" s="52"/>
      <c r="U63" s="52"/>
      <c r="V63" s="59"/>
      <c r="W63" s="59"/>
    </row>
    <row r="64" spans="1:23" s="54" customFormat="1" ht="43.5" x14ac:dyDescent="0.35">
      <c r="A64" s="243"/>
      <c r="B64" s="121" t="s">
        <v>106</v>
      </c>
      <c r="C64" s="121" t="s">
        <v>1446</v>
      </c>
      <c r="D64" s="52" t="s">
        <v>1380</v>
      </c>
      <c r="E64" s="159" t="s">
        <v>1595</v>
      </c>
      <c r="F64" s="52"/>
      <c r="G64" s="52"/>
      <c r="H64" s="52"/>
      <c r="I64" s="52"/>
      <c r="J64" s="52"/>
      <c r="K64" s="52"/>
      <c r="L64" s="52" t="s">
        <v>1958</v>
      </c>
      <c r="M64" s="52"/>
      <c r="N64" s="52"/>
      <c r="O64" s="52"/>
      <c r="P64" s="52" t="s">
        <v>80</v>
      </c>
      <c r="Q64" s="52"/>
      <c r="R64" s="52" t="s">
        <v>107</v>
      </c>
      <c r="S64" s="52"/>
      <c r="T64" s="52"/>
      <c r="U64" s="52"/>
      <c r="V64" s="59"/>
      <c r="W64" s="59"/>
    </row>
    <row r="65" spans="1:86" s="54" customFormat="1" ht="14.5" x14ac:dyDescent="0.35">
      <c r="A65" s="243"/>
      <c r="B65" s="121" t="s">
        <v>16</v>
      </c>
      <c r="C65" s="121" t="s">
        <v>1464</v>
      </c>
      <c r="D65" s="52" t="s">
        <v>80</v>
      </c>
      <c r="E65" s="52"/>
      <c r="F65" s="52"/>
      <c r="G65" s="52"/>
      <c r="H65" s="52"/>
      <c r="I65" s="52"/>
      <c r="J65" s="52"/>
      <c r="K65" s="52" t="s">
        <v>1447</v>
      </c>
      <c r="L65" s="52"/>
      <c r="M65" s="52"/>
      <c r="N65" s="52"/>
      <c r="O65" s="52"/>
      <c r="P65" s="52" t="s">
        <v>80</v>
      </c>
      <c r="Q65" s="52"/>
      <c r="R65" s="52"/>
      <c r="S65" s="52"/>
      <c r="T65" s="52"/>
      <c r="U65" s="52"/>
      <c r="V65" s="59"/>
      <c r="W65" s="59"/>
    </row>
    <row r="66" spans="1:86" s="54" customFormat="1" ht="72.5" x14ac:dyDescent="0.35">
      <c r="A66" s="243"/>
      <c r="B66" s="121" t="s">
        <v>5</v>
      </c>
      <c r="C66" s="121" t="s">
        <v>1465</v>
      </c>
      <c r="D66" s="52" t="s">
        <v>1540</v>
      </c>
      <c r="E66" s="159" t="s">
        <v>1980</v>
      </c>
      <c r="F66" s="52" t="s">
        <v>1431</v>
      </c>
      <c r="G66" s="159" t="s">
        <v>1600</v>
      </c>
      <c r="H66" s="52" t="s">
        <v>1378</v>
      </c>
      <c r="I66" s="52" t="s">
        <v>1379</v>
      </c>
      <c r="J66" s="182" t="s">
        <v>1601</v>
      </c>
      <c r="K66" s="52"/>
      <c r="L66" s="52"/>
      <c r="M66" s="52"/>
      <c r="N66" s="52"/>
      <c r="O66" s="52" t="s">
        <v>54</v>
      </c>
      <c r="P66" s="52" t="s">
        <v>55</v>
      </c>
      <c r="Q66" s="52"/>
      <c r="R66" s="52"/>
      <c r="S66" s="52"/>
      <c r="T66" s="52"/>
      <c r="U66" s="122" t="s">
        <v>1186</v>
      </c>
      <c r="V66" s="59"/>
      <c r="W66" s="59"/>
    </row>
    <row r="67" spans="1:86" s="54" customFormat="1" ht="72.5" x14ac:dyDescent="0.35">
      <c r="A67" s="243"/>
      <c r="B67" s="121" t="s">
        <v>108</v>
      </c>
      <c r="C67" s="121" t="s">
        <v>1466</v>
      </c>
      <c r="D67" s="52" t="s">
        <v>1541</v>
      </c>
      <c r="E67" s="159" t="s">
        <v>1981</v>
      </c>
      <c r="F67" s="52" t="s">
        <v>1432</v>
      </c>
      <c r="G67" s="159" t="s">
        <v>1602</v>
      </c>
      <c r="H67" s="52"/>
      <c r="I67" s="52"/>
      <c r="J67" s="52"/>
      <c r="K67" s="52"/>
      <c r="L67" s="52"/>
      <c r="M67" s="52"/>
      <c r="N67" s="52"/>
      <c r="O67" s="52" t="s">
        <v>54</v>
      </c>
      <c r="P67" s="52" t="s">
        <v>55</v>
      </c>
      <c r="Q67" s="52"/>
      <c r="R67" s="52"/>
      <c r="S67" s="52"/>
      <c r="T67" s="52"/>
      <c r="U67" s="122" t="s">
        <v>1186</v>
      </c>
      <c r="V67" s="59"/>
      <c r="W67" s="59"/>
    </row>
    <row r="68" spans="1:86" s="54" customFormat="1" ht="72.5" x14ac:dyDescent="0.35">
      <c r="A68" s="243"/>
      <c r="B68" s="121" t="s">
        <v>108</v>
      </c>
      <c r="C68" s="121" t="s">
        <v>1947</v>
      </c>
      <c r="D68" s="52" t="s">
        <v>1950</v>
      </c>
      <c r="E68" s="159" t="s">
        <v>1991</v>
      </c>
      <c r="F68" s="52"/>
      <c r="G68" s="159"/>
      <c r="H68" s="52"/>
      <c r="I68" s="52"/>
      <c r="J68" s="52"/>
      <c r="K68" s="52"/>
      <c r="L68" s="52"/>
      <c r="M68" s="52"/>
      <c r="N68" s="52"/>
      <c r="O68" s="52" t="s">
        <v>54</v>
      </c>
      <c r="P68" s="52" t="s">
        <v>55</v>
      </c>
      <c r="Q68" s="52"/>
      <c r="R68" s="52"/>
      <c r="S68" s="52"/>
      <c r="T68" s="52"/>
      <c r="U68" s="122"/>
      <c r="V68" s="59"/>
      <c r="W68" s="59"/>
    </row>
    <row r="69" spans="1:86" s="50" customFormat="1" ht="72.5" x14ac:dyDescent="0.35">
      <c r="A69" s="243"/>
      <c r="B69" s="121" t="s">
        <v>4</v>
      </c>
      <c r="C69" s="121" t="s">
        <v>1383</v>
      </c>
      <c r="D69" s="52" t="s">
        <v>1948</v>
      </c>
      <c r="E69" s="159" t="s">
        <v>1992</v>
      </c>
      <c r="F69" s="52"/>
      <c r="G69" s="52"/>
      <c r="H69" s="52" t="s">
        <v>1381</v>
      </c>
      <c r="I69" s="52" t="s">
        <v>1382</v>
      </c>
      <c r="J69" s="182" t="s">
        <v>1603</v>
      </c>
      <c r="K69" s="52"/>
      <c r="L69" s="52"/>
      <c r="M69" s="52"/>
      <c r="N69" s="52"/>
      <c r="O69" s="52" t="s">
        <v>54</v>
      </c>
      <c r="P69" s="52" t="s">
        <v>55</v>
      </c>
      <c r="Q69" s="52"/>
      <c r="R69" s="52"/>
      <c r="S69" s="52"/>
      <c r="T69" s="52"/>
      <c r="U69" s="122" t="s">
        <v>1186</v>
      </c>
      <c r="V69" s="59"/>
      <c r="W69" s="59"/>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row>
    <row r="70" spans="1:86" s="202" customFormat="1" ht="58" x14ac:dyDescent="0.35">
      <c r="A70" s="243"/>
      <c r="B70" s="121" t="s">
        <v>108</v>
      </c>
      <c r="C70" s="121" t="s">
        <v>1949</v>
      </c>
      <c r="D70" s="52" t="s">
        <v>1951</v>
      </c>
      <c r="E70" s="159" t="s">
        <v>1993</v>
      </c>
      <c r="F70" s="52"/>
      <c r="G70" s="52"/>
      <c r="H70" s="52"/>
      <c r="I70" s="52"/>
      <c r="J70" s="182"/>
      <c r="K70" s="52"/>
      <c r="L70" s="52"/>
      <c r="M70" s="52"/>
      <c r="N70" s="52"/>
      <c r="O70" s="52" t="s">
        <v>54</v>
      </c>
      <c r="P70" s="52" t="s">
        <v>55</v>
      </c>
      <c r="Q70" s="52"/>
      <c r="R70" s="52"/>
      <c r="S70" s="52"/>
      <c r="T70" s="52"/>
      <c r="U70" s="122"/>
      <c r="V70" s="59"/>
      <c r="W70" s="59"/>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54"/>
      <c r="CG70" s="54"/>
      <c r="CH70" s="54"/>
    </row>
    <row r="71" spans="1:86" s="54" customFormat="1" ht="72.5" x14ac:dyDescent="0.35">
      <c r="A71" s="243"/>
      <c r="B71" s="121" t="s">
        <v>16</v>
      </c>
      <c r="C71" s="121" t="s">
        <v>1467</v>
      </c>
      <c r="D71" s="52" t="s">
        <v>80</v>
      </c>
      <c r="E71" s="52"/>
      <c r="F71" s="52"/>
      <c r="G71" s="52"/>
      <c r="H71" s="52"/>
      <c r="I71" s="52"/>
      <c r="J71" s="52"/>
      <c r="K71" s="52" t="s">
        <v>1545</v>
      </c>
      <c r="L71" s="52"/>
      <c r="M71" s="52"/>
      <c r="N71" s="52"/>
      <c r="O71" s="52"/>
      <c r="P71" s="52" t="s">
        <v>80</v>
      </c>
      <c r="Q71" s="52"/>
      <c r="R71" s="52"/>
      <c r="S71" s="52"/>
      <c r="T71" s="52"/>
      <c r="U71" s="52"/>
      <c r="V71" s="59"/>
      <c r="W71" s="59"/>
    </row>
    <row r="72" spans="1:86" s="54" customFormat="1" ht="87" x14ac:dyDescent="0.35">
      <c r="A72" s="243"/>
      <c r="B72" s="121" t="s">
        <v>16</v>
      </c>
      <c r="C72" s="121" t="s">
        <v>1468</v>
      </c>
      <c r="D72" s="52"/>
      <c r="E72" s="52"/>
      <c r="F72" s="52"/>
      <c r="G72" s="52"/>
      <c r="H72" s="52"/>
      <c r="I72" s="52"/>
      <c r="J72" s="52"/>
      <c r="K72" s="52" t="s">
        <v>1542</v>
      </c>
      <c r="L72" s="52"/>
      <c r="M72" s="52"/>
      <c r="N72" s="52"/>
      <c r="O72" s="52"/>
      <c r="P72" s="52"/>
      <c r="Q72" s="52"/>
      <c r="R72" s="52"/>
      <c r="S72" s="52"/>
      <c r="T72" s="52"/>
      <c r="U72" s="52"/>
      <c r="V72" s="59"/>
      <c r="W72" s="59"/>
    </row>
    <row r="73" spans="1:86" s="54" customFormat="1" ht="14.5" x14ac:dyDescent="0.35">
      <c r="A73" s="243"/>
      <c r="B73" s="121" t="s">
        <v>16</v>
      </c>
      <c r="C73" s="121" t="s">
        <v>1469</v>
      </c>
      <c r="D73" s="52" t="s">
        <v>80</v>
      </c>
      <c r="E73" s="52"/>
      <c r="F73" s="52"/>
      <c r="G73" s="52"/>
      <c r="H73" s="52"/>
      <c r="I73" s="52"/>
      <c r="J73" s="52"/>
      <c r="K73" s="52" t="s">
        <v>1543</v>
      </c>
      <c r="L73" s="52"/>
      <c r="M73" s="52"/>
      <c r="N73" s="52"/>
      <c r="O73" s="52"/>
      <c r="P73" s="52" t="s">
        <v>80</v>
      </c>
      <c r="Q73" s="52"/>
      <c r="R73" s="52"/>
      <c r="S73" s="52"/>
      <c r="T73" s="52"/>
      <c r="U73" s="52"/>
      <c r="V73" s="59"/>
      <c r="W73" s="59"/>
    </row>
    <row r="74" spans="1:86" s="54" customFormat="1" ht="29" x14ac:dyDescent="0.35">
      <c r="A74" s="243"/>
      <c r="B74" s="121" t="s">
        <v>16</v>
      </c>
      <c r="C74" s="121" t="s">
        <v>1470</v>
      </c>
      <c r="D74" s="52" t="s">
        <v>80</v>
      </c>
      <c r="E74" s="52"/>
      <c r="F74" s="52"/>
      <c r="G74" s="52"/>
      <c r="H74" s="52"/>
      <c r="I74" s="52"/>
      <c r="J74" s="52"/>
      <c r="K74" s="52" t="s">
        <v>1544</v>
      </c>
      <c r="L74" s="52"/>
      <c r="M74" s="52"/>
      <c r="N74" s="52"/>
      <c r="O74" s="52"/>
      <c r="P74" s="52" t="s">
        <v>80</v>
      </c>
      <c r="Q74" s="52"/>
      <c r="R74" s="52"/>
      <c r="S74" s="52"/>
      <c r="T74" s="52"/>
      <c r="U74" s="52"/>
      <c r="V74" s="59"/>
      <c r="W74" s="59"/>
    </row>
    <row r="75" spans="1:86" s="54" customFormat="1" ht="14.5" x14ac:dyDescent="0.35">
      <c r="A75" s="243"/>
      <c r="B75" s="121" t="s">
        <v>109</v>
      </c>
      <c r="C75" s="121" t="s">
        <v>1446</v>
      </c>
      <c r="D75" s="52" t="s">
        <v>80</v>
      </c>
      <c r="E75" s="52"/>
      <c r="F75" s="52"/>
      <c r="G75" s="52"/>
      <c r="H75" s="52"/>
      <c r="I75" s="52"/>
      <c r="J75" s="52"/>
      <c r="K75" s="52"/>
      <c r="L75" s="52"/>
      <c r="M75" s="52"/>
      <c r="N75" s="52"/>
      <c r="O75" s="52"/>
      <c r="P75" s="52" t="s">
        <v>80</v>
      </c>
      <c r="Q75" s="52"/>
      <c r="R75" s="52"/>
      <c r="S75" s="52"/>
      <c r="T75" s="52"/>
      <c r="U75" s="52"/>
      <c r="V75" s="59"/>
      <c r="W75" s="59"/>
    </row>
    <row r="76" spans="1:86" s="54" customFormat="1" ht="58" x14ac:dyDescent="0.35">
      <c r="A76" s="243"/>
      <c r="B76" s="121" t="s">
        <v>1384</v>
      </c>
      <c r="C76" s="121" t="s">
        <v>1385</v>
      </c>
      <c r="D76" s="52" t="s">
        <v>1386</v>
      </c>
      <c r="E76" s="159" t="s">
        <v>1994</v>
      </c>
      <c r="F76" s="52"/>
      <c r="G76" s="52"/>
      <c r="H76" s="52"/>
      <c r="I76" s="52"/>
      <c r="J76" s="52"/>
      <c r="K76" s="52"/>
      <c r="L76" s="52"/>
      <c r="M76" s="52"/>
      <c r="N76" s="52"/>
      <c r="O76" s="52" t="s">
        <v>54</v>
      </c>
      <c r="P76" s="52" t="s">
        <v>55</v>
      </c>
      <c r="Q76" s="52"/>
      <c r="R76" s="52"/>
      <c r="S76" s="52"/>
      <c r="T76" s="52"/>
      <c r="U76" s="52"/>
      <c r="V76" s="59"/>
      <c r="W76" s="59"/>
    </row>
    <row r="77" spans="1:86" s="54" customFormat="1" ht="72.5" x14ac:dyDescent="0.35">
      <c r="A77" s="243"/>
      <c r="B77" s="121" t="s">
        <v>108</v>
      </c>
      <c r="C77" s="121" t="s">
        <v>1959</v>
      </c>
      <c r="D77" s="52" t="s">
        <v>1960</v>
      </c>
      <c r="E77" s="159" t="s">
        <v>1995</v>
      </c>
      <c r="F77" s="52"/>
      <c r="G77" s="52"/>
      <c r="H77" s="52"/>
      <c r="I77" s="52"/>
      <c r="J77" s="52"/>
      <c r="K77" s="52"/>
      <c r="L77" s="52" t="s">
        <v>2078</v>
      </c>
      <c r="M77" s="52"/>
      <c r="N77" s="52"/>
      <c r="O77" s="52" t="s">
        <v>54</v>
      </c>
      <c r="P77" s="52" t="s">
        <v>55</v>
      </c>
      <c r="Q77" s="52"/>
      <c r="R77" s="52"/>
      <c r="S77" s="52"/>
      <c r="T77" s="52"/>
      <c r="U77" s="52"/>
      <c r="V77" s="59"/>
      <c r="W77" s="59"/>
    </row>
    <row r="78" spans="1:86" s="54" customFormat="1" ht="58" x14ac:dyDescent="0.35">
      <c r="A78" s="243"/>
      <c r="B78" s="121" t="s">
        <v>4</v>
      </c>
      <c r="C78" s="121" t="s">
        <v>1961</v>
      </c>
      <c r="D78" s="52" t="s">
        <v>2066</v>
      </c>
      <c r="E78" s="159" t="s">
        <v>2471</v>
      </c>
      <c r="F78" s="52"/>
      <c r="G78" s="52"/>
      <c r="H78" s="52"/>
      <c r="I78" s="52"/>
      <c r="J78" s="52"/>
      <c r="K78" s="52"/>
      <c r="L78" s="52" t="s">
        <v>1962</v>
      </c>
      <c r="M78" s="52"/>
      <c r="N78" s="52"/>
      <c r="O78" s="52" t="s">
        <v>54</v>
      </c>
      <c r="P78" s="52" t="s">
        <v>55</v>
      </c>
      <c r="Q78" s="52"/>
      <c r="R78" s="52"/>
      <c r="S78" s="52"/>
      <c r="T78" s="52"/>
      <c r="U78" s="52"/>
      <c r="V78" s="59"/>
      <c r="W78" s="59"/>
    </row>
    <row r="79" spans="1:86" s="54" customFormat="1" ht="29" x14ac:dyDescent="0.35">
      <c r="A79" s="243"/>
      <c r="B79" s="121" t="s">
        <v>16</v>
      </c>
      <c r="C79" s="52" t="s">
        <v>1963</v>
      </c>
      <c r="D79" s="52"/>
      <c r="E79" s="159"/>
      <c r="F79" s="52"/>
      <c r="G79" s="52"/>
      <c r="H79" s="52"/>
      <c r="I79" s="52"/>
      <c r="J79" s="52"/>
      <c r="K79" s="52" t="s">
        <v>2517</v>
      </c>
      <c r="L79" s="52"/>
      <c r="M79" s="52"/>
      <c r="N79" s="52"/>
      <c r="O79" s="52"/>
      <c r="P79" s="52"/>
      <c r="Q79" s="52"/>
      <c r="R79" s="52"/>
      <c r="S79" s="52"/>
      <c r="T79" s="52"/>
      <c r="U79" s="52"/>
      <c r="V79" s="59"/>
      <c r="W79" s="59"/>
    </row>
    <row r="80" spans="1:86" s="54" customFormat="1" ht="29" x14ac:dyDescent="0.35">
      <c r="A80" s="243"/>
      <c r="B80" s="121" t="s">
        <v>16</v>
      </c>
      <c r="C80" s="121" t="s">
        <v>1471</v>
      </c>
      <c r="D80" s="52" t="s">
        <v>80</v>
      </c>
      <c r="E80" s="52"/>
      <c r="F80" s="52"/>
      <c r="G80" s="52"/>
      <c r="H80" s="52"/>
      <c r="I80" s="52"/>
      <c r="J80" s="52"/>
      <c r="K80" s="52" t="s">
        <v>1473</v>
      </c>
      <c r="L80" s="52"/>
      <c r="M80" s="52"/>
      <c r="N80" s="52"/>
      <c r="O80" s="52"/>
      <c r="P80" s="52" t="s">
        <v>80</v>
      </c>
      <c r="Q80" s="52"/>
      <c r="R80" s="52"/>
      <c r="S80" s="52"/>
      <c r="T80" s="52"/>
      <c r="U80" s="52"/>
      <c r="V80" s="59"/>
      <c r="W80" s="59"/>
    </row>
    <row r="81" spans="1:23" s="54" customFormat="1" ht="29" x14ac:dyDescent="0.35">
      <c r="A81" s="243"/>
      <c r="B81" s="121" t="s">
        <v>16</v>
      </c>
      <c r="C81" s="121" t="s">
        <v>1472</v>
      </c>
      <c r="D81" s="52"/>
      <c r="E81" s="52"/>
      <c r="F81" s="52"/>
      <c r="G81" s="52"/>
      <c r="H81" s="52"/>
      <c r="I81" s="52"/>
      <c r="J81" s="52"/>
      <c r="K81" s="52" t="s">
        <v>1474</v>
      </c>
      <c r="L81" s="52"/>
      <c r="M81" s="52"/>
      <c r="N81" s="52"/>
      <c r="O81" s="52"/>
      <c r="P81" s="52"/>
      <c r="Q81" s="52"/>
      <c r="R81" s="52"/>
      <c r="S81" s="52"/>
      <c r="T81" s="52"/>
      <c r="U81" s="52"/>
      <c r="V81" s="59"/>
      <c r="W81" s="59"/>
    </row>
    <row r="82" spans="1:23" s="54" customFormat="1" ht="72.5" x14ac:dyDescent="0.35">
      <c r="A82" s="243"/>
      <c r="B82" s="121" t="s">
        <v>16</v>
      </c>
      <c r="C82" s="121" t="s">
        <v>110</v>
      </c>
      <c r="D82" s="52"/>
      <c r="E82" s="52"/>
      <c r="F82" s="52"/>
      <c r="G82" s="52"/>
      <c r="H82" s="52"/>
      <c r="I82" s="52"/>
      <c r="J82" s="52"/>
      <c r="K82" s="52" t="s">
        <v>2528</v>
      </c>
      <c r="L82" s="52"/>
      <c r="M82" s="52"/>
      <c r="N82" s="52"/>
      <c r="O82" s="52"/>
      <c r="P82" s="52"/>
      <c r="Q82" s="52"/>
      <c r="R82" s="52"/>
      <c r="S82" s="52"/>
      <c r="T82" s="52"/>
      <c r="U82" s="52"/>
      <c r="V82" s="59"/>
      <c r="W82" s="59"/>
    </row>
    <row r="83" spans="1:23" s="54" customFormat="1" ht="29" x14ac:dyDescent="0.35">
      <c r="A83" s="243"/>
      <c r="B83" s="121" t="s">
        <v>16</v>
      </c>
      <c r="C83" s="121" t="s">
        <v>1475</v>
      </c>
      <c r="D83" s="52"/>
      <c r="E83" s="52"/>
      <c r="F83" s="52"/>
      <c r="G83" s="52"/>
      <c r="H83" s="52"/>
      <c r="I83" s="52"/>
      <c r="J83" s="52"/>
      <c r="K83" s="52" t="s">
        <v>1477</v>
      </c>
      <c r="L83" s="52"/>
      <c r="M83" s="52"/>
      <c r="N83" s="52"/>
      <c r="O83" s="52"/>
      <c r="P83" s="52"/>
      <c r="Q83" s="52"/>
      <c r="R83" s="52"/>
      <c r="S83" s="52"/>
      <c r="T83" s="52"/>
      <c r="U83" s="52"/>
      <c r="V83" s="59"/>
      <c r="W83" s="59"/>
    </row>
    <row r="84" spans="1:23" s="54" customFormat="1" ht="29" x14ac:dyDescent="0.35">
      <c r="A84" s="243"/>
      <c r="B84" s="121" t="s">
        <v>16</v>
      </c>
      <c r="C84" s="121" t="s">
        <v>1476</v>
      </c>
      <c r="D84" s="52"/>
      <c r="E84" s="52"/>
      <c r="F84" s="52"/>
      <c r="G84" s="52"/>
      <c r="H84" s="52"/>
      <c r="I84" s="52"/>
      <c r="J84" s="52"/>
      <c r="K84" s="52" t="s">
        <v>1478</v>
      </c>
      <c r="L84" s="52"/>
      <c r="M84" s="52"/>
      <c r="N84" s="52"/>
      <c r="O84" s="52"/>
      <c r="P84" s="52"/>
      <c r="Q84" s="52"/>
      <c r="R84" s="52"/>
      <c r="S84" s="52"/>
      <c r="T84" s="52"/>
      <c r="U84" s="52"/>
      <c r="V84" s="59"/>
      <c r="W84" s="59"/>
    </row>
    <row r="85" spans="1:23" s="54" customFormat="1" ht="87" x14ac:dyDescent="0.35">
      <c r="A85" s="243"/>
      <c r="B85" s="121" t="s">
        <v>16</v>
      </c>
      <c r="C85" s="121" t="s">
        <v>111</v>
      </c>
      <c r="D85" s="52"/>
      <c r="E85" s="52"/>
      <c r="F85" s="52"/>
      <c r="G85" s="52"/>
      <c r="H85" s="52"/>
      <c r="I85" s="52"/>
      <c r="J85" s="52"/>
      <c r="K85" s="52" t="s">
        <v>2529</v>
      </c>
      <c r="L85" s="52"/>
      <c r="M85" s="52"/>
      <c r="N85" s="52"/>
      <c r="O85" s="52"/>
      <c r="P85" s="52"/>
      <c r="Q85" s="52"/>
      <c r="R85" s="52"/>
      <c r="S85" s="52"/>
      <c r="T85" s="52"/>
      <c r="U85" s="52"/>
      <c r="V85" s="59"/>
      <c r="W85" s="59"/>
    </row>
    <row r="86" spans="1:23" s="54" customFormat="1" ht="29" x14ac:dyDescent="0.35">
      <c r="A86" s="243"/>
      <c r="B86" s="121" t="s">
        <v>16</v>
      </c>
      <c r="C86" s="121" t="s">
        <v>1479</v>
      </c>
      <c r="D86" s="52" t="s">
        <v>80</v>
      </c>
      <c r="E86" s="52"/>
      <c r="F86" s="52"/>
      <c r="G86" s="52"/>
      <c r="H86" s="52"/>
      <c r="I86" s="52"/>
      <c r="J86" s="52"/>
      <c r="K86" s="52" t="s">
        <v>1481</v>
      </c>
      <c r="L86" s="52"/>
      <c r="M86" s="52"/>
      <c r="N86" s="52"/>
      <c r="O86" s="52"/>
      <c r="P86" s="52" t="s">
        <v>80</v>
      </c>
      <c r="Q86" s="52"/>
      <c r="R86" s="52"/>
      <c r="S86" s="52"/>
      <c r="T86" s="52"/>
      <c r="U86" s="52"/>
      <c r="V86" s="59"/>
      <c r="W86" s="59"/>
    </row>
    <row r="87" spans="1:23" s="54" customFormat="1" ht="29" x14ac:dyDescent="0.35">
      <c r="A87" s="243"/>
      <c r="B87" s="121" t="s">
        <v>16</v>
      </c>
      <c r="C87" s="121" t="s">
        <v>1480</v>
      </c>
      <c r="D87" s="52"/>
      <c r="E87" s="52"/>
      <c r="F87" s="52"/>
      <c r="G87" s="52"/>
      <c r="H87" s="52"/>
      <c r="I87" s="52"/>
      <c r="J87" s="52"/>
      <c r="K87" s="52" t="s">
        <v>1482</v>
      </c>
      <c r="L87" s="52"/>
      <c r="M87" s="52"/>
      <c r="N87" s="52"/>
      <c r="O87" s="52"/>
      <c r="P87" s="52"/>
      <c r="Q87" s="52"/>
      <c r="R87" s="52"/>
      <c r="S87" s="52"/>
      <c r="T87" s="52"/>
      <c r="U87" s="52"/>
      <c r="V87" s="59"/>
      <c r="W87" s="59"/>
    </row>
    <row r="88" spans="1:23" s="54" customFormat="1" ht="58" x14ac:dyDescent="0.35">
      <c r="A88" s="243"/>
      <c r="B88" s="121" t="s">
        <v>16</v>
      </c>
      <c r="C88" s="121" t="s">
        <v>112</v>
      </c>
      <c r="D88" s="52"/>
      <c r="E88" s="52"/>
      <c r="F88" s="52"/>
      <c r="G88" s="52"/>
      <c r="H88" s="52"/>
      <c r="I88" s="52"/>
      <c r="J88" s="52"/>
      <c r="K88" s="52" t="s">
        <v>2530</v>
      </c>
      <c r="L88" s="52"/>
      <c r="M88" s="52"/>
      <c r="N88" s="52"/>
      <c r="O88" s="52"/>
      <c r="P88" s="52"/>
      <c r="Q88" s="52"/>
      <c r="R88" s="52"/>
      <c r="S88" s="52"/>
      <c r="T88" s="52"/>
      <c r="U88" s="52"/>
      <c r="V88" s="59"/>
      <c r="W88" s="59"/>
    </row>
    <row r="89" spans="1:23" s="54" customFormat="1" ht="14.5" x14ac:dyDescent="0.35">
      <c r="A89" s="243"/>
      <c r="B89" s="121" t="s">
        <v>16</v>
      </c>
      <c r="C89" s="121" t="s">
        <v>1483</v>
      </c>
      <c r="D89" s="52" t="s">
        <v>80</v>
      </c>
      <c r="E89" s="52"/>
      <c r="F89" s="52"/>
      <c r="G89" s="52"/>
      <c r="H89" s="52"/>
      <c r="I89" s="52"/>
      <c r="J89" s="52"/>
      <c r="K89" s="52" t="s">
        <v>1485</v>
      </c>
      <c r="L89" s="52"/>
      <c r="M89" s="52"/>
      <c r="N89" s="52"/>
      <c r="O89" s="52"/>
      <c r="P89" s="52" t="s">
        <v>80</v>
      </c>
      <c r="Q89" s="52"/>
      <c r="R89" s="52"/>
      <c r="S89" s="52"/>
      <c r="T89" s="52"/>
      <c r="U89" s="52"/>
      <c r="V89" s="59"/>
      <c r="W89" s="59"/>
    </row>
    <row r="90" spans="1:23" s="54" customFormat="1" ht="14.5" x14ac:dyDescent="0.35">
      <c r="A90" s="243"/>
      <c r="B90" s="121" t="s">
        <v>16</v>
      </c>
      <c r="C90" s="121" t="s">
        <v>1484</v>
      </c>
      <c r="D90" s="52"/>
      <c r="E90" s="52"/>
      <c r="F90" s="52"/>
      <c r="G90" s="52"/>
      <c r="H90" s="52"/>
      <c r="I90" s="52"/>
      <c r="J90" s="52"/>
      <c r="K90" s="52" t="s">
        <v>1553</v>
      </c>
      <c r="L90" s="52"/>
      <c r="M90" s="52"/>
      <c r="N90" s="52"/>
      <c r="O90" s="52"/>
      <c r="P90" s="52"/>
      <c r="Q90" s="52"/>
      <c r="R90" s="52"/>
      <c r="S90" s="52"/>
      <c r="T90" s="52"/>
      <c r="U90" s="52"/>
      <c r="V90" s="59"/>
      <c r="W90" s="59"/>
    </row>
    <row r="91" spans="1:23" s="54" customFormat="1" ht="58" x14ac:dyDescent="0.35">
      <c r="A91" s="243"/>
      <c r="B91" s="121" t="s">
        <v>16</v>
      </c>
      <c r="C91" s="121" t="s">
        <v>113</v>
      </c>
      <c r="D91" s="52"/>
      <c r="E91" s="52"/>
      <c r="F91" s="52"/>
      <c r="G91" s="52"/>
      <c r="H91" s="52"/>
      <c r="I91" s="52"/>
      <c r="J91" s="52"/>
      <c r="K91" s="52" t="s">
        <v>2531</v>
      </c>
      <c r="L91" s="52"/>
      <c r="M91" s="52"/>
      <c r="N91" s="52"/>
      <c r="O91" s="52"/>
      <c r="P91" s="52"/>
      <c r="Q91" s="52"/>
      <c r="R91" s="52"/>
      <c r="S91" s="52"/>
      <c r="T91" s="52"/>
      <c r="U91" s="52"/>
      <c r="V91" s="59"/>
      <c r="W91" s="59"/>
    </row>
    <row r="92" spans="1:23" s="54" customFormat="1" ht="29" x14ac:dyDescent="0.35">
      <c r="A92" s="243"/>
      <c r="B92" s="121" t="s">
        <v>16</v>
      </c>
      <c r="C92" s="121" t="s">
        <v>114</v>
      </c>
      <c r="D92" s="52" t="s">
        <v>80</v>
      </c>
      <c r="E92" s="52"/>
      <c r="F92" s="52"/>
      <c r="G92" s="52"/>
      <c r="H92" s="52"/>
      <c r="I92" s="52"/>
      <c r="J92" s="52"/>
      <c r="K92" s="52" t="s">
        <v>115</v>
      </c>
      <c r="L92" s="52"/>
      <c r="M92" s="52"/>
      <c r="N92" s="52"/>
      <c r="O92" s="52"/>
      <c r="P92" s="52" t="s">
        <v>80</v>
      </c>
      <c r="Q92" s="52"/>
      <c r="R92" s="52"/>
      <c r="S92" s="52"/>
      <c r="T92" s="52"/>
      <c r="U92" s="52"/>
      <c r="V92" s="59"/>
      <c r="W92" s="59"/>
    </row>
    <row r="93" spans="1:23" s="54" customFormat="1" ht="43.5" x14ac:dyDescent="0.35">
      <c r="A93" s="243"/>
      <c r="B93" s="121" t="s">
        <v>16</v>
      </c>
      <c r="C93" s="121" t="s">
        <v>1200</v>
      </c>
      <c r="D93" s="52"/>
      <c r="E93" s="52"/>
      <c r="F93" s="52"/>
      <c r="G93" s="52"/>
      <c r="H93" s="52"/>
      <c r="I93" s="52"/>
      <c r="J93" s="52"/>
      <c r="K93" s="52" t="s">
        <v>116</v>
      </c>
      <c r="L93" s="52"/>
      <c r="M93" s="52"/>
      <c r="N93" s="52"/>
      <c r="O93" s="52"/>
      <c r="P93" s="52"/>
      <c r="Q93" s="52"/>
      <c r="R93" s="52"/>
      <c r="S93" s="52"/>
      <c r="T93" s="52"/>
      <c r="U93" s="52"/>
      <c r="V93" s="59"/>
      <c r="W93" s="59"/>
    </row>
    <row r="94" spans="1:23" s="51" customFormat="1" ht="29" x14ac:dyDescent="0.35">
      <c r="A94" s="243"/>
      <c r="B94" s="121" t="s">
        <v>16</v>
      </c>
      <c r="C94" s="121" t="s">
        <v>117</v>
      </c>
      <c r="D94" s="52" t="s">
        <v>80</v>
      </c>
      <c r="E94" s="52"/>
      <c r="F94" s="52"/>
      <c r="G94" s="52"/>
      <c r="H94" s="52"/>
      <c r="I94" s="52"/>
      <c r="J94" s="52"/>
      <c r="K94" s="52" t="s">
        <v>118</v>
      </c>
      <c r="L94" s="52"/>
      <c r="M94" s="52"/>
      <c r="N94" s="52"/>
      <c r="O94" s="52"/>
      <c r="P94" s="52" t="s">
        <v>80</v>
      </c>
      <c r="Q94" s="52"/>
      <c r="R94" s="52"/>
      <c r="S94" s="52"/>
      <c r="T94" s="52"/>
      <c r="U94" s="52"/>
      <c r="V94" s="154"/>
      <c r="W94" s="154"/>
    </row>
    <row r="95" spans="1:23" s="51" customFormat="1" ht="29" x14ac:dyDescent="0.35">
      <c r="A95" s="243"/>
      <c r="B95" s="208" t="s">
        <v>16</v>
      </c>
      <c r="C95" s="208" t="s">
        <v>1201</v>
      </c>
      <c r="D95" s="209" t="s">
        <v>80</v>
      </c>
      <c r="E95" s="209"/>
      <c r="F95" s="209"/>
      <c r="G95" s="209"/>
      <c r="H95" s="209"/>
      <c r="I95" s="209"/>
      <c r="J95" s="209"/>
      <c r="K95" s="209" t="s">
        <v>119</v>
      </c>
      <c r="L95" s="209"/>
      <c r="M95" s="209"/>
      <c r="N95" s="209"/>
      <c r="O95" s="209"/>
      <c r="P95" s="209" t="s">
        <v>80</v>
      </c>
      <c r="Q95" s="209"/>
      <c r="R95" s="209"/>
      <c r="S95" s="209"/>
      <c r="T95" s="209"/>
      <c r="U95" s="209"/>
      <c r="V95" s="154"/>
      <c r="W95" s="154"/>
    </row>
    <row r="96" spans="1:23" s="214" customFormat="1" ht="145" x14ac:dyDescent="0.35">
      <c r="A96" s="243"/>
      <c r="B96" s="121" t="s">
        <v>8</v>
      </c>
      <c r="C96" s="120" t="s">
        <v>1236</v>
      </c>
      <c r="D96" s="48" t="s">
        <v>1237</v>
      </c>
      <c r="E96" s="183" t="s">
        <v>2053</v>
      </c>
      <c r="F96" s="52"/>
      <c r="G96" s="52"/>
      <c r="H96" s="52"/>
      <c r="I96" s="52"/>
      <c r="J96" s="52"/>
      <c r="K96" s="52"/>
      <c r="L96" s="52" t="s">
        <v>1246</v>
      </c>
      <c r="M96" s="52"/>
      <c r="N96" s="52"/>
      <c r="O96" s="52"/>
      <c r="P96" s="52"/>
      <c r="Q96" s="52"/>
      <c r="R96" s="52"/>
      <c r="S96" s="52"/>
      <c r="T96" s="52"/>
      <c r="U96" s="52"/>
      <c r="V96" s="213"/>
      <c r="W96" s="213"/>
    </row>
    <row r="97" spans="1:23" s="51" customFormat="1" ht="203" x14ac:dyDescent="0.35">
      <c r="A97" s="242"/>
      <c r="B97" s="210" t="s">
        <v>8</v>
      </c>
      <c r="C97" s="210" t="s">
        <v>1194</v>
      </c>
      <c r="D97" s="170" t="s">
        <v>1288</v>
      </c>
      <c r="E97" s="211" t="s">
        <v>2054</v>
      </c>
      <c r="F97" s="170"/>
      <c r="G97" s="170"/>
      <c r="H97" s="212"/>
      <c r="I97" s="212"/>
      <c r="J97" s="212"/>
      <c r="K97" s="170"/>
      <c r="L97" s="170"/>
      <c r="M97" s="170"/>
      <c r="N97" s="170"/>
      <c r="O97" s="170"/>
      <c r="P97" s="170" t="s">
        <v>80</v>
      </c>
      <c r="Q97" s="170"/>
      <c r="R97" s="170"/>
      <c r="S97" s="170"/>
      <c r="T97" s="170"/>
      <c r="U97" s="170"/>
      <c r="V97" s="154"/>
      <c r="W97" s="154"/>
    </row>
    <row r="98" spans="1:23" s="51" customFormat="1" ht="217.5" x14ac:dyDescent="0.35">
      <c r="A98" s="242"/>
      <c r="B98" s="120" t="s">
        <v>8</v>
      </c>
      <c r="C98" s="120" t="s">
        <v>1195</v>
      </c>
      <c r="D98" s="48" t="s">
        <v>1287</v>
      </c>
      <c r="E98" s="183" t="s">
        <v>2055</v>
      </c>
      <c r="F98" s="48"/>
      <c r="G98" s="48"/>
      <c r="H98" s="52"/>
      <c r="I98" s="52"/>
      <c r="J98" s="52"/>
      <c r="K98" s="48"/>
      <c r="L98" s="48"/>
      <c r="M98" s="48"/>
      <c r="N98" s="48"/>
      <c r="O98" s="48"/>
      <c r="P98" s="48" t="s">
        <v>80</v>
      </c>
      <c r="Q98" s="48"/>
      <c r="R98" s="48"/>
      <c r="S98" s="48"/>
      <c r="T98" s="48"/>
      <c r="U98" s="48"/>
      <c r="V98" s="154"/>
      <c r="W98" s="154"/>
    </row>
    <row r="99" spans="1:23" s="51" customFormat="1" ht="14.5" x14ac:dyDescent="0.35">
      <c r="A99" s="242"/>
      <c r="B99" s="120" t="s">
        <v>71</v>
      </c>
      <c r="C99" s="120" t="s">
        <v>1244</v>
      </c>
      <c r="D99" s="48"/>
      <c r="E99" s="48"/>
      <c r="F99" s="48"/>
      <c r="G99" s="48"/>
      <c r="H99" s="52"/>
      <c r="I99" s="52"/>
      <c r="J99" s="52"/>
      <c r="K99" s="48"/>
      <c r="L99" s="48"/>
      <c r="M99" s="48"/>
      <c r="N99" s="48"/>
      <c r="O99" s="48"/>
      <c r="P99" s="48"/>
      <c r="Q99" s="48"/>
      <c r="R99" s="48"/>
      <c r="S99" s="48"/>
      <c r="T99" s="48"/>
      <c r="U99" s="48"/>
      <c r="V99" s="154"/>
      <c r="W99" s="154"/>
    </row>
    <row r="100" spans="1:23" s="51" customFormat="1" ht="58" x14ac:dyDescent="0.35">
      <c r="A100" s="242"/>
      <c r="B100" s="52" t="s">
        <v>108</v>
      </c>
      <c r="C100" s="52" t="s">
        <v>1486</v>
      </c>
      <c r="D100" s="52" t="s">
        <v>1487</v>
      </c>
      <c r="E100" s="183" t="s">
        <v>1604</v>
      </c>
      <c r="F100" s="52"/>
      <c r="G100" s="52"/>
      <c r="H100" s="52"/>
      <c r="I100" s="52"/>
      <c r="J100" s="52"/>
      <c r="K100" s="52"/>
      <c r="L100" s="52" t="s">
        <v>1957</v>
      </c>
      <c r="M100" s="52"/>
      <c r="N100" s="52"/>
      <c r="O100" s="52" t="s">
        <v>54</v>
      </c>
      <c r="P100" s="52" t="s">
        <v>55</v>
      </c>
      <c r="Q100" s="52"/>
      <c r="R100" s="52"/>
      <c r="S100" s="52" t="s">
        <v>1289</v>
      </c>
      <c r="T100" s="52" t="s">
        <v>84</v>
      </c>
      <c r="U100" s="48"/>
      <c r="V100" s="154"/>
      <c r="W100" s="154"/>
    </row>
    <row r="101" spans="1:23" s="51" customFormat="1" ht="43.5" x14ac:dyDescent="0.35">
      <c r="A101" s="242"/>
      <c r="B101" s="52" t="s">
        <v>1965</v>
      </c>
      <c r="C101" s="52" t="s">
        <v>1969</v>
      </c>
      <c r="D101" s="52" t="s">
        <v>1964</v>
      </c>
      <c r="E101" s="183" t="s">
        <v>1996</v>
      </c>
      <c r="F101" s="52"/>
      <c r="G101" s="52"/>
      <c r="H101" s="52"/>
      <c r="I101" s="52"/>
      <c r="J101" s="52"/>
      <c r="K101" s="52"/>
      <c r="L101" s="52" t="s">
        <v>1490</v>
      </c>
      <c r="M101" s="52"/>
      <c r="N101" s="52"/>
      <c r="O101" s="52"/>
      <c r="P101" s="52"/>
      <c r="Q101" s="52"/>
      <c r="R101" s="52"/>
      <c r="S101" s="52"/>
      <c r="T101" s="52"/>
      <c r="U101" s="48"/>
      <c r="V101" s="154"/>
      <c r="W101" s="154"/>
    </row>
    <row r="102" spans="1:23" s="51" customFormat="1" ht="116" x14ac:dyDescent="0.35">
      <c r="A102" s="242"/>
      <c r="B102" s="52" t="s">
        <v>4</v>
      </c>
      <c r="C102" s="52" t="s">
        <v>1488</v>
      </c>
      <c r="D102" s="52" t="s">
        <v>1971</v>
      </c>
      <c r="E102" s="183" t="s">
        <v>1997</v>
      </c>
      <c r="F102" s="52" t="s">
        <v>1489</v>
      </c>
      <c r="G102" s="159" t="s">
        <v>1605</v>
      </c>
      <c r="H102" s="52" t="s">
        <v>120</v>
      </c>
      <c r="I102" s="52" t="s">
        <v>121</v>
      </c>
      <c r="J102" s="182" t="s">
        <v>1606</v>
      </c>
      <c r="K102" s="52"/>
      <c r="L102" s="52" t="s">
        <v>1970</v>
      </c>
      <c r="M102" s="52"/>
      <c r="N102" s="52"/>
      <c r="O102" s="52" t="s">
        <v>54</v>
      </c>
      <c r="P102" s="52" t="s">
        <v>55</v>
      </c>
      <c r="Q102" s="52"/>
      <c r="R102" s="52"/>
      <c r="S102" s="52" t="s">
        <v>1291</v>
      </c>
      <c r="T102" s="52" t="s">
        <v>84</v>
      </c>
      <c r="U102" s="48"/>
      <c r="V102" s="154"/>
      <c r="W102" s="154"/>
    </row>
    <row r="103" spans="1:23" s="51" customFormat="1" ht="29" x14ac:dyDescent="0.35">
      <c r="A103" s="242"/>
      <c r="B103" s="52" t="s">
        <v>16</v>
      </c>
      <c r="C103" s="52" t="s">
        <v>1972</v>
      </c>
      <c r="D103" s="52" t="s">
        <v>80</v>
      </c>
      <c r="E103" s="52"/>
      <c r="F103" s="52"/>
      <c r="G103" s="52"/>
      <c r="H103" s="52"/>
      <c r="I103" s="52"/>
      <c r="J103" s="52"/>
      <c r="K103" s="52" t="s">
        <v>1491</v>
      </c>
      <c r="L103" s="52" t="s">
        <v>1970</v>
      </c>
      <c r="M103" s="52"/>
      <c r="N103" s="52"/>
      <c r="O103" s="52"/>
      <c r="P103" s="52" t="s">
        <v>80</v>
      </c>
      <c r="Q103" s="52"/>
      <c r="R103" s="52"/>
      <c r="S103" s="52"/>
      <c r="T103" s="52" t="s">
        <v>84</v>
      </c>
      <c r="U103" s="48"/>
      <c r="V103" s="154"/>
      <c r="W103" s="154"/>
    </row>
    <row r="104" spans="1:23" s="51" customFormat="1" ht="72.5" x14ac:dyDescent="0.35">
      <c r="A104" s="242"/>
      <c r="B104" s="52" t="s">
        <v>8</v>
      </c>
      <c r="C104" s="52" t="s">
        <v>1492</v>
      </c>
      <c r="D104" s="52" t="s">
        <v>1982</v>
      </c>
      <c r="E104" s="183" t="s">
        <v>2050</v>
      </c>
      <c r="F104" s="52" t="s">
        <v>1493</v>
      </c>
      <c r="G104" s="159" t="s">
        <v>1607</v>
      </c>
      <c r="H104" s="52"/>
      <c r="I104" s="52"/>
      <c r="J104" s="52"/>
      <c r="K104" s="52"/>
      <c r="L104" s="52" t="s">
        <v>1970</v>
      </c>
      <c r="M104" s="52"/>
      <c r="N104" s="52"/>
      <c r="O104" s="52"/>
      <c r="P104" s="52" t="s">
        <v>80</v>
      </c>
      <c r="Q104" s="52"/>
      <c r="R104" s="52"/>
      <c r="S104" s="52"/>
      <c r="T104" s="52" t="s">
        <v>1065</v>
      </c>
      <c r="U104" s="48"/>
      <c r="V104" s="154"/>
      <c r="W104" s="154"/>
    </row>
    <row r="105" spans="1:23" s="51" customFormat="1" ht="58" x14ac:dyDescent="0.35">
      <c r="A105" s="242"/>
      <c r="B105" s="52" t="s">
        <v>4</v>
      </c>
      <c r="C105" s="52" t="s">
        <v>1974</v>
      </c>
      <c r="D105" s="52" t="s">
        <v>1973</v>
      </c>
      <c r="E105" s="183" t="s">
        <v>1998</v>
      </c>
      <c r="F105" s="52"/>
      <c r="G105" s="159"/>
      <c r="H105" s="52"/>
      <c r="I105" s="52"/>
      <c r="J105" s="52"/>
      <c r="K105" s="52"/>
      <c r="L105" s="52" t="s">
        <v>1975</v>
      </c>
      <c r="M105" s="52"/>
      <c r="N105" s="52"/>
      <c r="O105" s="52" t="s">
        <v>54</v>
      </c>
      <c r="P105" s="52" t="s">
        <v>55</v>
      </c>
      <c r="Q105" s="52"/>
      <c r="R105" s="52"/>
      <c r="S105" s="52"/>
      <c r="T105" s="52"/>
      <c r="U105" s="48"/>
      <c r="V105" s="154"/>
      <c r="W105" s="154"/>
    </row>
    <row r="106" spans="1:23" s="154" customFormat="1" ht="109.75" customHeight="1" x14ac:dyDescent="0.35">
      <c r="A106" s="242"/>
      <c r="B106" s="48" t="s">
        <v>16</v>
      </c>
      <c r="C106" s="48" t="s">
        <v>122</v>
      </c>
      <c r="D106" s="48"/>
      <c r="E106" s="48"/>
      <c r="F106" s="48"/>
      <c r="G106" s="48"/>
      <c r="H106" s="52"/>
      <c r="I106" s="52"/>
      <c r="J106" s="52"/>
      <c r="K106" s="237" t="s">
        <v>2520</v>
      </c>
      <c r="L106" s="48"/>
      <c r="M106" s="48"/>
      <c r="N106" s="48"/>
      <c r="O106" s="48"/>
      <c r="P106" s="48"/>
      <c r="Q106" s="48"/>
      <c r="R106" s="48"/>
      <c r="S106" s="48"/>
      <c r="T106" s="48"/>
      <c r="U106" s="122"/>
    </row>
    <row r="107" spans="1:23" s="154" customFormat="1" ht="58" x14ac:dyDescent="0.35">
      <c r="A107" s="242"/>
      <c r="B107" s="48" t="s">
        <v>108</v>
      </c>
      <c r="C107" s="48" t="s">
        <v>123</v>
      </c>
      <c r="D107" s="48" t="s">
        <v>2077</v>
      </c>
      <c r="E107" s="183" t="s">
        <v>2472</v>
      </c>
      <c r="F107" s="48" t="s">
        <v>124</v>
      </c>
      <c r="G107" s="159" t="s">
        <v>1608</v>
      </c>
      <c r="H107" s="52"/>
      <c r="I107" s="52"/>
      <c r="J107" s="52"/>
      <c r="K107" s="48"/>
      <c r="L107" s="48"/>
      <c r="M107" s="48"/>
      <c r="N107" s="48"/>
      <c r="O107" s="48" t="s">
        <v>54</v>
      </c>
      <c r="P107" s="48" t="s">
        <v>55</v>
      </c>
      <c r="Q107" s="48"/>
      <c r="R107" s="48"/>
      <c r="S107" s="48" t="s">
        <v>1289</v>
      </c>
      <c r="T107" s="48" t="s">
        <v>84</v>
      </c>
      <c r="U107" s="48" t="s">
        <v>1269</v>
      </c>
    </row>
    <row r="108" spans="1:23" s="154" customFormat="1" ht="58" x14ac:dyDescent="0.35">
      <c r="A108" s="242"/>
      <c r="B108" s="48" t="s">
        <v>125</v>
      </c>
      <c r="C108" s="48" t="s">
        <v>126</v>
      </c>
      <c r="D108" s="48" t="s">
        <v>127</v>
      </c>
      <c r="E108" s="159" t="s">
        <v>1612</v>
      </c>
      <c r="F108" s="48" t="s">
        <v>1234</v>
      </c>
      <c r="G108" s="180" t="s">
        <v>1609</v>
      </c>
      <c r="H108" s="52"/>
      <c r="I108" s="52"/>
      <c r="J108" s="52"/>
      <c r="K108" s="48"/>
      <c r="L108" s="48" t="s">
        <v>1305</v>
      </c>
      <c r="M108" s="48"/>
      <c r="N108" s="48"/>
      <c r="O108" s="48" t="s">
        <v>54</v>
      </c>
      <c r="P108" s="48" t="s">
        <v>55</v>
      </c>
      <c r="Q108" s="48"/>
      <c r="R108" s="48"/>
      <c r="S108" s="48" t="s">
        <v>1290</v>
      </c>
      <c r="T108" s="48" t="s">
        <v>84</v>
      </c>
      <c r="U108" s="48" t="s">
        <v>1270</v>
      </c>
    </row>
    <row r="109" spans="1:23" s="154" customFormat="1" ht="43.5" x14ac:dyDescent="0.35">
      <c r="A109" s="242"/>
      <c r="B109" s="48" t="s">
        <v>3</v>
      </c>
      <c r="C109" s="48" t="s">
        <v>1534</v>
      </c>
      <c r="D109" s="48" t="s">
        <v>1535</v>
      </c>
      <c r="E109" s="159" t="s">
        <v>1611</v>
      </c>
      <c r="F109" s="48"/>
      <c r="G109" s="48"/>
      <c r="H109" s="48" t="s">
        <v>1257</v>
      </c>
      <c r="I109" s="48" t="s">
        <v>1355</v>
      </c>
      <c r="J109" s="178" t="s">
        <v>1613</v>
      </c>
      <c r="K109" s="48"/>
      <c r="L109" s="48" t="s">
        <v>1536</v>
      </c>
      <c r="M109" s="48"/>
      <c r="N109" s="48"/>
      <c r="O109" s="48" t="s">
        <v>54</v>
      </c>
      <c r="P109" s="48" t="s">
        <v>55</v>
      </c>
      <c r="Q109" s="48"/>
      <c r="R109" s="48"/>
      <c r="S109" s="48"/>
      <c r="T109" s="48"/>
      <c r="U109" s="48"/>
    </row>
    <row r="110" spans="1:23" s="154" customFormat="1" ht="58" x14ac:dyDescent="0.35">
      <c r="A110" s="242"/>
      <c r="B110" s="48" t="s">
        <v>128</v>
      </c>
      <c r="C110" s="48" t="s">
        <v>129</v>
      </c>
      <c r="D110" s="48" t="s">
        <v>1495</v>
      </c>
      <c r="E110" s="159" t="s">
        <v>1999</v>
      </c>
      <c r="F110" s="48" t="s">
        <v>1298</v>
      </c>
      <c r="G110" s="159" t="s">
        <v>1614</v>
      </c>
      <c r="H110" s="52"/>
      <c r="I110" s="52"/>
      <c r="J110" s="52"/>
      <c r="K110" s="48"/>
      <c r="L110" s="48"/>
      <c r="M110" s="48"/>
      <c r="N110" s="48"/>
      <c r="O110" s="48" t="s">
        <v>54</v>
      </c>
      <c r="P110" s="48" t="s">
        <v>55</v>
      </c>
      <c r="Q110" s="48"/>
      <c r="R110" s="48"/>
      <c r="S110" s="48" t="s">
        <v>1289</v>
      </c>
      <c r="T110" s="48" t="s">
        <v>84</v>
      </c>
      <c r="U110" s="48" t="s">
        <v>1269</v>
      </c>
    </row>
    <row r="111" spans="1:23" s="154" customFormat="1" ht="29" x14ac:dyDescent="0.35">
      <c r="A111" s="242"/>
      <c r="B111" s="48" t="s">
        <v>42</v>
      </c>
      <c r="C111" s="48" t="s">
        <v>130</v>
      </c>
      <c r="D111" s="48"/>
      <c r="E111" s="48"/>
      <c r="F111" s="48"/>
      <c r="G111" s="48"/>
      <c r="H111" s="52"/>
      <c r="I111" s="52"/>
      <c r="J111" s="52"/>
      <c r="K111" s="48"/>
      <c r="L111" s="48" t="s">
        <v>131</v>
      </c>
      <c r="M111" s="48"/>
      <c r="N111" s="48" t="s">
        <v>132</v>
      </c>
      <c r="O111" s="48"/>
      <c r="P111" s="48" t="s">
        <v>80</v>
      </c>
      <c r="Q111" s="48"/>
      <c r="R111" s="48"/>
      <c r="S111" s="48"/>
      <c r="T111" s="48"/>
      <c r="U111" s="48"/>
    </row>
    <row r="112" spans="1:23" s="154" customFormat="1" ht="29" x14ac:dyDescent="0.35">
      <c r="A112" s="242"/>
      <c r="B112" s="48" t="s">
        <v>8</v>
      </c>
      <c r="C112" s="48" t="s">
        <v>133</v>
      </c>
      <c r="D112" s="48" t="s">
        <v>1496</v>
      </c>
      <c r="E112" s="159" t="s">
        <v>2000</v>
      </c>
      <c r="F112" s="48"/>
      <c r="G112" s="48"/>
      <c r="H112" s="52"/>
      <c r="I112" s="52"/>
      <c r="J112" s="52"/>
      <c r="K112" s="48"/>
      <c r="L112" s="48"/>
      <c r="M112" s="48"/>
      <c r="N112" s="48"/>
      <c r="O112" s="48"/>
      <c r="P112" s="48" t="s">
        <v>80</v>
      </c>
      <c r="Q112" s="48"/>
      <c r="R112" s="48"/>
      <c r="S112" s="48"/>
      <c r="T112" s="48" t="s">
        <v>1065</v>
      </c>
      <c r="U112" s="48" t="s">
        <v>1269</v>
      </c>
    </row>
    <row r="113" spans="1:27" s="51" customFormat="1" ht="43.5" x14ac:dyDescent="0.35">
      <c r="A113" s="242"/>
      <c r="B113" s="48" t="s">
        <v>4</v>
      </c>
      <c r="C113" s="48" t="s">
        <v>134</v>
      </c>
      <c r="D113" s="48" t="s">
        <v>2067</v>
      </c>
      <c r="E113" s="159" t="s">
        <v>2473</v>
      </c>
      <c r="F113" s="48"/>
      <c r="G113" s="48"/>
      <c r="H113" s="52" t="s">
        <v>120</v>
      </c>
      <c r="I113" s="52" t="s">
        <v>121</v>
      </c>
      <c r="J113" s="184" t="s">
        <v>1606</v>
      </c>
      <c r="K113" s="48"/>
      <c r="L113" s="48"/>
      <c r="M113" s="48"/>
      <c r="N113" s="48"/>
      <c r="O113" s="48" t="s">
        <v>54</v>
      </c>
      <c r="P113" s="48" t="s">
        <v>55</v>
      </c>
      <c r="Q113" s="48"/>
      <c r="R113" s="48"/>
      <c r="S113" s="48" t="s">
        <v>1291</v>
      </c>
      <c r="T113" s="48" t="s">
        <v>84</v>
      </c>
      <c r="U113" s="48" t="s">
        <v>1285</v>
      </c>
      <c r="V113" s="154"/>
      <c r="W113" s="154"/>
      <c r="X113" s="154"/>
      <c r="Y113" s="154"/>
      <c r="Z113" s="154"/>
      <c r="AA113" s="154"/>
    </row>
    <row r="114" spans="1:27" s="154" customFormat="1" ht="14.5" x14ac:dyDescent="0.35">
      <c r="A114" s="242"/>
      <c r="B114" s="48" t="s">
        <v>71</v>
      </c>
      <c r="C114" s="48" t="s">
        <v>130</v>
      </c>
      <c r="D114" s="48" t="s">
        <v>80</v>
      </c>
      <c r="E114" s="48"/>
      <c r="F114" s="48"/>
      <c r="G114" s="48"/>
      <c r="H114" s="52"/>
      <c r="I114" s="52"/>
      <c r="J114" s="52"/>
      <c r="K114" s="48"/>
      <c r="L114" s="48"/>
      <c r="M114" s="48"/>
      <c r="N114" s="48"/>
      <c r="O114" s="48"/>
      <c r="P114" s="48" t="s">
        <v>80</v>
      </c>
      <c r="Q114" s="48"/>
      <c r="R114" s="48"/>
      <c r="S114" s="48"/>
      <c r="T114" s="48"/>
      <c r="U114" s="48"/>
    </row>
    <row r="115" spans="1:27" s="59" customFormat="1" ht="43.5" x14ac:dyDescent="0.35">
      <c r="A115" s="242"/>
      <c r="B115" s="48" t="s">
        <v>135</v>
      </c>
      <c r="C115" s="48" t="s">
        <v>136</v>
      </c>
      <c r="D115" s="48" t="s">
        <v>1497</v>
      </c>
      <c r="E115" s="159" t="s">
        <v>1615</v>
      </c>
      <c r="F115" s="48"/>
      <c r="G115" s="48"/>
      <c r="H115" s="52"/>
      <c r="I115" s="52"/>
      <c r="J115" s="52"/>
      <c r="K115" s="48"/>
      <c r="L115" s="48"/>
      <c r="M115" s="48"/>
      <c r="N115" s="48"/>
      <c r="O115" s="48" t="s">
        <v>54</v>
      </c>
      <c r="P115" s="48" t="s">
        <v>55</v>
      </c>
      <c r="Q115" s="48"/>
      <c r="R115" s="48"/>
      <c r="S115" s="48" t="s">
        <v>1291</v>
      </c>
      <c r="T115" s="48" t="s">
        <v>84</v>
      </c>
      <c r="U115" s="48" t="s">
        <v>1269</v>
      </c>
    </row>
    <row r="116" spans="1:27" s="59" customFormat="1" ht="43.5" x14ac:dyDescent="0.35">
      <c r="A116" s="242"/>
      <c r="B116" s="48" t="s">
        <v>2501</v>
      </c>
      <c r="C116" s="48" t="s">
        <v>137</v>
      </c>
      <c r="D116" s="48" t="s">
        <v>1498</v>
      </c>
      <c r="E116" s="159" t="s">
        <v>1616</v>
      </c>
      <c r="F116" s="48"/>
      <c r="G116" s="48"/>
      <c r="H116" s="52" t="s">
        <v>1204</v>
      </c>
      <c r="I116" s="52" t="s">
        <v>1205</v>
      </c>
      <c r="J116" s="184" t="s">
        <v>1625</v>
      </c>
      <c r="K116" s="48"/>
      <c r="L116" s="48" t="s">
        <v>1309</v>
      </c>
      <c r="M116" s="48"/>
      <c r="N116" s="48"/>
      <c r="O116" s="48" t="s">
        <v>54</v>
      </c>
      <c r="P116" s="48" t="s">
        <v>55</v>
      </c>
      <c r="Q116" s="48"/>
      <c r="R116" s="48"/>
      <c r="S116" s="48" t="s">
        <v>1291</v>
      </c>
      <c r="T116" s="48" t="s">
        <v>84</v>
      </c>
      <c r="U116" s="48" t="s">
        <v>1270</v>
      </c>
    </row>
    <row r="117" spans="1:27" s="154" customFormat="1" ht="28.75" customHeight="1" x14ac:dyDescent="0.35">
      <c r="A117" s="242"/>
      <c r="B117" s="48" t="s">
        <v>3</v>
      </c>
      <c r="C117" s="48" t="s">
        <v>1506</v>
      </c>
      <c r="D117" s="48" t="s">
        <v>1507</v>
      </c>
      <c r="E117" s="159" t="s">
        <v>1617</v>
      </c>
      <c r="F117" s="48"/>
      <c r="G117" s="48"/>
      <c r="H117" s="48" t="s">
        <v>1257</v>
      </c>
      <c r="I117" s="48" t="s">
        <v>1355</v>
      </c>
      <c r="J117" s="178" t="s">
        <v>1613</v>
      </c>
      <c r="K117" s="48"/>
      <c r="L117" s="48" t="s">
        <v>1508</v>
      </c>
      <c r="M117" s="48"/>
      <c r="N117" s="48"/>
      <c r="O117" s="48" t="s">
        <v>54</v>
      </c>
      <c r="P117" s="48" t="s">
        <v>55</v>
      </c>
      <c r="Q117" s="48"/>
      <c r="R117" s="48"/>
      <c r="S117" s="48"/>
      <c r="T117" s="48"/>
      <c r="U117" s="48"/>
    </row>
    <row r="118" spans="1:27" s="59" customFormat="1" ht="72.5" x14ac:dyDescent="0.35">
      <c r="A118" s="242"/>
      <c r="B118" s="48" t="s">
        <v>1311</v>
      </c>
      <c r="C118" s="48" t="s">
        <v>1312</v>
      </c>
      <c r="D118" s="48" t="s">
        <v>1313</v>
      </c>
      <c r="E118" s="159" t="s">
        <v>1618</v>
      </c>
      <c r="F118" s="48" t="s">
        <v>1502</v>
      </c>
      <c r="G118" s="159" t="s">
        <v>2001</v>
      </c>
      <c r="H118" s="48"/>
      <c r="I118" s="48"/>
      <c r="J118" s="48"/>
      <c r="K118" s="48"/>
      <c r="L118" s="48"/>
      <c r="M118" s="48"/>
      <c r="N118" s="48"/>
      <c r="O118" s="48" t="s">
        <v>54</v>
      </c>
      <c r="P118" s="48" t="s">
        <v>55</v>
      </c>
      <c r="Q118" s="48"/>
      <c r="R118" s="48"/>
      <c r="S118" s="48" t="s">
        <v>1310</v>
      </c>
      <c r="T118" s="48"/>
      <c r="U118" s="48"/>
    </row>
    <row r="119" spans="1:27" s="59" customFormat="1" ht="72.5" x14ac:dyDescent="0.35">
      <c r="A119" s="242"/>
      <c r="B119" s="48" t="s">
        <v>1314</v>
      </c>
      <c r="C119" s="48" t="s">
        <v>1315</v>
      </c>
      <c r="D119" s="48" t="s">
        <v>1316</v>
      </c>
      <c r="E119" s="159" t="s">
        <v>1619</v>
      </c>
      <c r="F119" s="48" t="s">
        <v>1502</v>
      </c>
      <c r="G119" s="159" t="s">
        <v>2001</v>
      </c>
      <c r="H119" s="48"/>
      <c r="I119" s="48"/>
      <c r="J119" s="48"/>
      <c r="K119" s="48"/>
      <c r="L119" s="48"/>
      <c r="M119" s="48"/>
      <c r="N119" s="48"/>
      <c r="O119" s="48" t="s">
        <v>54</v>
      </c>
      <c r="P119" s="48" t="s">
        <v>55</v>
      </c>
      <c r="Q119" s="48"/>
      <c r="R119" s="48"/>
      <c r="S119" s="48" t="s">
        <v>1310</v>
      </c>
      <c r="T119" s="48"/>
      <c r="U119" s="48"/>
    </row>
    <row r="120" spans="1:27" s="51" customFormat="1" ht="29" x14ac:dyDescent="0.35">
      <c r="A120" s="242"/>
      <c r="B120" s="120" t="s">
        <v>71</v>
      </c>
      <c r="C120" s="120" t="s">
        <v>93</v>
      </c>
      <c r="D120" s="48" t="s">
        <v>94</v>
      </c>
      <c r="E120" s="48"/>
      <c r="F120" s="48"/>
      <c r="G120" s="48"/>
      <c r="H120" s="52"/>
      <c r="I120" s="52"/>
      <c r="J120" s="52"/>
      <c r="K120" s="48"/>
      <c r="L120" s="48"/>
      <c r="M120" s="48"/>
      <c r="N120" s="48"/>
      <c r="O120" s="48"/>
      <c r="P120" s="48" t="s">
        <v>80</v>
      </c>
      <c r="Q120" s="48"/>
      <c r="R120" s="48"/>
      <c r="S120" s="48"/>
      <c r="T120" s="48"/>
      <c r="U120" s="48"/>
      <c r="V120" s="154"/>
      <c r="W120" s="154"/>
    </row>
    <row r="121" spans="1:27" s="154" customFormat="1" ht="58" x14ac:dyDescent="0.35">
      <c r="A121" s="242" t="s">
        <v>138</v>
      </c>
      <c r="B121" s="48" t="s">
        <v>42</v>
      </c>
      <c r="C121" s="48" t="s">
        <v>139</v>
      </c>
      <c r="D121" s="48" t="s">
        <v>140</v>
      </c>
      <c r="E121" s="159" t="s">
        <v>1620</v>
      </c>
      <c r="F121" s="48"/>
      <c r="G121" s="48"/>
      <c r="H121" s="52"/>
      <c r="I121" s="52"/>
      <c r="J121" s="52"/>
      <c r="K121" s="48"/>
      <c r="L121" s="48"/>
      <c r="M121" s="48"/>
      <c r="N121" s="48"/>
      <c r="O121" s="48"/>
      <c r="P121" s="48" t="s">
        <v>80</v>
      </c>
      <c r="Q121" s="48"/>
      <c r="R121" s="48"/>
      <c r="S121" s="48"/>
      <c r="T121" s="48" t="s">
        <v>141</v>
      </c>
      <c r="U121" s="48" t="s">
        <v>1272</v>
      </c>
    </row>
    <row r="122" spans="1:27" s="154" customFormat="1" ht="43.5" x14ac:dyDescent="0.35">
      <c r="A122" s="242"/>
      <c r="B122" s="48" t="s">
        <v>8</v>
      </c>
      <c r="C122" s="48" t="s">
        <v>142</v>
      </c>
      <c r="D122" s="48" t="s">
        <v>140</v>
      </c>
      <c r="E122" s="159" t="s">
        <v>1620</v>
      </c>
      <c r="F122" s="48"/>
      <c r="G122" s="48"/>
      <c r="H122" s="52"/>
      <c r="I122" s="52"/>
      <c r="J122" s="52"/>
      <c r="K122" s="48"/>
      <c r="L122" s="48"/>
      <c r="M122" s="48"/>
      <c r="N122" s="48"/>
      <c r="O122" s="48"/>
      <c r="P122" s="48" t="s">
        <v>80</v>
      </c>
      <c r="Q122" s="48"/>
      <c r="R122" s="48"/>
      <c r="S122" s="48"/>
      <c r="T122" s="48" t="s">
        <v>1065</v>
      </c>
      <c r="U122" s="48" t="s">
        <v>1273</v>
      </c>
    </row>
    <row r="123" spans="1:27" s="154" customFormat="1" ht="87" x14ac:dyDescent="0.35">
      <c r="A123" s="242"/>
      <c r="B123" s="48" t="s">
        <v>2505</v>
      </c>
      <c r="C123" s="48" t="s">
        <v>1334</v>
      </c>
      <c r="D123" s="48" t="s">
        <v>1505</v>
      </c>
      <c r="E123" s="159" t="s">
        <v>1621</v>
      </c>
      <c r="F123" s="48"/>
      <c r="G123" s="48"/>
      <c r="H123" s="52" t="s">
        <v>2506</v>
      </c>
      <c r="I123" s="235" t="s">
        <v>2507</v>
      </c>
      <c r="J123" s="236" t="s">
        <v>2515</v>
      </c>
      <c r="K123" s="48"/>
      <c r="L123" s="48"/>
      <c r="M123" s="48"/>
      <c r="N123" s="48"/>
      <c r="O123" s="48" t="s">
        <v>54</v>
      </c>
      <c r="P123" s="48" t="s">
        <v>55</v>
      </c>
      <c r="Q123" s="48"/>
      <c r="R123" s="48"/>
      <c r="S123" s="48" t="s">
        <v>1310</v>
      </c>
      <c r="T123" s="48" t="s">
        <v>84</v>
      </c>
      <c r="U123" s="48" t="s">
        <v>1335</v>
      </c>
    </row>
    <row r="124" spans="1:27" s="154" customFormat="1" ht="43.5" x14ac:dyDescent="0.35">
      <c r="A124" s="242"/>
      <c r="B124" s="48" t="s">
        <v>3</v>
      </c>
      <c r="C124" s="48" t="s">
        <v>1336</v>
      </c>
      <c r="D124" s="48" t="s">
        <v>1340</v>
      </c>
      <c r="E124" s="159" t="s">
        <v>1610</v>
      </c>
      <c r="F124" s="48"/>
      <c r="G124" s="48"/>
      <c r="H124" s="48" t="s">
        <v>1257</v>
      </c>
      <c r="I124" s="48" t="s">
        <v>1355</v>
      </c>
      <c r="J124" s="178" t="s">
        <v>1613</v>
      </c>
      <c r="K124" s="48"/>
      <c r="L124" s="48" t="s">
        <v>1337</v>
      </c>
      <c r="M124" s="48"/>
      <c r="N124" s="48"/>
      <c r="O124" s="48" t="s">
        <v>54</v>
      </c>
      <c r="P124" s="48" t="s">
        <v>55</v>
      </c>
      <c r="Q124" s="48"/>
      <c r="R124" s="48"/>
      <c r="S124" s="48"/>
      <c r="T124" s="48" t="s">
        <v>84</v>
      </c>
      <c r="U124" s="48"/>
    </row>
    <row r="125" spans="1:27" s="154" customFormat="1" ht="58" x14ac:dyDescent="0.35">
      <c r="A125" s="242"/>
      <c r="B125" s="48" t="s">
        <v>143</v>
      </c>
      <c r="C125" s="48" t="s">
        <v>144</v>
      </c>
      <c r="D125" s="48" t="s">
        <v>1339</v>
      </c>
      <c r="E125" s="159" t="s">
        <v>1622</v>
      </c>
      <c r="F125" s="48" t="s">
        <v>1218</v>
      </c>
      <c r="G125" s="185" t="s">
        <v>1623</v>
      </c>
      <c r="H125" s="52"/>
      <c r="I125" s="52"/>
      <c r="J125" s="52"/>
      <c r="K125" s="48"/>
      <c r="L125" s="48"/>
      <c r="M125" s="48"/>
      <c r="N125" s="48"/>
      <c r="O125" s="48" t="s">
        <v>54</v>
      </c>
      <c r="P125" s="48" t="s">
        <v>55</v>
      </c>
      <c r="Q125" s="48"/>
      <c r="R125" s="48"/>
      <c r="S125" s="48" t="s">
        <v>1291</v>
      </c>
      <c r="T125" s="48" t="s">
        <v>84</v>
      </c>
      <c r="U125" s="48" t="s">
        <v>1270</v>
      </c>
    </row>
    <row r="126" spans="1:27" s="154" customFormat="1" ht="58" x14ac:dyDescent="0.35">
      <c r="A126" s="242"/>
      <c r="B126" s="48" t="s">
        <v>145</v>
      </c>
      <c r="C126" s="48" t="s">
        <v>146</v>
      </c>
      <c r="D126" s="48" t="s">
        <v>1341</v>
      </c>
      <c r="E126" s="159" t="s">
        <v>1630</v>
      </c>
      <c r="F126" s="55" t="s">
        <v>1275</v>
      </c>
      <c r="G126" s="159" t="s">
        <v>1624</v>
      </c>
      <c r="H126" s="52" t="s">
        <v>1204</v>
      </c>
      <c r="I126" s="52" t="s">
        <v>1205</v>
      </c>
      <c r="J126" s="184" t="s">
        <v>1625</v>
      </c>
      <c r="K126" s="48"/>
      <c r="L126" s="48" t="s">
        <v>1338</v>
      </c>
      <c r="M126" s="48"/>
      <c r="N126" s="48"/>
      <c r="O126" s="48" t="s">
        <v>54</v>
      </c>
      <c r="P126" s="48" t="s">
        <v>55</v>
      </c>
      <c r="Q126" s="48"/>
      <c r="R126" s="48"/>
      <c r="S126" s="48" t="s">
        <v>1290</v>
      </c>
      <c r="T126" s="48" t="s">
        <v>84</v>
      </c>
      <c r="U126" s="48" t="s">
        <v>1270</v>
      </c>
    </row>
    <row r="127" spans="1:27" s="154" customFormat="1" ht="43.5" x14ac:dyDescent="0.35">
      <c r="A127" s="242"/>
      <c r="B127" s="48" t="s">
        <v>3</v>
      </c>
      <c r="C127" s="48" t="s">
        <v>147</v>
      </c>
      <c r="D127" s="48" t="s">
        <v>156</v>
      </c>
      <c r="E127" s="159" t="s">
        <v>1610</v>
      </c>
      <c r="F127" s="48"/>
      <c r="G127" s="48"/>
      <c r="H127" s="48" t="s">
        <v>1257</v>
      </c>
      <c r="I127" s="48" t="s">
        <v>1355</v>
      </c>
      <c r="J127" s="178" t="s">
        <v>1613</v>
      </c>
      <c r="K127" s="48"/>
      <c r="L127" s="48" t="s">
        <v>148</v>
      </c>
      <c r="M127" s="48"/>
      <c r="N127" s="48"/>
      <c r="O127" s="48" t="s">
        <v>54</v>
      </c>
      <c r="P127" s="48" t="s">
        <v>55</v>
      </c>
      <c r="Q127" s="48"/>
      <c r="R127" s="48"/>
      <c r="S127" s="48"/>
      <c r="T127" s="48" t="s">
        <v>84</v>
      </c>
      <c r="U127" s="48"/>
    </row>
    <row r="128" spans="1:27" s="154" customFormat="1" ht="43.5" x14ac:dyDescent="0.35">
      <c r="A128" s="242"/>
      <c r="B128" s="48" t="s">
        <v>149</v>
      </c>
      <c r="C128" s="48" t="s">
        <v>150</v>
      </c>
      <c r="D128" s="48" t="s">
        <v>1342</v>
      </c>
      <c r="E128" s="159" t="s">
        <v>1626</v>
      </c>
      <c r="F128" s="48"/>
      <c r="G128" s="48"/>
      <c r="H128" s="52"/>
      <c r="I128" s="52"/>
      <c r="J128" s="48"/>
      <c r="K128" s="48"/>
      <c r="L128" s="48" t="s">
        <v>1346</v>
      </c>
      <c r="M128" s="48"/>
      <c r="N128" s="48"/>
      <c r="O128" s="48" t="s">
        <v>54</v>
      </c>
      <c r="P128" s="48" t="s">
        <v>55</v>
      </c>
      <c r="Q128" s="48"/>
      <c r="R128" s="48"/>
      <c r="S128" s="48" t="s">
        <v>1291</v>
      </c>
      <c r="T128" s="48" t="s">
        <v>84</v>
      </c>
      <c r="U128" s="48" t="s">
        <v>1270</v>
      </c>
    </row>
    <row r="129" spans="1:23" s="154" customFormat="1" ht="43.5" x14ac:dyDescent="0.35">
      <c r="A129" s="242"/>
      <c r="B129" s="48" t="s">
        <v>3</v>
      </c>
      <c r="C129" s="48" t="s">
        <v>151</v>
      </c>
      <c r="D129" s="48" t="s">
        <v>1343</v>
      </c>
      <c r="E129" s="159" t="s">
        <v>1627</v>
      </c>
      <c r="F129" s="48"/>
      <c r="G129" s="48"/>
      <c r="H129" s="48" t="s">
        <v>1257</v>
      </c>
      <c r="I129" s="48" t="s">
        <v>1355</v>
      </c>
      <c r="J129" s="178" t="s">
        <v>1613</v>
      </c>
      <c r="K129" s="48"/>
      <c r="L129" s="48" t="s">
        <v>152</v>
      </c>
      <c r="M129" s="48"/>
      <c r="N129" s="48"/>
      <c r="O129" s="48" t="s">
        <v>54</v>
      </c>
      <c r="P129" s="48" t="s">
        <v>55</v>
      </c>
      <c r="Q129" s="48"/>
      <c r="R129" s="48"/>
      <c r="S129" s="48"/>
      <c r="T129" s="48" t="s">
        <v>84</v>
      </c>
      <c r="U129" s="48"/>
    </row>
    <row r="130" spans="1:23" s="154" customFormat="1" ht="43.5" x14ac:dyDescent="0.35">
      <c r="A130" s="242"/>
      <c r="B130" s="48" t="s">
        <v>153</v>
      </c>
      <c r="C130" s="48" t="s">
        <v>154</v>
      </c>
      <c r="D130" s="48" t="s">
        <v>1344</v>
      </c>
      <c r="E130" s="159" t="s">
        <v>1628</v>
      </c>
      <c r="F130" s="48"/>
      <c r="G130" s="48"/>
      <c r="H130" s="52"/>
      <c r="I130" s="52"/>
      <c r="J130" s="52"/>
      <c r="K130" s="48"/>
      <c r="L130" s="48" t="s">
        <v>1347</v>
      </c>
      <c r="M130" s="48"/>
      <c r="N130" s="48"/>
      <c r="O130" s="48" t="s">
        <v>54</v>
      </c>
      <c r="P130" s="48" t="s">
        <v>55</v>
      </c>
      <c r="Q130" s="48"/>
      <c r="R130" s="48"/>
      <c r="S130" s="48" t="s">
        <v>1291</v>
      </c>
      <c r="T130" s="48" t="s">
        <v>84</v>
      </c>
      <c r="U130" s="48" t="s">
        <v>1270</v>
      </c>
    </row>
    <row r="131" spans="1:23" s="154" customFormat="1" ht="43.5" x14ac:dyDescent="0.35">
      <c r="A131" s="242"/>
      <c r="B131" s="48" t="s">
        <v>3</v>
      </c>
      <c r="C131" s="48" t="s">
        <v>155</v>
      </c>
      <c r="D131" s="48" t="s">
        <v>1345</v>
      </c>
      <c r="E131" s="159" t="s">
        <v>1629</v>
      </c>
      <c r="F131" s="48"/>
      <c r="G131" s="48"/>
      <c r="H131" s="48" t="s">
        <v>1257</v>
      </c>
      <c r="I131" s="48" t="s">
        <v>1355</v>
      </c>
      <c r="J131" s="178" t="s">
        <v>1613</v>
      </c>
      <c r="K131" s="48"/>
      <c r="L131" s="48" t="s">
        <v>157</v>
      </c>
      <c r="M131" s="48"/>
      <c r="N131" s="48"/>
      <c r="O131" s="48" t="s">
        <v>54</v>
      </c>
      <c r="P131" s="48" t="s">
        <v>55</v>
      </c>
      <c r="Q131" s="48"/>
      <c r="R131" s="48"/>
      <c r="S131" s="48"/>
      <c r="T131" s="48" t="s">
        <v>84</v>
      </c>
      <c r="U131" s="48"/>
    </row>
    <row r="132" spans="1:23" s="154" customFormat="1" ht="58" x14ac:dyDescent="0.35">
      <c r="A132" s="242"/>
      <c r="B132" s="48" t="s">
        <v>158</v>
      </c>
      <c r="C132" s="48" t="s">
        <v>159</v>
      </c>
      <c r="D132" s="48" t="s">
        <v>1936</v>
      </c>
      <c r="E132" s="159" t="s">
        <v>2002</v>
      </c>
      <c r="F132" s="48" t="s">
        <v>160</v>
      </c>
      <c r="G132" s="159" t="s">
        <v>1631</v>
      </c>
      <c r="H132" s="52"/>
      <c r="I132" s="52"/>
      <c r="J132" s="52"/>
      <c r="K132" s="48"/>
      <c r="L132" s="48" t="s">
        <v>1338</v>
      </c>
      <c r="M132" s="48"/>
      <c r="N132" s="48"/>
      <c r="O132" s="48" t="s">
        <v>54</v>
      </c>
      <c r="P132" s="48" t="s">
        <v>55</v>
      </c>
      <c r="Q132" s="48"/>
      <c r="R132" s="48"/>
      <c r="S132" s="48" t="s">
        <v>1291</v>
      </c>
      <c r="T132" s="48" t="s">
        <v>84</v>
      </c>
      <c r="U132" s="48" t="s">
        <v>1270</v>
      </c>
    </row>
    <row r="133" spans="1:23" s="154" customFormat="1" ht="14.5" x14ac:dyDescent="0.35">
      <c r="A133" s="242"/>
      <c r="B133" s="48" t="s">
        <v>71</v>
      </c>
      <c r="C133" s="48" t="s">
        <v>139</v>
      </c>
      <c r="D133" s="48" t="s">
        <v>140</v>
      </c>
      <c r="E133" s="159" t="s">
        <v>1620</v>
      </c>
      <c r="F133" s="48"/>
      <c r="G133" s="48"/>
      <c r="H133" s="52"/>
      <c r="I133" s="52"/>
      <c r="J133" s="52"/>
      <c r="K133" s="48"/>
      <c r="L133" s="48"/>
      <c r="M133" s="48"/>
      <c r="N133" s="48"/>
      <c r="O133" s="48"/>
      <c r="P133" s="48"/>
      <c r="Q133" s="48"/>
      <c r="R133" s="48"/>
      <c r="S133" s="48"/>
      <c r="T133" s="48"/>
      <c r="U133" s="48"/>
    </row>
    <row r="134" spans="1:23" s="51" customFormat="1" ht="14.5" x14ac:dyDescent="0.35">
      <c r="A134" s="242" t="s">
        <v>161</v>
      </c>
      <c r="B134" s="120" t="s">
        <v>42</v>
      </c>
      <c r="C134" s="120" t="s">
        <v>162</v>
      </c>
      <c r="D134" s="48" t="s">
        <v>161</v>
      </c>
      <c r="E134" s="159" t="s">
        <v>1632</v>
      </c>
      <c r="F134" s="48"/>
      <c r="G134" s="48"/>
      <c r="H134" s="52"/>
      <c r="I134" s="52"/>
      <c r="J134" s="52"/>
      <c r="K134" s="48"/>
      <c r="L134" s="48"/>
      <c r="M134" s="48"/>
      <c r="N134" s="48"/>
      <c r="O134" s="48"/>
      <c r="P134" s="48" t="s">
        <v>80</v>
      </c>
      <c r="Q134" s="48"/>
      <c r="R134" s="48"/>
      <c r="S134" s="48"/>
      <c r="T134" s="48"/>
      <c r="U134" s="48"/>
      <c r="V134" s="154"/>
      <c r="W134" s="154"/>
    </row>
    <row r="135" spans="1:23" s="51" customFormat="1" ht="14.5" x14ac:dyDescent="0.35">
      <c r="A135" s="242"/>
      <c r="B135" s="120" t="s">
        <v>8</v>
      </c>
      <c r="C135" s="120" t="s">
        <v>163</v>
      </c>
      <c r="D135" s="48" t="s">
        <v>161</v>
      </c>
      <c r="E135" s="159" t="s">
        <v>1632</v>
      </c>
      <c r="F135" s="48"/>
      <c r="G135" s="48"/>
      <c r="H135" s="52"/>
      <c r="I135" s="52"/>
      <c r="J135" s="52"/>
      <c r="K135" s="48"/>
      <c r="L135" s="48"/>
      <c r="M135" s="48"/>
      <c r="N135" s="48"/>
      <c r="O135" s="48"/>
      <c r="P135" s="48" t="s">
        <v>80</v>
      </c>
      <c r="Q135" s="48"/>
      <c r="R135" s="48"/>
      <c r="S135" s="48"/>
      <c r="T135" s="48"/>
      <c r="U135" s="48"/>
      <c r="V135" s="154"/>
      <c r="W135" s="154"/>
    </row>
    <row r="136" spans="1:23" s="51" customFormat="1" ht="58" x14ac:dyDescent="0.35">
      <c r="A136" s="242"/>
      <c r="B136" s="52" t="s">
        <v>108</v>
      </c>
      <c r="C136" s="52" t="s">
        <v>175</v>
      </c>
      <c r="D136" s="52" t="s">
        <v>1923</v>
      </c>
      <c r="E136" s="159" t="s">
        <v>2003</v>
      </c>
      <c r="F136" s="52"/>
      <c r="G136" s="52"/>
      <c r="H136" s="52"/>
      <c r="I136" s="52"/>
      <c r="J136" s="52"/>
      <c r="K136" s="52"/>
      <c r="L136" s="52"/>
      <c r="M136" s="52"/>
      <c r="N136" s="52"/>
      <c r="O136" s="52" t="s">
        <v>54</v>
      </c>
      <c r="P136" s="52" t="s">
        <v>55</v>
      </c>
      <c r="Q136" s="52"/>
      <c r="R136" s="52"/>
      <c r="S136" s="52" t="s">
        <v>1289</v>
      </c>
      <c r="T136" s="52"/>
      <c r="U136" s="122" t="s">
        <v>1186</v>
      </c>
      <c r="V136" s="59"/>
      <c r="W136" s="59"/>
    </row>
    <row r="137" spans="1:23" s="51" customFormat="1" ht="58" x14ac:dyDescent="0.35">
      <c r="A137" s="242"/>
      <c r="B137" s="48" t="s">
        <v>176</v>
      </c>
      <c r="C137" s="48" t="s">
        <v>177</v>
      </c>
      <c r="D137" s="48" t="s">
        <v>1924</v>
      </c>
      <c r="E137" s="159" t="s">
        <v>2004</v>
      </c>
      <c r="F137" s="48" t="s">
        <v>1294</v>
      </c>
      <c r="G137" s="159" t="s">
        <v>1596</v>
      </c>
      <c r="H137" s="52"/>
      <c r="I137" s="52"/>
      <c r="J137" s="52"/>
      <c r="K137" s="48"/>
      <c r="L137" s="48" t="s">
        <v>179</v>
      </c>
      <c r="M137" s="48"/>
      <c r="N137" s="48"/>
      <c r="O137" s="48" t="s">
        <v>54</v>
      </c>
      <c r="P137" s="48" t="s">
        <v>55</v>
      </c>
      <c r="Q137" s="48"/>
      <c r="R137" s="48"/>
      <c r="S137" s="48" t="s">
        <v>1291</v>
      </c>
      <c r="T137" s="48" t="s">
        <v>84</v>
      </c>
      <c r="U137" s="48" t="s">
        <v>1295</v>
      </c>
      <c r="V137" s="154"/>
      <c r="W137" s="154"/>
    </row>
    <row r="138" spans="1:23" s="51" customFormat="1" ht="43.5" x14ac:dyDescent="0.35">
      <c r="A138" s="242"/>
      <c r="B138" s="48" t="s">
        <v>3</v>
      </c>
      <c r="C138" s="48" t="s">
        <v>1512</v>
      </c>
      <c r="D138" s="48" t="s">
        <v>1527</v>
      </c>
      <c r="E138" s="159" t="s">
        <v>2005</v>
      </c>
      <c r="F138" s="48"/>
      <c r="G138" s="48"/>
      <c r="H138" s="48" t="s">
        <v>1257</v>
      </c>
      <c r="I138" s="48" t="s">
        <v>1355</v>
      </c>
      <c r="J138" s="178" t="s">
        <v>1613</v>
      </c>
      <c r="K138" s="48"/>
      <c r="L138" s="48" t="s">
        <v>1511</v>
      </c>
      <c r="M138" s="48"/>
      <c r="N138" s="48"/>
      <c r="O138" s="48" t="s">
        <v>54</v>
      </c>
      <c r="P138" s="48" t="s">
        <v>55</v>
      </c>
      <c r="Q138" s="48"/>
      <c r="R138" s="48"/>
      <c r="S138" s="48"/>
      <c r="T138" s="48"/>
      <c r="U138" s="48"/>
      <c r="V138" s="154"/>
      <c r="W138" s="154"/>
    </row>
    <row r="139" spans="1:23" s="51" customFormat="1" ht="87" x14ac:dyDescent="0.35">
      <c r="A139" s="242"/>
      <c r="B139" s="120" t="s">
        <v>1216</v>
      </c>
      <c r="C139" s="120" t="s">
        <v>178</v>
      </c>
      <c r="D139" s="48" t="s">
        <v>1925</v>
      </c>
      <c r="E139" s="159" t="s">
        <v>2006</v>
      </c>
      <c r="F139" s="48" t="s">
        <v>1276</v>
      </c>
      <c r="G139" s="159" t="s">
        <v>1637</v>
      </c>
      <c r="H139" s="52"/>
      <c r="I139" s="52"/>
      <c r="J139" s="52"/>
      <c r="K139" s="48"/>
      <c r="L139" s="48" t="s">
        <v>179</v>
      </c>
      <c r="M139" s="48"/>
      <c r="N139" s="48"/>
      <c r="O139" s="48" t="s">
        <v>54</v>
      </c>
      <c r="P139" s="48" t="s">
        <v>55</v>
      </c>
      <c r="Q139" s="48"/>
      <c r="R139" s="48"/>
      <c r="S139" s="48" t="s">
        <v>1289</v>
      </c>
      <c r="T139" s="48"/>
      <c r="U139" s="48"/>
      <c r="V139" s="154"/>
      <c r="W139" s="154"/>
    </row>
    <row r="140" spans="1:23" s="51" customFormat="1" ht="72.5" x14ac:dyDescent="0.35">
      <c r="A140" s="242"/>
      <c r="B140" s="120" t="s">
        <v>1216</v>
      </c>
      <c r="C140" s="120" t="s">
        <v>180</v>
      </c>
      <c r="D140" s="48" t="s">
        <v>1926</v>
      </c>
      <c r="E140" s="159" t="s">
        <v>2007</v>
      </c>
      <c r="F140" s="48" t="s">
        <v>1209</v>
      </c>
      <c r="G140" s="206" t="s">
        <v>1638</v>
      </c>
      <c r="H140" s="52"/>
      <c r="I140" s="52"/>
      <c r="J140" s="52"/>
      <c r="K140" s="48"/>
      <c r="L140" s="48" t="s">
        <v>179</v>
      </c>
      <c r="M140" s="48"/>
      <c r="N140" s="48"/>
      <c r="O140" s="48" t="s">
        <v>54</v>
      </c>
      <c r="P140" s="48" t="s">
        <v>55</v>
      </c>
      <c r="Q140" s="48"/>
      <c r="R140" s="48"/>
      <c r="S140" s="48" t="s">
        <v>1289</v>
      </c>
      <c r="T140" s="48"/>
      <c r="U140" s="48"/>
      <c r="V140" s="154"/>
      <c r="W140" s="154"/>
    </row>
    <row r="141" spans="1:23" s="51" customFormat="1" ht="58" x14ac:dyDescent="0.35">
      <c r="A141" s="242"/>
      <c r="B141" s="48" t="s">
        <v>1216</v>
      </c>
      <c r="C141" s="48" t="s">
        <v>181</v>
      </c>
      <c r="D141" s="48" t="s">
        <v>1927</v>
      </c>
      <c r="E141" s="159" t="s">
        <v>2008</v>
      </c>
      <c r="F141" s="48" t="s">
        <v>1209</v>
      </c>
      <c r="G141" s="206" t="s">
        <v>1638</v>
      </c>
      <c r="H141" s="52"/>
      <c r="I141" s="52"/>
      <c r="J141" s="52"/>
      <c r="K141" s="48"/>
      <c r="L141" s="48"/>
      <c r="M141" s="48"/>
      <c r="N141" s="48"/>
      <c r="O141" s="48" t="s">
        <v>54</v>
      </c>
      <c r="P141" s="48" t="s">
        <v>55</v>
      </c>
      <c r="Q141" s="48"/>
      <c r="R141" s="48"/>
      <c r="S141" s="48" t="s">
        <v>1289</v>
      </c>
      <c r="T141" s="48" t="s">
        <v>84</v>
      </c>
      <c r="U141" s="48" t="s">
        <v>1269</v>
      </c>
      <c r="V141" s="154"/>
      <c r="W141" s="154"/>
    </row>
    <row r="142" spans="1:23" s="54" customFormat="1" ht="145" x14ac:dyDescent="0.35">
      <c r="A142" s="243"/>
      <c r="B142" s="121" t="s">
        <v>90</v>
      </c>
      <c r="C142" s="121" t="s">
        <v>164</v>
      </c>
      <c r="D142" s="52" t="s">
        <v>1929</v>
      </c>
      <c r="E142" s="159" t="s">
        <v>2009</v>
      </c>
      <c r="F142" s="52" t="s">
        <v>2512</v>
      </c>
      <c r="G142" s="159" t="s">
        <v>1633</v>
      </c>
      <c r="H142" s="52"/>
      <c r="I142" s="52"/>
      <c r="J142" s="52"/>
      <c r="K142" s="52"/>
      <c r="L142" s="52"/>
      <c r="M142" s="52"/>
      <c r="N142" s="52"/>
      <c r="O142" s="52" t="s">
        <v>54</v>
      </c>
      <c r="P142" s="52" t="s">
        <v>55</v>
      </c>
      <c r="Q142" s="52"/>
      <c r="R142" s="52"/>
      <c r="S142" s="52" t="s">
        <v>1289</v>
      </c>
      <c r="T142" s="52"/>
      <c r="U142" s="122" t="s">
        <v>1186</v>
      </c>
      <c r="V142" s="59"/>
      <c r="W142" s="59"/>
    </row>
    <row r="143" spans="1:23" s="154" customFormat="1" ht="43.5" x14ac:dyDescent="0.35">
      <c r="A143" s="242"/>
      <c r="B143" s="48" t="s">
        <v>165</v>
      </c>
      <c r="C143" s="48" t="s">
        <v>166</v>
      </c>
      <c r="D143" s="48" t="s">
        <v>1930</v>
      </c>
      <c r="E143" s="159" t="s">
        <v>2010</v>
      </c>
      <c r="F143" s="48"/>
      <c r="G143" s="48"/>
      <c r="H143" s="52"/>
      <c r="I143" s="52"/>
      <c r="J143" s="52"/>
      <c r="K143" s="48"/>
      <c r="L143" s="48" t="s">
        <v>1349</v>
      </c>
      <c r="M143" s="48"/>
      <c r="N143" s="48"/>
      <c r="O143" s="48" t="s">
        <v>54</v>
      </c>
      <c r="P143" s="48" t="s">
        <v>55</v>
      </c>
      <c r="Q143" s="48"/>
      <c r="R143" s="48"/>
      <c r="S143" s="48" t="s">
        <v>1291</v>
      </c>
      <c r="T143" s="48" t="s">
        <v>84</v>
      </c>
      <c r="U143" s="48" t="s">
        <v>1270</v>
      </c>
    </row>
    <row r="144" spans="1:23" s="154" customFormat="1" ht="43.5" x14ac:dyDescent="0.35">
      <c r="A144" s="242"/>
      <c r="B144" s="48" t="s">
        <v>3</v>
      </c>
      <c r="C144" s="48" t="s">
        <v>1526</v>
      </c>
      <c r="D144" s="48" t="s">
        <v>1513</v>
      </c>
      <c r="E144" s="159" t="s">
        <v>2522</v>
      </c>
      <c r="F144" s="48"/>
      <c r="G144" s="185"/>
      <c r="H144" s="48" t="s">
        <v>1257</v>
      </c>
      <c r="I144" s="48" t="s">
        <v>1355</v>
      </c>
      <c r="J144" s="178" t="s">
        <v>1613</v>
      </c>
      <c r="K144" s="48"/>
      <c r="L144" s="48" t="s">
        <v>1528</v>
      </c>
      <c r="M144" s="48"/>
      <c r="N144" s="48"/>
      <c r="O144" s="48" t="s">
        <v>54</v>
      </c>
      <c r="P144" s="48" t="s">
        <v>55</v>
      </c>
      <c r="Q144" s="48"/>
      <c r="R144" s="48"/>
      <c r="S144" s="48"/>
      <c r="T144" s="48"/>
      <c r="U144" s="48"/>
    </row>
    <row r="145" spans="1:23" s="59" customFormat="1" ht="43.5" x14ac:dyDescent="0.35">
      <c r="A145" s="242"/>
      <c r="B145" s="48" t="s">
        <v>167</v>
      </c>
      <c r="C145" s="48" t="s">
        <v>168</v>
      </c>
      <c r="D145" s="48" t="s">
        <v>1932</v>
      </c>
      <c r="E145" s="159" t="s">
        <v>2011</v>
      </c>
      <c r="F145" s="48" t="s">
        <v>1233</v>
      </c>
      <c r="G145" s="185" t="s">
        <v>1634</v>
      </c>
      <c r="H145" s="52"/>
      <c r="I145" s="52"/>
      <c r="J145" s="52"/>
      <c r="K145" s="48"/>
      <c r="L145" s="48" t="s">
        <v>1348</v>
      </c>
      <c r="M145" s="48"/>
      <c r="N145" s="48"/>
      <c r="O145" s="48" t="s">
        <v>54</v>
      </c>
      <c r="P145" s="48" t="s">
        <v>55</v>
      </c>
      <c r="Q145" s="48"/>
      <c r="R145" s="48"/>
      <c r="S145" s="48" t="s">
        <v>1291</v>
      </c>
      <c r="T145" s="48" t="s">
        <v>84</v>
      </c>
      <c r="U145" s="48" t="s">
        <v>1270</v>
      </c>
    </row>
    <row r="146" spans="1:23" s="154" customFormat="1" ht="43.5" x14ac:dyDescent="0.35">
      <c r="A146" s="242"/>
      <c r="B146" s="48" t="s">
        <v>3</v>
      </c>
      <c r="C146" s="48" t="s">
        <v>1524</v>
      </c>
      <c r="D146" s="48" t="s">
        <v>1931</v>
      </c>
      <c r="E146" s="159" t="s">
        <v>2012</v>
      </c>
      <c r="F146" s="48"/>
      <c r="G146" s="48"/>
      <c r="H146" s="48" t="s">
        <v>1257</v>
      </c>
      <c r="I146" s="48" t="s">
        <v>1355</v>
      </c>
      <c r="J146" s="178" t="s">
        <v>1613</v>
      </c>
      <c r="K146" s="48"/>
      <c r="L146" s="48" t="s">
        <v>1525</v>
      </c>
      <c r="M146" s="48"/>
      <c r="N146" s="48"/>
      <c r="O146" s="48" t="s">
        <v>54</v>
      </c>
      <c r="P146" s="48" t="s">
        <v>55</v>
      </c>
      <c r="Q146" s="48"/>
      <c r="R146" s="48"/>
      <c r="S146" s="48"/>
      <c r="T146" s="48"/>
      <c r="U146" s="48"/>
    </row>
    <row r="147" spans="1:23" s="59" customFormat="1" ht="43.5" x14ac:dyDescent="0.35">
      <c r="A147" s="242"/>
      <c r="B147" s="48" t="s">
        <v>169</v>
      </c>
      <c r="C147" s="48" t="s">
        <v>170</v>
      </c>
      <c r="D147" s="48" t="s">
        <v>1933</v>
      </c>
      <c r="E147" s="159" t="s">
        <v>2013</v>
      </c>
      <c r="F147" s="48" t="s">
        <v>1233</v>
      </c>
      <c r="G147" s="185" t="s">
        <v>1634</v>
      </c>
      <c r="H147" s="52"/>
      <c r="I147" s="52"/>
      <c r="J147" s="52"/>
      <c r="K147" s="48"/>
      <c r="L147" s="48" t="s">
        <v>2508</v>
      </c>
      <c r="M147" s="48"/>
      <c r="N147" s="48"/>
      <c r="O147" s="48" t="s">
        <v>54</v>
      </c>
      <c r="P147" s="48" t="s">
        <v>55</v>
      </c>
      <c r="Q147" s="48"/>
      <c r="R147" s="48"/>
      <c r="S147" s="48" t="s">
        <v>1291</v>
      </c>
      <c r="T147" s="48" t="s">
        <v>84</v>
      </c>
      <c r="U147" s="48" t="s">
        <v>1269</v>
      </c>
    </row>
    <row r="148" spans="1:23" s="154" customFormat="1" ht="43.5" x14ac:dyDescent="0.35">
      <c r="A148" s="242"/>
      <c r="B148" s="48" t="s">
        <v>3</v>
      </c>
      <c r="C148" s="48" t="s">
        <v>1529</v>
      </c>
      <c r="D148" s="48" t="s">
        <v>1934</v>
      </c>
      <c r="E148" s="159" t="s">
        <v>2014</v>
      </c>
      <c r="F148" s="48"/>
      <c r="G148" s="48"/>
      <c r="H148" s="48" t="s">
        <v>1257</v>
      </c>
      <c r="I148" s="48" t="s">
        <v>1355</v>
      </c>
      <c r="J148" s="178" t="s">
        <v>1613</v>
      </c>
      <c r="K148" s="48"/>
      <c r="L148" s="48" t="s">
        <v>1530</v>
      </c>
      <c r="M148" s="48"/>
      <c r="N148" s="48"/>
      <c r="O148" s="48" t="s">
        <v>54</v>
      </c>
      <c r="P148" s="48" t="s">
        <v>55</v>
      </c>
      <c r="Q148" s="48"/>
      <c r="R148" s="48"/>
      <c r="S148" s="48"/>
      <c r="T148" s="48"/>
      <c r="U148" s="48"/>
    </row>
    <row r="149" spans="1:23" s="59" customFormat="1" ht="87" x14ac:dyDescent="0.35">
      <c r="A149" s="243"/>
      <c r="B149" s="52" t="s">
        <v>171</v>
      </c>
      <c r="C149" s="52" t="s">
        <v>172</v>
      </c>
      <c r="D149" s="52" t="s">
        <v>1935</v>
      </c>
      <c r="E149" s="159" t="s">
        <v>2015</v>
      </c>
      <c r="F149" s="52" t="s">
        <v>1300</v>
      </c>
      <c r="G149" s="185" t="s">
        <v>1635</v>
      </c>
      <c r="H149" s="52" t="s">
        <v>173</v>
      </c>
      <c r="I149" s="52" t="s">
        <v>174</v>
      </c>
      <c r="J149" s="179" t="s">
        <v>1636</v>
      </c>
      <c r="K149" s="52"/>
      <c r="L149" s="52"/>
      <c r="M149" s="52"/>
      <c r="N149" s="52"/>
      <c r="O149" s="52" t="s">
        <v>54</v>
      </c>
      <c r="P149" s="52" t="s">
        <v>55</v>
      </c>
      <c r="Q149" s="52"/>
      <c r="R149" s="52"/>
      <c r="S149" s="52" t="s">
        <v>1290</v>
      </c>
      <c r="T149" s="52"/>
      <c r="U149" s="122" t="s">
        <v>1186</v>
      </c>
    </row>
    <row r="150" spans="1:23" s="51" customFormat="1" ht="14.5" x14ac:dyDescent="0.35">
      <c r="A150" s="242"/>
      <c r="B150" s="120" t="s">
        <v>71</v>
      </c>
      <c r="C150" s="120" t="s">
        <v>162</v>
      </c>
      <c r="D150" s="48" t="s">
        <v>161</v>
      </c>
      <c r="E150" s="48"/>
      <c r="F150" s="48"/>
      <c r="G150" s="48"/>
      <c r="H150" s="52"/>
      <c r="I150" s="52"/>
      <c r="J150" s="52"/>
      <c r="K150" s="48"/>
      <c r="L150" s="48"/>
      <c r="M150" s="48"/>
      <c r="N150" s="48"/>
      <c r="O150" s="48"/>
      <c r="P150" s="48" t="s">
        <v>80</v>
      </c>
      <c r="Q150" s="48"/>
      <c r="R150" s="48"/>
      <c r="S150" s="48"/>
      <c r="T150" s="48"/>
      <c r="U150" s="48"/>
      <c r="V150" s="154"/>
      <c r="W150" s="154"/>
    </row>
    <row r="151" spans="1:23" s="51" customFormat="1" ht="14.5" x14ac:dyDescent="0.35">
      <c r="A151" s="242" t="s">
        <v>183</v>
      </c>
      <c r="B151" s="120" t="s">
        <v>42</v>
      </c>
      <c r="C151" s="120" t="s">
        <v>182</v>
      </c>
      <c r="D151" s="48" t="s">
        <v>183</v>
      </c>
      <c r="E151" s="159" t="s">
        <v>1639</v>
      </c>
      <c r="F151" s="48"/>
      <c r="G151" s="48"/>
      <c r="H151" s="52"/>
      <c r="I151" s="52"/>
      <c r="J151" s="52"/>
      <c r="K151" s="48"/>
      <c r="L151" s="48"/>
      <c r="M151" s="48"/>
      <c r="N151" s="48"/>
      <c r="O151" s="48"/>
      <c r="P151" s="48" t="s">
        <v>80</v>
      </c>
      <c r="Q151" s="48"/>
      <c r="R151" s="48"/>
      <c r="S151" s="48"/>
      <c r="T151" s="48"/>
      <c r="U151" s="48"/>
      <c r="V151" s="154"/>
      <c r="W151" s="154"/>
    </row>
    <row r="152" spans="1:23" s="51" customFormat="1" ht="43.5" x14ac:dyDescent="0.35">
      <c r="A152" s="242"/>
      <c r="B152" s="120" t="s">
        <v>8</v>
      </c>
      <c r="C152" s="120" t="s">
        <v>184</v>
      </c>
      <c r="D152" s="48" t="s">
        <v>183</v>
      </c>
      <c r="E152" s="159" t="s">
        <v>1639</v>
      </c>
      <c r="F152" s="48" t="s">
        <v>185</v>
      </c>
      <c r="G152" s="185" t="s">
        <v>1641</v>
      </c>
      <c r="H152" s="52"/>
      <c r="I152" s="52"/>
      <c r="J152" s="52"/>
      <c r="K152" s="48"/>
      <c r="L152" s="48"/>
      <c r="M152" s="48"/>
      <c r="N152" s="48"/>
      <c r="O152" s="48"/>
      <c r="P152" s="48" t="s">
        <v>80</v>
      </c>
      <c r="Q152" s="48"/>
      <c r="R152" s="48"/>
      <c r="S152" s="48"/>
      <c r="T152" s="48"/>
      <c r="U152" s="48"/>
      <c r="V152" s="154"/>
      <c r="W152" s="154"/>
    </row>
    <row r="153" spans="1:23" s="59" customFormat="1" ht="116.5" thickBot="1" x14ac:dyDescent="0.4">
      <c r="A153" s="243"/>
      <c r="B153" s="52" t="s">
        <v>186</v>
      </c>
      <c r="C153" s="52" t="s">
        <v>187</v>
      </c>
      <c r="D153" s="52" t="s">
        <v>188</v>
      </c>
      <c r="E153" s="159" t="s">
        <v>1640</v>
      </c>
      <c r="F153" s="52" t="s">
        <v>1354</v>
      </c>
      <c r="G153" s="159" t="s">
        <v>1643</v>
      </c>
      <c r="H153" s="52"/>
      <c r="I153" s="52"/>
      <c r="J153" s="52"/>
      <c r="K153" s="52"/>
      <c r="L153" s="52"/>
      <c r="M153" s="52"/>
      <c r="N153" s="52"/>
      <c r="O153" s="52" t="s">
        <v>54</v>
      </c>
      <c r="P153" s="52" t="s">
        <v>55</v>
      </c>
      <c r="Q153" s="52"/>
      <c r="R153" s="52"/>
      <c r="S153" s="52" t="s">
        <v>1291</v>
      </c>
      <c r="T153" s="52"/>
      <c r="U153" s="122" t="s">
        <v>1186</v>
      </c>
    </row>
    <row r="154" spans="1:23" s="173" customFormat="1" ht="44.5" thickTop="1" thickBot="1" x14ac:dyDescent="0.4">
      <c r="A154" s="243"/>
      <c r="B154" s="48" t="s">
        <v>3</v>
      </c>
      <c r="C154" s="48" t="s">
        <v>1250</v>
      </c>
      <c r="D154" s="48" t="s">
        <v>1249</v>
      </c>
      <c r="E154" s="159" t="s">
        <v>1642</v>
      </c>
      <c r="F154" s="48"/>
      <c r="G154" s="48"/>
      <c r="H154" s="48" t="s">
        <v>1257</v>
      </c>
      <c r="I154" s="48" t="s">
        <v>1355</v>
      </c>
      <c r="J154" s="178" t="s">
        <v>1613</v>
      </c>
      <c r="K154" s="48"/>
      <c r="L154" s="48" t="s">
        <v>1254</v>
      </c>
      <c r="M154" s="48"/>
      <c r="N154" s="48"/>
      <c r="O154" s="48" t="s">
        <v>54</v>
      </c>
      <c r="P154" s="48" t="s">
        <v>55</v>
      </c>
      <c r="Q154" s="48"/>
      <c r="R154" s="48"/>
      <c r="S154" s="48"/>
      <c r="T154" s="48"/>
      <c r="U154" s="123" t="s">
        <v>1186</v>
      </c>
      <c r="V154" s="172"/>
    </row>
    <row r="155" spans="1:23" s="59" customFormat="1" ht="116.5" thickTop="1" x14ac:dyDescent="0.35">
      <c r="A155" s="243"/>
      <c r="B155" s="52" t="s">
        <v>189</v>
      </c>
      <c r="C155" s="52" t="s">
        <v>190</v>
      </c>
      <c r="D155" s="52" t="s">
        <v>1210</v>
      </c>
      <c r="E155" s="159" t="s">
        <v>1644</v>
      </c>
      <c r="F155" s="52" t="s">
        <v>1354</v>
      </c>
      <c r="G155" s="159" t="s">
        <v>1643</v>
      </c>
      <c r="H155" s="52"/>
      <c r="I155" s="52"/>
      <c r="J155" s="52"/>
      <c r="K155" s="52"/>
      <c r="L155" s="52" t="s">
        <v>191</v>
      </c>
      <c r="M155" s="52"/>
      <c r="N155" s="52"/>
      <c r="O155" s="52" t="s">
        <v>54</v>
      </c>
      <c r="P155" s="52" t="s">
        <v>55</v>
      </c>
      <c r="Q155" s="52"/>
      <c r="R155" s="52"/>
      <c r="S155" s="52" t="s">
        <v>1291</v>
      </c>
      <c r="T155" s="52"/>
      <c r="U155" s="122" t="s">
        <v>1186</v>
      </c>
    </row>
    <row r="156" spans="1:23" s="154" customFormat="1" ht="43.5" x14ac:dyDescent="0.35">
      <c r="A156" s="243"/>
      <c r="B156" s="48" t="s">
        <v>3</v>
      </c>
      <c r="C156" s="48" t="s">
        <v>1252</v>
      </c>
      <c r="D156" s="48" t="s">
        <v>1251</v>
      </c>
      <c r="E156" s="159" t="s">
        <v>1645</v>
      </c>
      <c r="F156" s="48"/>
      <c r="G156" s="48"/>
      <c r="H156" s="48" t="s">
        <v>1257</v>
      </c>
      <c r="I156" s="48" t="s">
        <v>1355</v>
      </c>
      <c r="J156" s="178" t="s">
        <v>1613</v>
      </c>
      <c r="K156" s="48"/>
      <c r="L156" s="48" t="s">
        <v>1255</v>
      </c>
      <c r="M156" s="48"/>
      <c r="N156" s="48"/>
      <c r="O156" s="48" t="s">
        <v>54</v>
      </c>
      <c r="P156" s="48" t="s">
        <v>55</v>
      </c>
      <c r="Q156" s="48"/>
      <c r="R156" s="48"/>
      <c r="S156" s="48"/>
      <c r="T156" s="48"/>
      <c r="U156" s="123"/>
    </row>
    <row r="157" spans="1:23" s="59" customFormat="1" ht="43.5" x14ac:dyDescent="0.35">
      <c r="A157" s="243"/>
      <c r="B157" s="52" t="s">
        <v>192</v>
      </c>
      <c r="C157" s="52" t="s">
        <v>193</v>
      </c>
      <c r="D157" s="52" t="s">
        <v>1392</v>
      </c>
      <c r="E157" s="159" t="s">
        <v>1649</v>
      </c>
      <c r="F157" s="52"/>
      <c r="G157" s="52"/>
      <c r="H157" s="52"/>
      <c r="I157" s="52"/>
      <c r="J157" s="52"/>
      <c r="K157" s="52"/>
      <c r="L157" s="52" t="s">
        <v>1277</v>
      </c>
      <c r="M157" s="52"/>
      <c r="N157" s="52"/>
      <c r="O157" s="52" t="s">
        <v>54</v>
      </c>
      <c r="P157" s="52" t="s">
        <v>55</v>
      </c>
      <c r="Q157" s="52"/>
      <c r="R157" s="52"/>
      <c r="S157" s="52" t="s">
        <v>1291</v>
      </c>
      <c r="T157" s="52"/>
      <c r="U157" s="122" t="s">
        <v>1186</v>
      </c>
    </row>
    <row r="158" spans="1:23" s="154" customFormat="1" ht="43.5" x14ac:dyDescent="0.35">
      <c r="A158" s="243"/>
      <c r="B158" s="48" t="s">
        <v>3</v>
      </c>
      <c r="C158" s="48" t="s">
        <v>1510</v>
      </c>
      <c r="D158" s="48" t="s">
        <v>1509</v>
      </c>
      <c r="E158" s="159" t="s">
        <v>1646</v>
      </c>
      <c r="F158" s="48"/>
      <c r="G158" s="48"/>
      <c r="H158" s="48" t="s">
        <v>1257</v>
      </c>
      <c r="I158" s="48" t="s">
        <v>1355</v>
      </c>
      <c r="J158" s="178" t="s">
        <v>1613</v>
      </c>
      <c r="K158" s="48"/>
      <c r="L158" s="48" t="s">
        <v>1514</v>
      </c>
      <c r="M158" s="48"/>
      <c r="N158" s="48"/>
      <c r="O158" s="48" t="s">
        <v>54</v>
      </c>
      <c r="P158" s="48" t="s">
        <v>55</v>
      </c>
      <c r="Q158" s="48"/>
      <c r="R158" s="48"/>
      <c r="S158" s="48"/>
      <c r="T158" s="48"/>
      <c r="U158" s="123"/>
    </row>
    <row r="159" spans="1:23" s="154" customFormat="1" ht="29" x14ac:dyDescent="0.35">
      <c r="A159" s="243"/>
      <c r="B159" s="239" t="s">
        <v>108</v>
      </c>
      <c r="C159" s="239" t="s">
        <v>2523</v>
      </c>
      <c r="D159" s="239" t="s">
        <v>2527</v>
      </c>
      <c r="E159" s="239" t="s">
        <v>2524</v>
      </c>
      <c r="F159" s="48"/>
      <c r="G159" s="48"/>
      <c r="H159" s="48"/>
      <c r="I159" s="48"/>
      <c r="J159" s="178"/>
      <c r="K159" s="48"/>
      <c r="L159" s="239" t="s">
        <v>2525</v>
      </c>
      <c r="M159" s="48"/>
      <c r="N159" s="48"/>
      <c r="O159" s="48" t="s">
        <v>54</v>
      </c>
      <c r="P159" s="48" t="s">
        <v>55</v>
      </c>
      <c r="Q159" s="48"/>
      <c r="R159" s="48"/>
      <c r="S159" s="48"/>
      <c r="T159" s="48"/>
      <c r="U159" s="123"/>
    </row>
    <row r="160" spans="1:23" s="59" customFormat="1" ht="14.5" x14ac:dyDescent="0.35">
      <c r="A160" s="243"/>
      <c r="B160" s="52" t="s">
        <v>16</v>
      </c>
      <c r="C160" s="52" t="s">
        <v>194</v>
      </c>
      <c r="D160" s="52"/>
      <c r="E160" s="159"/>
      <c r="F160" s="52"/>
      <c r="G160" s="52"/>
      <c r="H160" s="52"/>
      <c r="I160" s="52"/>
      <c r="J160" s="52"/>
      <c r="K160" s="240" t="s">
        <v>2526</v>
      </c>
      <c r="L160" s="52"/>
      <c r="M160" s="52"/>
      <c r="N160" s="52"/>
      <c r="O160" s="52"/>
      <c r="P160" s="52"/>
      <c r="Q160" s="52"/>
      <c r="R160" s="52"/>
      <c r="S160" s="52" t="s">
        <v>1289</v>
      </c>
      <c r="T160" s="52"/>
      <c r="U160" s="122" t="s">
        <v>1186</v>
      </c>
    </row>
    <row r="161" spans="1:23" s="51" customFormat="1" ht="29" x14ac:dyDescent="0.35">
      <c r="A161" s="242"/>
      <c r="B161" s="120" t="s">
        <v>195</v>
      </c>
      <c r="C161" s="120" t="s">
        <v>196</v>
      </c>
      <c r="D161" s="48" t="s">
        <v>1391</v>
      </c>
      <c r="E161" s="159" t="s">
        <v>1647</v>
      </c>
      <c r="F161" s="48"/>
      <c r="G161" s="48"/>
      <c r="H161" s="52"/>
      <c r="I161" s="52"/>
      <c r="J161" s="52"/>
      <c r="K161" s="48"/>
      <c r="L161" s="48" t="s">
        <v>197</v>
      </c>
      <c r="M161" s="48"/>
      <c r="N161" s="48"/>
      <c r="O161" s="48" t="s">
        <v>54</v>
      </c>
      <c r="P161" s="48" t="s">
        <v>55</v>
      </c>
      <c r="Q161" s="48"/>
      <c r="R161" s="48"/>
      <c r="S161" s="48" t="s">
        <v>1291</v>
      </c>
      <c r="T161" s="48"/>
      <c r="U161" s="48"/>
      <c r="V161" s="154"/>
      <c r="W161" s="154"/>
    </row>
    <row r="162" spans="1:23" s="51" customFormat="1" ht="43.5" x14ac:dyDescent="0.35">
      <c r="A162" s="242"/>
      <c r="B162" s="120" t="s">
        <v>3</v>
      </c>
      <c r="C162" s="120" t="s">
        <v>198</v>
      </c>
      <c r="D162" s="48" t="s">
        <v>1393</v>
      </c>
      <c r="E162" s="159" t="s">
        <v>1648</v>
      </c>
      <c r="F162" s="48"/>
      <c r="G162" s="48"/>
      <c r="H162" s="48" t="s">
        <v>1257</v>
      </c>
      <c r="I162" s="48" t="s">
        <v>1355</v>
      </c>
      <c r="J162" s="48"/>
      <c r="K162" s="48"/>
      <c r="L162" s="48" t="s">
        <v>199</v>
      </c>
      <c r="M162" s="48"/>
      <c r="N162" s="48"/>
      <c r="O162" s="48" t="s">
        <v>54</v>
      </c>
      <c r="P162" s="48" t="s">
        <v>55</v>
      </c>
      <c r="Q162" s="48"/>
      <c r="R162" s="48"/>
      <c r="S162" s="48"/>
      <c r="T162" s="48"/>
      <c r="U162" s="48"/>
      <c r="V162" s="154"/>
      <c r="W162" s="154"/>
    </row>
    <row r="163" spans="1:23" s="154" customFormat="1" ht="43.5" x14ac:dyDescent="0.35">
      <c r="A163" s="242"/>
      <c r="B163" s="48" t="s">
        <v>108</v>
      </c>
      <c r="C163" s="48" t="s">
        <v>200</v>
      </c>
      <c r="D163" s="48" t="s">
        <v>1363</v>
      </c>
      <c r="E163" s="159" t="s">
        <v>1650</v>
      </c>
      <c r="F163" s="48"/>
      <c r="G163" s="48"/>
      <c r="H163" s="52"/>
      <c r="I163" s="52"/>
      <c r="J163" s="52"/>
      <c r="K163" s="48"/>
      <c r="L163" s="48" t="s">
        <v>1361</v>
      </c>
      <c r="M163" s="48"/>
      <c r="N163" s="48"/>
      <c r="O163" s="48" t="s">
        <v>54</v>
      </c>
      <c r="P163" s="48" t="s">
        <v>55</v>
      </c>
      <c r="Q163" s="48"/>
      <c r="R163" s="48"/>
      <c r="S163" s="48" t="s">
        <v>1289</v>
      </c>
      <c r="T163" s="48" t="s">
        <v>84</v>
      </c>
      <c r="U163" s="48" t="s">
        <v>1270</v>
      </c>
    </row>
    <row r="164" spans="1:23" s="154" customFormat="1" ht="43.5" x14ac:dyDescent="0.35">
      <c r="A164" s="242"/>
      <c r="B164" s="48" t="s">
        <v>201</v>
      </c>
      <c r="C164" s="48" t="s">
        <v>202</v>
      </c>
      <c r="D164" s="48" t="s">
        <v>203</v>
      </c>
      <c r="E164" s="159" t="s">
        <v>1651</v>
      </c>
      <c r="F164" s="48"/>
      <c r="G164" s="48"/>
      <c r="H164" s="52"/>
      <c r="I164" s="52"/>
      <c r="J164" s="52"/>
      <c r="K164" s="48"/>
      <c r="L164" s="48" t="s">
        <v>1362</v>
      </c>
      <c r="M164" s="48"/>
      <c r="N164" s="48"/>
      <c r="O164" s="48" t="s">
        <v>54</v>
      </c>
      <c r="P164" s="48" t="s">
        <v>55</v>
      </c>
      <c r="Q164" s="48"/>
      <c r="R164" s="48"/>
      <c r="S164" s="48" t="s">
        <v>1291</v>
      </c>
      <c r="T164" s="48" t="s">
        <v>84</v>
      </c>
      <c r="U164" s="48" t="s">
        <v>1270</v>
      </c>
    </row>
    <row r="165" spans="1:23" s="154" customFormat="1" ht="43.5" x14ac:dyDescent="0.35">
      <c r="A165" s="242"/>
      <c r="B165" s="120" t="s">
        <v>3</v>
      </c>
      <c r="C165" s="120" t="s">
        <v>1515</v>
      </c>
      <c r="D165" s="48" t="s">
        <v>1516</v>
      </c>
      <c r="E165" s="159" t="s">
        <v>1653</v>
      </c>
      <c r="F165" s="48"/>
      <c r="G165" s="48"/>
      <c r="H165" s="48" t="s">
        <v>1257</v>
      </c>
      <c r="I165" s="48" t="s">
        <v>1355</v>
      </c>
      <c r="J165" s="48"/>
      <c r="K165" s="48"/>
      <c r="L165" s="48" t="s">
        <v>1517</v>
      </c>
      <c r="M165" s="48"/>
      <c r="N165" s="48"/>
      <c r="O165" s="48" t="s">
        <v>54</v>
      </c>
      <c r="P165" s="48" t="s">
        <v>55</v>
      </c>
      <c r="Q165" s="48"/>
      <c r="R165" s="48"/>
      <c r="S165" s="48"/>
      <c r="T165" s="48"/>
      <c r="U165" s="48"/>
    </row>
    <row r="166" spans="1:23" s="154" customFormat="1" ht="58" x14ac:dyDescent="0.35">
      <c r="A166" s="242"/>
      <c r="B166" s="48" t="s">
        <v>42</v>
      </c>
      <c r="C166" s="48" t="s">
        <v>204</v>
      </c>
      <c r="D166" s="48" t="s">
        <v>1372</v>
      </c>
      <c r="E166" s="159" t="s">
        <v>1652</v>
      </c>
      <c r="F166" s="48"/>
      <c r="G166" s="48"/>
      <c r="H166" s="52"/>
      <c r="I166" s="52"/>
      <c r="J166" s="52"/>
      <c r="K166" s="48"/>
      <c r="L166" s="48" t="s">
        <v>1366</v>
      </c>
      <c r="M166" s="48"/>
      <c r="N166" s="48"/>
      <c r="O166" s="48"/>
      <c r="P166" s="48" t="s">
        <v>80</v>
      </c>
      <c r="Q166" s="48"/>
      <c r="R166" s="48"/>
      <c r="S166" s="48"/>
      <c r="T166" s="48" t="s">
        <v>141</v>
      </c>
      <c r="U166" s="48" t="s">
        <v>1274</v>
      </c>
    </row>
    <row r="167" spans="1:23" s="154" customFormat="1" ht="159.5" x14ac:dyDescent="0.35">
      <c r="A167" s="242"/>
      <c r="B167" s="48" t="s">
        <v>8</v>
      </c>
      <c r="C167" s="48" t="s">
        <v>205</v>
      </c>
      <c r="D167" s="48" t="s">
        <v>1373</v>
      </c>
      <c r="E167" s="159" t="s">
        <v>1654</v>
      </c>
      <c r="F167" s="48"/>
      <c r="G167" s="48"/>
      <c r="H167" s="52"/>
      <c r="I167" s="52"/>
      <c r="J167" s="52"/>
      <c r="K167" s="48"/>
      <c r="L167" s="48" t="s">
        <v>1367</v>
      </c>
      <c r="M167" s="48"/>
      <c r="N167" s="48"/>
      <c r="O167" s="48"/>
      <c r="P167" s="48" t="s">
        <v>80</v>
      </c>
      <c r="Q167" s="48"/>
      <c r="R167" s="48"/>
      <c r="S167" s="48"/>
      <c r="T167" s="48" t="s">
        <v>1065</v>
      </c>
      <c r="U167" s="48" t="s">
        <v>1270</v>
      </c>
    </row>
    <row r="168" spans="1:23" s="154" customFormat="1" ht="43.5" x14ac:dyDescent="0.35">
      <c r="A168" s="242"/>
      <c r="B168" s="48" t="s">
        <v>206</v>
      </c>
      <c r="C168" s="48" t="s">
        <v>207</v>
      </c>
      <c r="D168" s="48" t="s">
        <v>1374</v>
      </c>
      <c r="E168" s="159" t="s">
        <v>1655</v>
      </c>
      <c r="F168" s="48" t="s">
        <v>1193</v>
      </c>
      <c r="G168" s="180" t="s">
        <v>1658</v>
      </c>
      <c r="H168" s="52"/>
      <c r="I168" s="52"/>
      <c r="J168" s="52"/>
      <c r="K168" s="48"/>
      <c r="L168" s="48" t="s">
        <v>1366</v>
      </c>
      <c r="M168" s="48"/>
      <c r="N168" s="48"/>
      <c r="O168" s="48" t="s">
        <v>54</v>
      </c>
      <c r="P168" s="48" t="s">
        <v>55</v>
      </c>
      <c r="Q168" s="48"/>
      <c r="R168" s="48"/>
      <c r="S168" s="48" t="s">
        <v>1291</v>
      </c>
      <c r="T168" s="48" t="s">
        <v>84</v>
      </c>
      <c r="U168" s="48" t="s">
        <v>1270</v>
      </c>
    </row>
    <row r="169" spans="1:23" s="154" customFormat="1" ht="43.5" x14ac:dyDescent="0.35">
      <c r="A169" s="242"/>
      <c r="B169" s="48" t="s">
        <v>3</v>
      </c>
      <c r="C169" s="48" t="s">
        <v>208</v>
      </c>
      <c r="D169" s="48" t="s">
        <v>209</v>
      </c>
      <c r="E169" s="159" t="s">
        <v>1656</v>
      </c>
      <c r="F169" s="48" t="s">
        <v>1193</v>
      </c>
      <c r="G169" s="159" t="s">
        <v>1659</v>
      </c>
      <c r="H169" s="48" t="s">
        <v>1257</v>
      </c>
      <c r="I169" s="48" t="s">
        <v>1355</v>
      </c>
      <c r="J169" s="178" t="s">
        <v>1613</v>
      </c>
      <c r="K169" s="48"/>
      <c r="L169" s="48" t="s">
        <v>210</v>
      </c>
      <c r="M169" s="48"/>
      <c r="N169" s="48"/>
      <c r="O169" s="48" t="s">
        <v>54</v>
      </c>
      <c r="P169" s="48" t="s">
        <v>55</v>
      </c>
      <c r="Q169" s="48"/>
      <c r="R169" s="48"/>
      <c r="S169" s="48"/>
      <c r="T169" s="48" t="s">
        <v>84</v>
      </c>
      <c r="U169" s="48"/>
    </row>
    <row r="170" spans="1:23" s="154" customFormat="1" ht="43.5" x14ac:dyDescent="0.35">
      <c r="A170" s="242"/>
      <c r="B170" s="48" t="s">
        <v>90</v>
      </c>
      <c r="C170" s="48" t="s">
        <v>211</v>
      </c>
      <c r="D170" s="48" t="s">
        <v>1375</v>
      </c>
      <c r="E170" s="159" t="s">
        <v>1657</v>
      </c>
      <c r="F170" s="48" t="s">
        <v>1286</v>
      </c>
      <c r="G170" s="159" t="s">
        <v>1659</v>
      </c>
      <c r="H170" s="52"/>
      <c r="I170" s="52"/>
      <c r="J170" s="52"/>
      <c r="K170" s="48"/>
      <c r="L170" s="48" t="s">
        <v>1366</v>
      </c>
      <c r="M170" s="48"/>
      <c r="N170" s="48"/>
      <c r="O170" s="48" t="s">
        <v>54</v>
      </c>
      <c r="P170" s="48" t="s">
        <v>55</v>
      </c>
      <c r="Q170" s="48"/>
      <c r="R170" s="48"/>
      <c r="S170" s="48" t="s">
        <v>1289</v>
      </c>
      <c r="T170" s="48" t="s">
        <v>84</v>
      </c>
      <c r="U170" s="48" t="s">
        <v>1270</v>
      </c>
    </row>
    <row r="171" spans="1:23" s="154" customFormat="1" ht="43.5" x14ac:dyDescent="0.35">
      <c r="A171" s="242"/>
      <c r="B171" s="48" t="s">
        <v>1216</v>
      </c>
      <c r="C171" s="48" t="s">
        <v>212</v>
      </c>
      <c r="D171" s="48" t="s">
        <v>2513</v>
      </c>
      <c r="E171" s="159" t="s">
        <v>2516</v>
      </c>
      <c r="F171" s="48" t="s">
        <v>1193</v>
      </c>
      <c r="G171" s="159" t="s">
        <v>1659</v>
      </c>
      <c r="H171" s="52"/>
      <c r="I171" s="52"/>
      <c r="J171" s="52"/>
      <c r="K171" s="48"/>
      <c r="L171" s="48" t="s">
        <v>1364</v>
      </c>
      <c r="M171" s="48"/>
      <c r="N171" s="48"/>
      <c r="O171" s="48" t="s">
        <v>54</v>
      </c>
      <c r="P171" s="48" t="s">
        <v>55</v>
      </c>
      <c r="Q171" s="48"/>
      <c r="R171" s="48"/>
      <c r="S171" s="48" t="s">
        <v>1289</v>
      </c>
      <c r="T171" s="48" t="s">
        <v>84</v>
      </c>
      <c r="U171" s="48" t="s">
        <v>1270</v>
      </c>
    </row>
    <row r="172" spans="1:23" s="154" customFormat="1" ht="43.5" x14ac:dyDescent="0.35">
      <c r="A172" s="242"/>
      <c r="B172" s="48" t="s">
        <v>1216</v>
      </c>
      <c r="C172" s="48" t="s">
        <v>213</v>
      </c>
      <c r="D172" s="48" t="s">
        <v>214</v>
      </c>
      <c r="E172" s="159" t="s">
        <v>1660</v>
      </c>
      <c r="F172" s="48" t="s">
        <v>1193</v>
      </c>
      <c r="G172" s="159" t="s">
        <v>1659</v>
      </c>
      <c r="H172" s="52"/>
      <c r="I172" s="52"/>
      <c r="J172" s="52"/>
      <c r="K172" s="48"/>
      <c r="L172" s="48" t="s">
        <v>1365</v>
      </c>
      <c r="M172" s="48"/>
      <c r="N172" s="48"/>
      <c r="O172" s="48" t="s">
        <v>54</v>
      </c>
      <c r="P172" s="48" t="s">
        <v>55</v>
      </c>
      <c r="Q172" s="48"/>
      <c r="R172" s="48"/>
      <c r="S172" s="48" t="s">
        <v>1289</v>
      </c>
      <c r="T172" s="48" t="s">
        <v>84</v>
      </c>
      <c r="U172" s="48" t="s">
        <v>1270</v>
      </c>
    </row>
    <row r="173" spans="1:23" s="154" customFormat="1" ht="43.5" x14ac:dyDescent="0.35">
      <c r="A173" s="242"/>
      <c r="B173" s="48" t="s">
        <v>1216</v>
      </c>
      <c r="C173" s="48" t="s">
        <v>215</v>
      </c>
      <c r="D173" s="48" t="s">
        <v>216</v>
      </c>
      <c r="E173" s="159" t="s">
        <v>1661</v>
      </c>
      <c r="F173" s="48" t="s">
        <v>1193</v>
      </c>
      <c r="G173" s="159" t="s">
        <v>1659</v>
      </c>
      <c r="H173" s="52"/>
      <c r="I173" s="52"/>
      <c r="J173" s="52"/>
      <c r="K173" s="48"/>
      <c r="L173" s="48" t="s">
        <v>1365</v>
      </c>
      <c r="M173" s="48"/>
      <c r="N173" s="48"/>
      <c r="O173" s="48" t="s">
        <v>54</v>
      </c>
      <c r="P173" s="48" t="s">
        <v>55</v>
      </c>
      <c r="Q173" s="48"/>
      <c r="R173" s="48"/>
      <c r="S173" s="48" t="s">
        <v>1289</v>
      </c>
      <c r="T173" s="48" t="s">
        <v>84</v>
      </c>
      <c r="U173" s="48" t="s">
        <v>1270</v>
      </c>
    </row>
    <row r="174" spans="1:23" s="154" customFormat="1" ht="14.5" x14ac:dyDescent="0.35">
      <c r="A174" s="242"/>
      <c r="B174" s="48" t="s">
        <v>71</v>
      </c>
      <c r="C174" s="48" t="s">
        <v>204</v>
      </c>
      <c r="D174" s="48" t="s">
        <v>1372</v>
      </c>
      <c r="E174" s="48"/>
      <c r="F174" s="48"/>
      <c r="G174" s="48"/>
      <c r="H174" s="52"/>
      <c r="I174" s="52"/>
      <c r="J174" s="52"/>
      <c r="K174" s="48"/>
      <c r="L174" s="48"/>
      <c r="M174" s="48"/>
      <c r="N174" s="48"/>
      <c r="O174" s="48"/>
      <c r="P174" s="48" t="s">
        <v>80</v>
      </c>
      <c r="Q174" s="48"/>
      <c r="R174" s="48"/>
      <c r="S174" s="48"/>
      <c r="T174" s="48"/>
      <c r="U174" s="48"/>
    </row>
    <row r="175" spans="1:23" s="51" customFormat="1" ht="101.5" x14ac:dyDescent="0.35">
      <c r="A175" s="242"/>
      <c r="B175" s="120" t="s">
        <v>217</v>
      </c>
      <c r="C175" s="48" t="s">
        <v>218</v>
      </c>
      <c r="D175" s="48" t="s">
        <v>1207</v>
      </c>
      <c r="E175" s="159" t="s">
        <v>1662</v>
      </c>
      <c r="F175" s="48" t="s">
        <v>1299</v>
      </c>
      <c r="G175" s="159" t="s">
        <v>1663</v>
      </c>
      <c r="H175" s="52"/>
      <c r="I175" s="52"/>
      <c r="J175" s="52"/>
      <c r="K175" s="48"/>
      <c r="L175" s="48"/>
      <c r="M175" s="48"/>
      <c r="N175" s="48"/>
      <c r="O175" s="48" t="s">
        <v>54</v>
      </c>
      <c r="P175" s="48" t="s">
        <v>55</v>
      </c>
      <c r="Q175" s="48"/>
      <c r="R175" s="48"/>
      <c r="S175" s="48" t="s">
        <v>1291</v>
      </c>
      <c r="T175" s="48"/>
      <c r="U175" s="48"/>
      <c r="V175" s="154"/>
      <c r="W175" s="154"/>
    </row>
    <row r="176" spans="1:23" s="54" customFormat="1" ht="43.5" x14ac:dyDescent="0.35">
      <c r="A176" s="242"/>
      <c r="B176" s="121" t="s">
        <v>219</v>
      </c>
      <c r="C176" s="121" t="s">
        <v>220</v>
      </c>
      <c r="D176" s="52" t="s">
        <v>1369</v>
      </c>
      <c r="E176" s="159" t="s">
        <v>1664</v>
      </c>
      <c r="F176" s="52"/>
      <c r="G176" s="52"/>
      <c r="H176" s="52"/>
      <c r="I176" s="52"/>
      <c r="J176" s="52"/>
      <c r="K176" s="52"/>
      <c r="L176" s="52"/>
      <c r="M176" s="52"/>
      <c r="N176" s="52"/>
      <c r="O176" s="52" t="s">
        <v>54</v>
      </c>
      <c r="P176" s="52" t="s">
        <v>55</v>
      </c>
      <c r="Q176" s="52"/>
      <c r="R176" s="52"/>
      <c r="S176" s="52" t="s">
        <v>1291</v>
      </c>
      <c r="T176" s="52"/>
      <c r="U176" s="52"/>
      <c r="V176" s="59"/>
      <c r="W176" s="59"/>
    </row>
    <row r="177" spans="1:23" s="51" customFormat="1" ht="43.5" x14ac:dyDescent="0.35">
      <c r="A177" s="242"/>
      <c r="B177" s="120" t="s">
        <v>3</v>
      </c>
      <c r="C177" s="120" t="s">
        <v>221</v>
      </c>
      <c r="D177" s="48" t="s">
        <v>1368</v>
      </c>
      <c r="E177" s="159" t="s">
        <v>1665</v>
      </c>
      <c r="F177" s="48"/>
      <c r="G177" s="48"/>
      <c r="H177" s="48" t="s">
        <v>1257</v>
      </c>
      <c r="I177" s="48" t="s">
        <v>1355</v>
      </c>
      <c r="J177" s="178" t="s">
        <v>1613</v>
      </c>
      <c r="K177" s="48"/>
      <c r="L177" s="48" t="s">
        <v>222</v>
      </c>
      <c r="M177" s="48"/>
      <c r="N177" s="48"/>
      <c r="O177" s="48" t="s">
        <v>54</v>
      </c>
      <c r="P177" s="48" t="s">
        <v>55</v>
      </c>
      <c r="Q177" s="48"/>
      <c r="R177" s="48"/>
      <c r="S177" s="48"/>
      <c r="T177" s="48"/>
      <c r="U177" s="48"/>
      <c r="V177" s="154"/>
      <c r="W177" s="154"/>
    </row>
    <row r="178" spans="1:23" s="51" customFormat="1" ht="43.5" x14ac:dyDescent="0.35">
      <c r="A178" s="242"/>
      <c r="B178" s="120" t="s">
        <v>108</v>
      </c>
      <c r="C178" s="120" t="s">
        <v>1370</v>
      </c>
      <c r="D178" s="48" t="s">
        <v>1371</v>
      </c>
      <c r="E178" s="159" t="s">
        <v>1666</v>
      </c>
      <c r="F178" s="48"/>
      <c r="G178" s="48"/>
      <c r="H178" s="48"/>
      <c r="I178" s="48"/>
      <c r="J178" s="48"/>
      <c r="K178" s="48"/>
      <c r="L178" s="48"/>
      <c r="M178" s="48"/>
      <c r="N178" s="48"/>
      <c r="O178" s="48" t="s">
        <v>54</v>
      </c>
      <c r="P178" s="48" t="s">
        <v>55</v>
      </c>
      <c r="Q178" s="48"/>
      <c r="R178" s="48"/>
      <c r="S178" s="48" t="s">
        <v>1310</v>
      </c>
      <c r="T178" s="48"/>
      <c r="U178" s="48"/>
      <c r="V178" s="154"/>
      <c r="W178" s="154"/>
    </row>
    <row r="179" spans="1:23" s="51" customFormat="1" ht="58" x14ac:dyDescent="0.35">
      <c r="A179" s="242"/>
      <c r="B179" s="120" t="s">
        <v>108</v>
      </c>
      <c r="C179" s="120" t="s">
        <v>1388</v>
      </c>
      <c r="D179" s="48" t="s">
        <v>1390</v>
      </c>
      <c r="E179" s="159" t="s">
        <v>2017</v>
      </c>
      <c r="F179" s="48"/>
      <c r="G179" s="48"/>
      <c r="H179" s="48"/>
      <c r="I179" s="48"/>
      <c r="J179" s="48"/>
      <c r="K179" s="48"/>
      <c r="L179" s="48"/>
      <c r="M179" s="48"/>
      <c r="N179" s="48"/>
      <c r="O179" s="48" t="s">
        <v>54</v>
      </c>
      <c r="P179" s="48" t="s">
        <v>55</v>
      </c>
      <c r="Q179" s="48"/>
      <c r="R179" s="48"/>
      <c r="S179" s="48" t="s">
        <v>1310</v>
      </c>
      <c r="T179" s="48"/>
      <c r="U179" s="48"/>
      <c r="V179" s="154"/>
      <c r="W179" s="154"/>
    </row>
    <row r="180" spans="1:23" s="51" customFormat="1" ht="43.5" x14ac:dyDescent="0.35">
      <c r="A180" s="242"/>
      <c r="B180" s="120" t="s">
        <v>1920</v>
      </c>
      <c r="C180" s="120" t="s">
        <v>1921</v>
      </c>
      <c r="D180" s="48" t="s">
        <v>1922</v>
      </c>
      <c r="E180" s="159" t="s">
        <v>2016</v>
      </c>
      <c r="F180" s="48"/>
      <c r="G180" s="48"/>
      <c r="H180" s="48"/>
      <c r="I180" s="48"/>
      <c r="J180" s="48"/>
      <c r="K180" s="48"/>
      <c r="L180" s="48"/>
      <c r="M180" s="48"/>
      <c r="N180" s="48"/>
      <c r="O180" s="48" t="s">
        <v>54</v>
      </c>
      <c r="P180" s="48" t="s">
        <v>55</v>
      </c>
      <c r="Q180" s="48"/>
      <c r="R180" s="48"/>
      <c r="S180" s="48" t="s">
        <v>1310</v>
      </c>
      <c r="T180" s="48"/>
      <c r="U180" s="48"/>
      <c r="V180" s="154"/>
      <c r="W180" s="154"/>
    </row>
    <row r="181" spans="1:23" s="51" customFormat="1" ht="43.5" x14ac:dyDescent="0.35">
      <c r="A181" s="242"/>
      <c r="B181" s="120" t="s">
        <v>3</v>
      </c>
      <c r="C181" s="120" t="s">
        <v>2509</v>
      </c>
      <c r="D181" s="48" t="s">
        <v>2510</v>
      </c>
      <c r="E181" s="159" t="s">
        <v>1665</v>
      </c>
      <c r="F181" s="48"/>
      <c r="G181" s="48"/>
      <c r="H181" s="48" t="s">
        <v>1257</v>
      </c>
      <c r="I181" s="48" t="s">
        <v>1355</v>
      </c>
      <c r="J181" s="178" t="s">
        <v>1613</v>
      </c>
      <c r="K181" s="48"/>
      <c r="L181" s="48" t="s">
        <v>2511</v>
      </c>
      <c r="M181" s="48"/>
      <c r="N181" s="48"/>
      <c r="O181" s="48" t="s">
        <v>54</v>
      </c>
      <c r="P181" s="48" t="s">
        <v>55</v>
      </c>
      <c r="Q181" s="48"/>
      <c r="R181" s="48"/>
      <c r="S181" s="48"/>
      <c r="T181" s="48"/>
      <c r="U181" s="48"/>
      <c r="V181" s="154"/>
      <c r="W181" s="154"/>
    </row>
    <row r="182" spans="1:23" s="51" customFormat="1" ht="58" x14ac:dyDescent="0.35">
      <c r="A182" s="242"/>
      <c r="B182" s="120" t="s">
        <v>108</v>
      </c>
      <c r="C182" s="120" t="s">
        <v>1389</v>
      </c>
      <c r="D182" s="48" t="s">
        <v>1914</v>
      </c>
      <c r="E182" s="159" t="s">
        <v>2018</v>
      </c>
      <c r="F182" s="48"/>
      <c r="G182" s="48"/>
      <c r="H182" s="48"/>
      <c r="I182" s="48"/>
      <c r="J182" s="48"/>
      <c r="K182" s="48"/>
      <c r="L182" s="48"/>
      <c r="M182" s="48"/>
      <c r="N182" s="48"/>
      <c r="O182" s="48" t="s">
        <v>54</v>
      </c>
      <c r="P182" s="48" t="s">
        <v>55</v>
      </c>
      <c r="Q182" s="48"/>
      <c r="R182" s="48"/>
      <c r="S182" s="48" t="s">
        <v>1310</v>
      </c>
      <c r="T182" s="48"/>
      <c r="U182" s="48"/>
      <c r="V182" s="154"/>
      <c r="W182" s="154"/>
    </row>
    <row r="183" spans="1:23" s="154" customFormat="1" ht="87" x14ac:dyDescent="0.35">
      <c r="A183" s="242"/>
      <c r="B183" s="48" t="s">
        <v>1216</v>
      </c>
      <c r="C183" s="48" t="s">
        <v>223</v>
      </c>
      <c r="D183" s="48" t="s">
        <v>224</v>
      </c>
      <c r="E183" s="159" t="s">
        <v>1667</v>
      </c>
      <c r="F183" s="95" t="s">
        <v>1222</v>
      </c>
      <c r="G183" s="159" t="s">
        <v>1669</v>
      </c>
      <c r="H183" s="52"/>
      <c r="I183" s="52"/>
      <c r="J183" s="52"/>
      <c r="K183" s="48"/>
      <c r="L183" s="48"/>
      <c r="M183" s="48"/>
      <c r="N183" s="48"/>
      <c r="O183" s="48" t="s">
        <v>54</v>
      </c>
      <c r="P183" s="48" t="s">
        <v>55</v>
      </c>
      <c r="Q183" s="48"/>
      <c r="R183" s="48"/>
      <c r="S183" s="48" t="s">
        <v>1289</v>
      </c>
      <c r="T183" s="48" t="s">
        <v>84</v>
      </c>
      <c r="U183" s="48" t="s">
        <v>1269</v>
      </c>
    </row>
    <row r="184" spans="1:23" s="154" customFormat="1" ht="72.5" x14ac:dyDescent="0.35">
      <c r="A184" s="242"/>
      <c r="B184" s="48" t="s">
        <v>225</v>
      </c>
      <c r="C184" s="48" t="s">
        <v>226</v>
      </c>
      <c r="D184" s="48" t="s">
        <v>1223</v>
      </c>
      <c r="E184" s="159" t="s">
        <v>1668</v>
      </c>
      <c r="F184" s="55" t="s">
        <v>280</v>
      </c>
      <c r="G184" s="159" t="s">
        <v>1670</v>
      </c>
      <c r="H184" s="52" t="s">
        <v>1212</v>
      </c>
      <c r="I184" s="52" t="s">
        <v>1213</v>
      </c>
      <c r="J184" s="178" t="s">
        <v>1671</v>
      </c>
      <c r="K184" s="48"/>
      <c r="L184" s="48"/>
      <c r="M184" s="48"/>
      <c r="N184" s="48"/>
      <c r="O184" s="48" t="s">
        <v>54</v>
      </c>
      <c r="P184" s="48" t="s">
        <v>55</v>
      </c>
      <c r="Q184" s="48"/>
      <c r="R184" s="48"/>
      <c r="S184" s="48" t="s">
        <v>1290</v>
      </c>
      <c r="T184" s="48" t="s">
        <v>84</v>
      </c>
      <c r="U184" s="48" t="s">
        <v>1269</v>
      </c>
    </row>
    <row r="185" spans="1:23" s="154" customFormat="1" ht="43.5" x14ac:dyDescent="0.35">
      <c r="A185" s="242"/>
      <c r="B185" s="120" t="s">
        <v>3</v>
      </c>
      <c r="C185" s="120" t="s">
        <v>1537</v>
      </c>
      <c r="D185" s="48" t="s">
        <v>1538</v>
      </c>
      <c r="E185" s="159" t="s">
        <v>1672</v>
      </c>
      <c r="F185" s="48"/>
      <c r="G185" s="48"/>
      <c r="H185" s="48" t="s">
        <v>1257</v>
      </c>
      <c r="I185" s="48" t="s">
        <v>1355</v>
      </c>
      <c r="J185" s="178" t="s">
        <v>1613</v>
      </c>
      <c r="K185" s="48"/>
      <c r="L185" s="48" t="s">
        <v>1539</v>
      </c>
      <c r="M185" s="48"/>
      <c r="N185" s="48"/>
      <c r="O185" s="48" t="s">
        <v>54</v>
      </c>
      <c r="P185" s="48" t="s">
        <v>55</v>
      </c>
      <c r="Q185" s="48"/>
      <c r="R185" s="48"/>
      <c r="S185" s="48"/>
      <c r="T185" s="48"/>
      <c r="U185" s="48"/>
    </row>
    <row r="186" spans="1:23" s="51" customFormat="1" ht="14.5" x14ac:dyDescent="0.35">
      <c r="A186" s="242"/>
      <c r="B186" s="120" t="s">
        <v>71</v>
      </c>
      <c r="C186" s="120" t="s">
        <v>182</v>
      </c>
      <c r="D186" s="48" t="s">
        <v>183</v>
      </c>
      <c r="E186" s="48"/>
      <c r="F186" s="52"/>
      <c r="G186" s="52"/>
      <c r="H186" s="52"/>
      <c r="I186" s="52"/>
      <c r="J186" s="52"/>
      <c r="K186" s="52"/>
      <c r="L186" s="52"/>
      <c r="M186" s="52"/>
      <c r="N186" s="52"/>
      <c r="O186" s="52"/>
      <c r="P186" s="52" t="s">
        <v>80</v>
      </c>
      <c r="Q186" s="52"/>
      <c r="R186" s="52"/>
      <c r="S186" s="52"/>
      <c r="T186" s="52"/>
      <c r="U186" s="52"/>
      <c r="V186" s="154"/>
      <c r="W186" s="154"/>
    </row>
    <row r="187" spans="1:23" s="154" customFormat="1" ht="58" x14ac:dyDescent="0.35">
      <c r="A187" s="241" t="s">
        <v>227</v>
      </c>
      <c r="B187" s="55" t="s">
        <v>42</v>
      </c>
      <c r="C187" s="55" t="s">
        <v>228</v>
      </c>
      <c r="D187" s="55" t="s">
        <v>229</v>
      </c>
      <c r="E187" s="159" t="s">
        <v>1673</v>
      </c>
      <c r="F187" s="55"/>
      <c r="G187" s="55"/>
      <c r="H187" s="52"/>
      <c r="I187" s="52"/>
      <c r="J187" s="52"/>
      <c r="K187" s="55"/>
      <c r="L187" s="55"/>
      <c r="M187" s="55"/>
      <c r="N187" s="55"/>
      <c r="O187" s="55"/>
      <c r="P187" s="55" t="s">
        <v>80</v>
      </c>
      <c r="Q187" s="55"/>
      <c r="R187" s="55"/>
      <c r="S187" s="48"/>
      <c r="T187" s="48" t="s">
        <v>141</v>
      </c>
      <c r="U187" s="48" t="s">
        <v>1272</v>
      </c>
    </row>
    <row r="188" spans="1:23" s="153" customFormat="1" ht="29" x14ac:dyDescent="0.35">
      <c r="A188" s="241"/>
      <c r="B188" s="55" t="s">
        <v>8</v>
      </c>
      <c r="C188" s="55" t="s">
        <v>230</v>
      </c>
      <c r="D188" s="55" t="s">
        <v>229</v>
      </c>
      <c r="E188" s="159" t="s">
        <v>1673</v>
      </c>
      <c r="F188" s="55"/>
      <c r="G188" s="55"/>
      <c r="H188" s="52"/>
      <c r="I188" s="52"/>
      <c r="J188" s="52"/>
      <c r="K188" s="55"/>
      <c r="L188" s="55"/>
      <c r="M188" s="55"/>
      <c r="N188" s="55"/>
      <c r="O188" s="55"/>
      <c r="P188" s="55" t="s">
        <v>80</v>
      </c>
      <c r="Q188" s="55"/>
      <c r="R188" s="55"/>
      <c r="S188" s="48"/>
      <c r="T188" s="48" t="s">
        <v>1065</v>
      </c>
      <c r="U188" s="48" t="s">
        <v>1269</v>
      </c>
    </row>
    <row r="189" spans="1:23" s="153" customFormat="1" ht="58" x14ac:dyDescent="0.35">
      <c r="A189" s="241"/>
      <c r="B189" s="55" t="s">
        <v>42</v>
      </c>
      <c r="C189" s="55" t="s">
        <v>231</v>
      </c>
      <c r="D189" s="55" t="s">
        <v>1297</v>
      </c>
      <c r="E189" s="159" t="s">
        <v>1674</v>
      </c>
      <c r="F189" s="55"/>
      <c r="G189" s="55"/>
      <c r="H189" s="52"/>
      <c r="I189" s="52"/>
      <c r="J189" s="52"/>
      <c r="K189" s="55"/>
      <c r="L189" s="55"/>
      <c r="M189" s="55"/>
      <c r="N189" s="55"/>
      <c r="O189" s="55"/>
      <c r="P189" s="55" t="s">
        <v>80</v>
      </c>
      <c r="Q189" s="55"/>
      <c r="R189" s="55"/>
      <c r="S189" s="48"/>
      <c r="T189" s="48" t="s">
        <v>141</v>
      </c>
      <c r="U189" s="48" t="s">
        <v>1272</v>
      </c>
    </row>
    <row r="190" spans="1:23" s="153" customFormat="1" ht="72.5" x14ac:dyDescent="0.35">
      <c r="A190" s="241"/>
      <c r="B190" s="55" t="s">
        <v>232</v>
      </c>
      <c r="C190" s="55" t="s">
        <v>233</v>
      </c>
      <c r="D190" s="55" t="s">
        <v>1296</v>
      </c>
      <c r="E190" s="159" t="s">
        <v>1675</v>
      </c>
      <c r="F190" s="55" t="s">
        <v>234</v>
      </c>
      <c r="G190" s="159" t="s">
        <v>1676</v>
      </c>
      <c r="H190" s="52"/>
      <c r="I190" s="52"/>
      <c r="J190" s="52"/>
      <c r="K190" s="55"/>
      <c r="L190" s="55"/>
      <c r="M190" s="55"/>
      <c r="N190" s="55"/>
      <c r="O190" s="55" t="s">
        <v>54</v>
      </c>
      <c r="P190" s="55" t="s">
        <v>55</v>
      </c>
      <c r="Q190" s="55"/>
      <c r="R190" s="55"/>
      <c r="S190" s="55" t="s">
        <v>1291</v>
      </c>
      <c r="T190" s="55" t="s">
        <v>84</v>
      </c>
      <c r="U190" s="48" t="s">
        <v>1269</v>
      </c>
    </row>
    <row r="191" spans="1:23" s="153" customFormat="1" ht="43.5" x14ac:dyDescent="0.35">
      <c r="A191" s="241"/>
      <c r="B191" s="120" t="s">
        <v>3</v>
      </c>
      <c r="C191" s="120" t="s">
        <v>1531</v>
      </c>
      <c r="D191" s="48" t="s">
        <v>1532</v>
      </c>
      <c r="E191" s="159" t="s">
        <v>1677</v>
      </c>
      <c r="F191" s="48"/>
      <c r="G191" s="48"/>
      <c r="H191" s="48" t="s">
        <v>1257</v>
      </c>
      <c r="I191" s="48" t="s">
        <v>1355</v>
      </c>
      <c r="J191" s="178" t="s">
        <v>1613</v>
      </c>
      <c r="K191" s="48"/>
      <c r="L191" s="48" t="s">
        <v>1533</v>
      </c>
      <c r="M191" s="48"/>
      <c r="N191" s="48"/>
      <c r="O191" s="48" t="s">
        <v>54</v>
      </c>
      <c r="P191" s="48" t="s">
        <v>55</v>
      </c>
      <c r="Q191" s="55"/>
      <c r="R191" s="55"/>
      <c r="S191" s="55"/>
      <c r="T191" s="55"/>
      <c r="U191" s="48"/>
    </row>
    <row r="192" spans="1:23" s="153" customFormat="1" ht="14.5" x14ac:dyDescent="0.35">
      <c r="A192" s="241"/>
      <c r="B192" s="55" t="s">
        <v>71</v>
      </c>
      <c r="C192" s="55" t="s">
        <v>231</v>
      </c>
      <c r="D192" s="55" t="s">
        <v>1297</v>
      </c>
      <c r="E192" s="159" t="s">
        <v>1678</v>
      </c>
      <c r="F192" s="55"/>
      <c r="G192" s="55"/>
      <c r="H192" s="52"/>
      <c r="I192" s="52"/>
      <c r="J192" s="52"/>
      <c r="K192" s="55"/>
      <c r="L192" s="55"/>
      <c r="M192" s="55"/>
      <c r="N192" s="55"/>
      <c r="O192" s="55"/>
      <c r="P192" s="55" t="s">
        <v>80</v>
      </c>
      <c r="Q192" s="55"/>
      <c r="R192" s="55"/>
      <c r="S192" s="55"/>
      <c r="T192" s="55"/>
      <c r="U192" s="55"/>
    </row>
    <row r="193" spans="1:21" s="168" customFormat="1" ht="72.5" x14ac:dyDescent="0.35">
      <c r="A193" s="241"/>
      <c r="B193" s="55" t="s">
        <v>108</v>
      </c>
      <c r="C193" s="55" t="s">
        <v>235</v>
      </c>
      <c r="D193" s="55" t="s">
        <v>236</v>
      </c>
      <c r="E193" s="159" t="s">
        <v>1679</v>
      </c>
      <c r="F193" s="55"/>
      <c r="G193" s="55"/>
      <c r="H193" s="52"/>
      <c r="I193" s="52"/>
      <c r="J193" s="52"/>
      <c r="K193" s="55"/>
      <c r="L193" s="55"/>
      <c r="M193" s="55"/>
      <c r="N193" s="55"/>
      <c r="O193" s="55" t="s">
        <v>54</v>
      </c>
      <c r="P193" s="55" t="s">
        <v>55</v>
      </c>
      <c r="Q193" s="55"/>
      <c r="R193" s="55"/>
      <c r="S193" s="55" t="s">
        <v>1289</v>
      </c>
      <c r="T193" s="55" t="s">
        <v>84</v>
      </c>
      <c r="U193" s="48" t="s">
        <v>1269</v>
      </c>
    </row>
    <row r="194" spans="1:21" s="153" customFormat="1" ht="58" x14ac:dyDescent="0.35">
      <c r="A194" s="241"/>
      <c r="B194" s="55" t="s">
        <v>108</v>
      </c>
      <c r="C194" s="55" t="s">
        <v>237</v>
      </c>
      <c r="D194" s="55" t="s">
        <v>238</v>
      </c>
      <c r="E194" s="159" t="s">
        <v>1680</v>
      </c>
      <c r="F194" s="55"/>
      <c r="G194" s="55"/>
      <c r="H194" s="52"/>
      <c r="I194" s="52"/>
      <c r="J194" s="52"/>
      <c r="K194" s="55"/>
      <c r="L194" s="55"/>
      <c r="M194" s="55"/>
      <c r="N194" s="55"/>
      <c r="O194" s="55" t="s">
        <v>54</v>
      </c>
      <c r="P194" s="55" t="s">
        <v>55</v>
      </c>
      <c r="Q194" s="55"/>
      <c r="R194" s="55"/>
      <c r="S194" s="55" t="s">
        <v>1289</v>
      </c>
      <c r="T194" s="55" t="s">
        <v>84</v>
      </c>
      <c r="U194" s="48" t="s">
        <v>1269</v>
      </c>
    </row>
    <row r="195" spans="1:21" s="153" customFormat="1" ht="29" x14ac:dyDescent="0.35">
      <c r="A195" s="241"/>
      <c r="B195" s="55" t="s">
        <v>239</v>
      </c>
      <c r="C195" s="55" t="s">
        <v>240</v>
      </c>
      <c r="D195" s="55" t="s">
        <v>241</v>
      </c>
      <c r="E195" s="159" t="s">
        <v>1681</v>
      </c>
      <c r="F195" s="55"/>
      <c r="G195" s="55"/>
      <c r="H195" s="52"/>
      <c r="I195" s="52"/>
      <c r="J195" s="52"/>
      <c r="K195" s="55"/>
      <c r="L195" s="55"/>
      <c r="M195" s="55"/>
      <c r="N195" s="55"/>
      <c r="O195" s="55" t="s">
        <v>54</v>
      </c>
      <c r="P195" s="55" t="s">
        <v>55</v>
      </c>
      <c r="Q195" s="55"/>
      <c r="R195" s="55"/>
      <c r="S195" s="55" t="s">
        <v>1289</v>
      </c>
      <c r="T195" s="55" t="s">
        <v>84</v>
      </c>
      <c r="U195" s="48" t="s">
        <v>1269</v>
      </c>
    </row>
    <row r="196" spans="1:21" s="153" customFormat="1" ht="29" x14ac:dyDescent="0.35">
      <c r="A196" s="241"/>
      <c r="B196" s="55" t="s">
        <v>108</v>
      </c>
      <c r="C196" s="55" t="s">
        <v>242</v>
      </c>
      <c r="D196" s="55" t="s">
        <v>1912</v>
      </c>
      <c r="E196" s="159" t="s">
        <v>2019</v>
      </c>
      <c r="F196" s="55"/>
      <c r="G196" s="55"/>
      <c r="H196" s="52"/>
      <c r="I196" s="52"/>
      <c r="J196" s="52"/>
      <c r="K196" s="55"/>
      <c r="L196" s="55"/>
      <c r="M196" s="55"/>
      <c r="N196" s="55"/>
      <c r="O196" s="55" t="s">
        <v>54</v>
      </c>
      <c r="P196" s="55" t="s">
        <v>55</v>
      </c>
      <c r="Q196" s="55"/>
      <c r="R196" s="55"/>
      <c r="S196" s="55" t="s">
        <v>1289</v>
      </c>
      <c r="T196" s="55" t="s">
        <v>84</v>
      </c>
      <c r="U196" s="48" t="s">
        <v>1269</v>
      </c>
    </row>
    <row r="197" spans="1:21" s="153" customFormat="1" ht="29" x14ac:dyDescent="0.35">
      <c r="A197" s="241"/>
      <c r="B197" s="55" t="s">
        <v>108</v>
      </c>
      <c r="C197" s="55" t="s">
        <v>243</v>
      </c>
      <c r="D197" s="55" t="s">
        <v>244</v>
      </c>
      <c r="E197" s="159" t="s">
        <v>1682</v>
      </c>
      <c r="F197" s="55"/>
      <c r="G197" s="55"/>
      <c r="H197" s="52"/>
      <c r="I197" s="52"/>
      <c r="J197" s="52"/>
      <c r="K197" s="55"/>
      <c r="L197" s="55"/>
      <c r="M197" s="55"/>
      <c r="N197" s="55"/>
      <c r="O197" s="55" t="s">
        <v>54</v>
      </c>
      <c r="P197" s="55" t="s">
        <v>55</v>
      </c>
      <c r="Q197" s="55"/>
      <c r="R197" s="55"/>
      <c r="S197" s="55" t="s">
        <v>1289</v>
      </c>
      <c r="T197" s="55" t="s">
        <v>84</v>
      </c>
      <c r="U197" s="48" t="s">
        <v>1269</v>
      </c>
    </row>
    <row r="198" spans="1:21" s="153" customFormat="1" ht="14.5" x14ac:dyDescent="0.35">
      <c r="A198" s="241"/>
      <c r="B198" s="55" t="s">
        <v>71</v>
      </c>
      <c r="C198" s="55" t="s">
        <v>228</v>
      </c>
      <c r="D198" s="55" t="s">
        <v>229</v>
      </c>
      <c r="E198" s="159" t="s">
        <v>1683</v>
      </c>
      <c r="F198" s="55"/>
      <c r="G198" s="55"/>
      <c r="H198" s="52"/>
      <c r="I198" s="52"/>
      <c r="J198" s="52"/>
      <c r="K198" s="55"/>
      <c r="L198" s="55"/>
      <c r="M198" s="55"/>
      <c r="N198" s="55"/>
      <c r="O198" s="55"/>
      <c r="P198" s="55" t="s">
        <v>80</v>
      </c>
      <c r="Q198" s="55"/>
      <c r="R198" s="55"/>
      <c r="S198" s="55"/>
      <c r="T198" s="55"/>
      <c r="U198" s="55"/>
    </row>
    <row r="199" spans="1:21" s="153" customFormat="1" ht="58" x14ac:dyDescent="0.35">
      <c r="A199" s="244" t="s">
        <v>245</v>
      </c>
      <c r="B199" s="55" t="s">
        <v>42</v>
      </c>
      <c r="C199" s="55" t="s">
        <v>246</v>
      </c>
      <c r="D199" s="55" t="s">
        <v>245</v>
      </c>
      <c r="E199" s="159" t="s">
        <v>1684</v>
      </c>
      <c r="F199" s="55"/>
      <c r="G199" s="55"/>
      <c r="H199" s="52"/>
      <c r="I199" s="52"/>
      <c r="J199" s="52"/>
      <c r="K199" s="55"/>
      <c r="L199" s="55"/>
      <c r="M199" s="55"/>
      <c r="N199" s="55"/>
      <c r="O199" s="55"/>
      <c r="P199" s="55" t="s">
        <v>80</v>
      </c>
      <c r="Q199" s="55"/>
      <c r="R199" s="55"/>
      <c r="S199" s="55"/>
      <c r="T199" s="55" t="s">
        <v>141</v>
      </c>
      <c r="U199" s="48" t="s">
        <v>1272</v>
      </c>
    </row>
    <row r="200" spans="1:21" s="168" customFormat="1" ht="87" x14ac:dyDescent="0.35">
      <c r="A200" s="244"/>
      <c r="B200" s="55" t="s">
        <v>108</v>
      </c>
      <c r="C200" s="55" t="s">
        <v>247</v>
      </c>
      <c r="D200" s="55" t="s">
        <v>248</v>
      </c>
      <c r="E200" s="159" t="s">
        <v>2514</v>
      </c>
      <c r="F200" s="55"/>
      <c r="G200" s="55"/>
      <c r="H200" s="52"/>
      <c r="I200" s="52"/>
      <c r="J200" s="52"/>
      <c r="K200" s="55"/>
      <c r="L200" s="55"/>
      <c r="M200" s="55"/>
      <c r="N200" s="55"/>
      <c r="O200" s="55" t="s">
        <v>54</v>
      </c>
      <c r="P200" s="55" t="s">
        <v>55</v>
      </c>
      <c r="Q200" s="55"/>
      <c r="R200" s="55"/>
      <c r="S200" s="55" t="s">
        <v>1289</v>
      </c>
      <c r="T200" s="55" t="s">
        <v>84</v>
      </c>
      <c r="U200" s="48" t="s">
        <v>1269</v>
      </c>
    </row>
    <row r="201" spans="1:21" s="153" customFormat="1" ht="14.5" x14ac:dyDescent="0.35">
      <c r="A201" s="244"/>
      <c r="B201" s="55" t="s">
        <v>71</v>
      </c>
      <c r="C201" s="55" t="s">
        <v>246</v>
      </c>
      <c r="D201" s="55" t="s">
        <v>245</v>
      </c>
      <c r="E201" s="159" t="s">
        <v>1684</v>
      </c>
      <c r="F201" s="55"/>
      <c r="G201" s="55"/>
      <c r="H201" s="52"/>
      <c r="I201" s="52"/>
      <c r="J201" s="52"/>
      <c r="K201" s="55"/>
      <c r="L201" s="55"/>
      <c r="M201" s="55"/>
      <c r="N201" s="55"/>
      <c r="O201" s="55"/>
      <c r="P201" s="55" t="s">
        <v>80</v>
      </c>
      <c r="Q201" s="55"/>
      <c r="R201" s="55"/>
      <c r="S201" s="55"/>
      <c r="T201" s="55"/>
      <c r="U201" s="55"/>
    </row>
    <row r="202" spans="1:21" s="153" customFormat="1" ht="58" x14ac:dyDescent="0.35">
      <c r="A202" s="244" t="s">
        <v>249</v>
      </c>
      <c r="B202" s="55" t="s">
        <v>42</v>
      </c>
      <c r="C202" s="55" t="s">
        <v>250</v>
      </c>
      <c r="D202" s="55" t="s">
        <v>251</v>
      </c>
      <c r="E202" s="159" t="s">
        <v>1685</v>
      </c>
      <c r="F202" s="55"/>
      <c r="G202" s="55"/>
      <c r="H202" s="52"/>
      <c r="I202" s="52"/>
      <c r="J202" s="52"/>
      <c r="K202" s="55"/>
      <c r="L202" s="55"/>
      <c r="M202" s="55"/>
      <c r="N202" s="55"/>
      <c r="O202" s="55"/>
      <c r="P202" s="55"/>
      <c r="Q202" s="55"/>
      <c r="R202" s="55"/>
      <c r="S202" s="55"/>
      <c r="T202" s="55" t="s">
        <v>141</v>
      </c>
      <c r="U202" s="48" t="s">
        <v>1272</v>
      </c>
    </row>
    <row r="203" spans="1:21" s="59" customFormat="1" ht="43.5" x14ac:dyDescent="0.35">
      <c r="A203" s="244"/>
      <c r="B203" s="55" t="s">
        <v>8</v>
      </c>
      <c r="C203" s="55" t="s">
        <v>252</v>
      </c>
      <c r="D203" s="55" t="s">
        <v>251</v>
      </c>
      <c r="E203" s="159" t="s">
        <v>1685</v>
      </c>
      <c r="F203" s="55"/>
      <c r="G203" s="55"/>
      <c r="H203" s="52"/>
      <c r="I203" s="52"/>
      <c r="J203" s="52"/>
      <c r="K203" s="55"/>
      <c r="L203" s="55"/>
      <c r="M203" s="55"/>
      <c r="N203" s="55"/>
      <c r="O203" s="55"/>
      <c r="P203" s="55"/>
      <c r="Q203" s="55"/>
      <c r="R203" s="55"/>
      <c r="S203" s="48"/>
      <c r="T203" s="48" t="s">
        <v>1065</v>
      </c>
      <c r="U203" s="48" t="s">
        <v>1269</v>
      </c>
    </row>
    <row r="204" spans="1:21" s="154" customFormat="1" ht="87" x14ac:dyDescent="0.35">
      <c r="A204" s="244"/>
      <c r="B204" s="55" t="s">
        <v>4</v>
      </c>
      <c r="C204" s="55" t="s">
        <v>253</v>
      </c>
      <c r="D204" s="55" t="s">
        <v>254</v>
      </c>
      <c r="E204" s="159" t="s">
        <v>1686</v>
      </c>
      <c r="F204" s="55"/>
      <c r="G204" s="55"/>
      <c r="H204" s="52" t="s">
        <v>255</v>
      </c>
      <c r="I204" s="52" t="s">
        <v>1261</v>
      </c>
      <c r="J204" s="184" t="s">
        <v>1687</v>
      </c>
      <c r="K204" s="55"/>
      <c r="L204" s="55" t="s">
        <v>191</v>
      </c>
      <c r="M204" s="55"/>
      <c r="N204" s="55"/>
      <c r="O204" s="55" t="s">
        <v>54</v>
      </c>
      <c r="P204" s="55" t="s">
        <v>55</v>
      </c>
      <c r="Q204" s="55"/>
      <c r="R204" s="55"/>
      <c r="S204" s="55" t="s">
        <v>1291</v>
      </c>
      <c r="T204" s="55" t="s">
        <v>84</v>
      </c>
      <c r="U204" s="48" t="s">
        <v>1270</v>
      </c>
    </row>
    <row r="205" spans="1:21" s="154" customFormat="1" ht="87" x14ac:dyDescent="0.35">
      <c r="A205" s="244"/>
      <c r="B205" s="55" t="s">
        <v>4</v>
      </c>
      <c r="C205" s="55" t="s">
        <v>256</v>
      </c>
      <c r="D205" s="55" t="s">
        <v>257</v>
      </c>
      <c r="E205" s="159" t="s">
        <v>1692</v>
      </c>
      <c r="F205" s="55"/>
      <c r="G205" s="55"/>
      <c r="H205" s="52" t="s">
        <v>1263</v>
      </c>
      <c r="I205" s="52" t="s">
        <v>1262</v>
      </c>
      <c r="J205" s="184" t="s">
        <v>1688</v>
      </c>
      <c r="K205" s="55"/>
      <c r="L205" s="55"/>
      <c r="M205" s="55"/>
      <c r="N205" s="55"/>
      <c r="O205" s="55" t="s">
        <v>54</v>
      </c>
      <c r="P205" s="55" t="s">
        <v>55</v>
      </c>
      <c r="Q205" s="55"/>
      <c r="R205" s="55"/>
      <c r="S205" s="55" t="s">
        <v>1291</v>
      </c>
      <c r="T205" s="55" t="s">
        <v>84</v>
      </c>
      <c r="U205" s="48" t="s">
        <v>1269</v>
      </c>
    </row>
    <row r="206" spans="1:21" s="154" customFormat="1" ht="57.65" customHeight="1" x14ac:dyDescent="0.35">
      <c r="A206" s="244"/>
      <c r="B206" s="55" t="s">
        <v>258</v>
      </c>
      <c r="C206" s="55" t="s">
        <v>259</v>
      </c>
      <c r="D206" s="55" t="s">
        <v>260</v>
      </c>
      <c r="E206" s="159" t="s">
        <v>1693</v>
      </c>
      <c r="F206" s="55" t="s">
        <v>1217</v>
      </c>
      <c r="G206" s="185" t="s">
        <v>2020</v>
      </c>
      <c r="H206" s="52" t="s">
        <v>1204</v>
      </c>
      <c r="I206" s="52" t="s">
        <v>1205</v>
      </c>
      <c r="J206" s="181" t="s">
        <v>1589</v>
      </c>
      <c r="K206" s="55"/>
      <c r="L206" s="55"/>
      <c r="M206" s="55"/>
      <c r="N206" s="55"/>
      <c r="O206" s="55" t="s">
        <v>54</v>
      </c>
      <c r="P206" s="55" t="s">
        <v>55</v>
      </c>
      <c r="Q206" s="55"/>
      <c r="R206" s="55"/>
      <c r="S206" s="55" t="s">
        <v>1290</v>
      </c>
      <c r="T206" s="55" t="s">
        <v>84</v>
      </c>
      <c r="U206" s="48" t="s">
        <v>1269</v>
      </c>
    </row>
    <row r="207" spans="1:21" s="154" customFormat="1" ht="43.5" x14ac:dyDescent="0.35">
      <c r="A207" s="244"/>
      <c r="B207" s="55" t="s">
        <v>3</v>
      </c>
      <c r="C207" s="55" t="s">
        <v>261</v>
      </c>
      <c r="D207" s="55" t="s">
        <v>262</v>
      </c>
      <c r="E207" s="159" t="s">
        <v>1689</v>
      </c>
      <c r="F207" s="55"/>
      <c r="G207" s="55"/>
      <c r="H207" s="48" t="s">
        <v>1257</v>
      </c>
      <c r="I207" s="48" t="s">
        <v>1355</v>
      </c>
      <c r="J207" s="178" t="s">
        <v>1613</v>
      </c>
      <c r="K207" s="55"/>
      <c r="L207" s="55" t="s">
        <v>263</v>
      </c>
      <c r="M207" s="55"/>
      <c r="N207" s="55"/>
      <c r="O207" s="48" t="s">
        <v>54</v>
      </c>
      <c r="P207" s="48" t="s">
        <v>55</v>
      </c>
      <c r="Q207" s="55"/>
      <c r="R207" s="55"/>
      <c r="S207" s="55"/>
      <c r="T207" s="55" t="s">
        <v>84</v>
      </c>
      <c r="U207" s="48"/>
    </row>
    <row r="208" spans="1:21" s="154" customFormat="1" ht="58" x14ac:dyDescent="0.35">
      <c r="A208" s="244"/>
      <c r="B208" s="169" t="s">
        <v>264</v>
      </c>
      <c r="C208" s="169" t="s">
        <v>265</v>
      </c>
      <c r="D208" s="169" t="s">
        <v>266</v>
      </c>
      <c r="E208" s="159" t="s">
        <v>1690</v>
      </c>
      <c r="F208" s="169" t="s">
        <v>1376</v>
      </c>
      <c r="G208" s="185" t="s">
        <v>2020</v>
      </c>
      <c r="H208" s="169" t="s">
        <v>1204</v>
      </c>
      <c r="I208" s="169" t="s">
        <v>1205</v>
      </c>
      <c r="J208" s="169"/>
      <c r="K208" s="169"/>
      <c r="L208" s="169"/>
      <c r="M208" s="169"/>
      <c r="N208" s="169"/>
      <c r="O208" s="169" t="s">
        <v>54</v>
      </c>
      <c r="P208" s="169" t="s">
        <v>55</v>
      </c>
      <c r="Q208" s="169"/>
      <c r="R208" s="169"/>
      <c r="S208" s="169" t="s">
        <v>1310</v>
      </c>
      <c r="T208" s="169" t="s">
        <v>84</v>
      </c>
      <c r="U208" s="169" t="s">
        <v>1269</v>
      </c>
    </row>
    <row r="209" spans="1:23" s="154" customFormat="1" ht="43.5" x14ac:dyDescent="0.35">
      <c r="A209" s="244"/>
      <c r="B209" s="170" t="s">
        <v>3</v>
      </c>
      <c r="C209" s="171" t="s">
        <v>267</v>
      </c>
      <c r="D209" s="171" t="s">
        <v>268</v>
      </c>
      <c r="E209" s="159" t="s">
        <v>1691</v>
      </c>
      <c r="F209" s="171"/>
      <c r="G209" s="171"/>
      <c r="H209" s="48" t="s">
        <v>1257</v>
      </c>
      <c r="I209" s="48" t="s">
        <v>1355</v>
      </c>
      <c r="J209" s="178" t="s">
        <v>1613</v>
      </c>
      <c r="K209" s="171"/>
      <c r="L209" s="171" t="s">
        <v>269</v>
      </c>
      <c r="M209" s="171"/>
      <c r="N209" s="171"/>
      <c r="O209" s="48" t="s">
        <v>54</v>
      </c>
      <c r="P209" s="48" t="s">
        <v>55</v>
      </c>
      <c r="Q209" s="171"/>
      <c r="R209" s="171"/>
      <c r="S209" s="171"/>
      <c r="T209" s="171" t="s">
        <v>84</v>
      </c>
      <c r="U209" s="171"/>
    </row>
    <row r="210" spans="1:23" s="154" customFormat="1" ht="43.5" x14ac:dyDescent="0.35">
      <c r="A210" s="244"/>
      <c r="B210" s="55" t="s">
        <v>71</v>
      </c>
      <c r="C210" s="55" t="s">
        <v>250</v>
      </c>
      <c r="D210" s="55" t="s">
        <v>251</v>
      </c>
      <c r="E210" s="55"/>
      <c r="F210" s="55"/>
      <c r="G210" s="55"/>
      <c r="H210" s="55"/>
      <c r="I210" s="55"/>
      <c r="J210" s="55"/>
      <c r="K210" s="55"/>
      <c r="L210" s="55"/>
      <c r="M210" s="55"/>
      <c r="N210" s="55"/>
      <c r="O210" s="55"/>
      <c r="P210" s="55"/>
      <c r="Q210" s="55"/>
      <c r="R210" s="55"/>
      <c r="S210" s="55"/>
      <c r="T210" s="55"/>
      <c r="U210" s="55"/>
    </row>
    <row r="211" spans="1:23" s="53" customFormat="1" ht="43.5" x14ac:dyDescent="0.35">
      <c r="A211" s="241" t="s">
        <v>270</v>
      </c>
      <c r="B211" s="55" t="s">
        <v>42</v>
      </c>
      <c r="C211" s="55" t="s">
        <v>271</v>
      </c>
      <c r="D211" s="55" t="s">
        <v>272</v>
      </c>
      <c r="E211" s="159" t="s">
        <v>1694</v>
      </c>
      <c r="F211" s="55"/>
      <c r="G211" s="55"/>
      <c r="H211" s="55"/>
      <c r="I211" s="55"/>
      <c r="J211" s="55"/>
      <c r="K211" s="55"/>
      <c r="L211" s="55"/>
      <c r="M211" s="55"/>
      <c r="N211" s="55"/>
      <c r="O211" s="55"/>
      <c r="P211" s="55" t="s">
        <v>80</v>
      </c>
      <c r="Q211" s="55"/>
      <c r="R211" s="55"/>
      <c r="S211" s="55"/>
      <c r="T211" s="55"/>
      <c r="U211" s="159" t="s">
        <v>1280</v>
      </c>
      <c r="V211" s="154"/>
      <c r="W211" s="154"/>
    </row>
    <row r="212" spans="1:23" s="56" customFormat="1" ht="43.5" x14ac:dyDescent="0.35">
      <c r="A212" s="241"/>
      <c r="B212" s="55" t="s">
        <v>8</v>
      </c>
      <c r="C212" s="55" t="s">
        <v>273</v>
      </c>
      <c r="D212" s="55" t="s">
        <v>272</v>
      </c>
      <c r="E212" s="159" t="s">
        <v>1694</v>
      </c>
      <c r="F212" s="55"/>
      <c r="G212" s="55"/>
      <c r="H212" s="55"/>
      <c r="I212" s="55"/>
      <c r="J212" s="55"/>
      <c r="K212" s="55"/>
      <c r="L212" s="55"/>
      <c r="M212" s="55"/>
      <c r="N212" s="55"/>
      <c r="O212" s="55"/>
      <c r="P212" s="55" t="s">
        <v>80</v>
      </c>
      <c r="Q212" s="55"/>
      <c r="R212" s="55"/>
      <c r="S212" s="48"/>
      <c r="T212" s="48"/>
      <c r="U212" s="159" t="s">
        <v>1280</v>
      </c>
      <c r="V212" s="153"/>
      <c r="W212" s="153"/>
    </row>
    <row r="213" spans="1:23" s="56" customFormat="1" ht="58" x14ac:dyDescent="0.35">
      <c r="A213" s="241"/>
      <c r="B213" s="55" t="s">
        <v>90</v>
      </c>
      <c r="C213" s="55" t="s">
        <v>1944</v>
      </c>
      <c r="D213" s="55" t="s">
        <v>1945</v>
      </c>
      <c r="E213" s="159" t="s">
        <v>2021</v>
      </c>
      <c r="F213" s="55"/>
      <c r="G213" s="55"/>
      <c r="H213" s="55"/>
      <c r="I213" s="55"/>
      <c r="J213" s="55"/>
      <c r="K213" s="55"/>
      <c r="L213" s="55"/>
      <c r="M213" s="55"/>
      <c r="N213" s="55"/>
      <c r="O213" s="55" t="s">
        <v>54</v>
      </c>
      <c r="P213" s="55" t="s">
        <v>55</v>
      </c>
      <c r="Q213" s="55"/>
      <c r="R213" s="55"/>
      <c r="S213" s="55" t="s">
        <v>1291</v>
      </c>
      <c r="T213" s="48"/>
      <c r="U213" s="159"/>
      <c r="V213" s="153"/>
      <c r="W213" s="153"/>
    </row>
    <row r="214" spans="1:23" s="56" customFormat="1" ht="43.5" x14ac:dyDescent="0.35">
      <c r="A214" s="241"/>
      <c r="B214" s="55" t="s">
        <v>90</v>
      </c>
      <c r="C214" s="55" t="s">
        <v>1904</v>
      </c>
      <c r="D214" s="234" t="s">
        <v>1901</v>
      </c>
      <c r="E214" s="154" t="s">
        <v>2494</v>
      </c>
      <c r="F214" s="55" t="s">
        <v>1903</v>
      </c>
      <c r="G214" s="159" t="s">
        <v>1902</v>
      </c>
      <c r="H214" s="55"/>
      <c r="I214" s="55"/>
      <c r="J214" s="184"/>
      <c r="K214" s="55"/>
      <c r="L214" s="55" t="s">
        <v>1946</v>
      </c>
      <c r="M214" s="55"/>
      <c r="N214" s="55"/>
      <c r="O214" s="55" t="s">
        <v>54</v>
      </c>
      <c r="P214" s="55" t="s">
        <v>55</v>
      </c>
      <c r="Q214" s="55"/>
      <c r="R214" s="55"/>
      <c r="S214" s="55" t="s">
        <v>1291</v>
      </c>
      <c r="T214" s="55"/>
      <c r="U214" s="159" t="s">
        <v>1280</v>
      </c>
      <c r="V214" s="153"/>
      <c r="W214" s="153"/>
    </row>
    <row r="215" spans="1:23" s="56" customFormat="1" ht="58" x14ac:dyDescent="0.35">
      <c r="A215" s="241"/>
      <c r="B215" s="55" t="s">
        <v>90</v>
      </c>
      <c r="C215" s="55" t="s">
        <v>1240</v>
      </c>
      <c r="D215" s="55" t="s">
        <v>1239</v>
      </c>
      <c r="E215" s="159" t="s">
        <v>2056</v>
      </c>
      <c r="F215" s="55"/>
      <c r="G215" s="55"/>
      <c r="H215" s="55"/>
      <c r="I215" s="55"/>
      <c r="J215" s="55"/>
      <c r="K215" s="55"/>
      <c r="L215" s="55" t="s">
        <v>1905</v>
      </c>
      <c r="M215" s="55"/>
      <c r="N215" s="55"/>
      <c r="O215" s="55" t="s">
        <v>54</v>
      </c>
      <c r="P215" s="55" t="s">
        <v>55</v>
      </c>
      <c r="Q215" s="55"/>
      <c r="R215" s="55"/>
      <c r="S215" s="48" t="s">
        <v>1289</v>
      </c>
      <c r="T215" s="48"/>
      <c r="U215" s="159" t="s">
        <v>1280</v>
      </c>
      <c r="V215" s="153"/>
      <c r="W215" s="153"/>
    </row>
    <row r="216" spans="1:23" s="56" customFormat="1" ht="43.5" x14ac:dyDescent="0.35">
      <c r="A216" s="241"/>
      <c r="B216" s="55" t="s">
        <v>90</v>
      </c>
      <c r="C216" s="55" t="s">
        <v>274</v>
      </c>
      <c r="D216" s="55" t="s">
        <v>275</v>
      </c>
      <c r="E216" s="159" t="s">
        <v>1695</v>
      </c>
      <c r="F216" s="55"/>
      <c r="G216" s="55"/>
      <c r="H216" s="55"/>
      <c r="I216" s="55"/>
      <c r="J216" s="55"/>
      <c r="K216" s="55"/>
      <c r="L216" s="55" t="s">
        <v>1906</v>
      </c>
      <c r="M216" s="55"/>
      <c r="N216" s="55"/>
      <c r="O216" s="55" t="s">
        <v>54</v>
      </c>
      <c r="P216" s="55" t="s">
        <v>55</v>
      </c>
      <c r="Q216" s="55"/>
      <c r="R216" s="55"/>
      <c r="S216" s="55" t="s">
        <v>1289</v>
      </c>
      <c r="T216" s="55"/>
      <c r="U216" s="159" t="s">
        <v>1280</v>
      </c>
      <c r="V216" s="153"/>
      <c r="W216" s="153"/>
    </row>
    <row r="217" spans="1:23" s="56" customFormat="1" ht="43.5" x14ac:dyDescent="0.35">
      <c r="A217" s="241"/>
      <c r="B217" s="55" t="s">
        <v>42</v>
      </c>
      <c r="C217" s="55" t="s">
        <v>276</v>
      </c>
      <c r="D217" s="55"/>
      <c r="E217" s="55"/>
      <c r="F217" s="55"/>
      <c r="G217" s="55"/>
      <c r="H217" s="55"/>
      <c r="I217" s="55"/>
      <c r="J217" s="55"/>
      <c r="K217" s="55"/>
      <c r="L217" s="55" t="s">
        <v>1907</v>
      </c>
      <c r="M217" s="55"/>
      <c r="N217" s="55"/>
      <c r="O217" s="55"/>
      <c r="P217" s="55"/>
      <c r="Q217" s="55"/>
      <c r="R217" s="55"/>
      <c r="S217" s="55"/>
      <c r="T217" s="55"/>
      <c r="U217" s="159" t="s">
        <v>1280</v>
      </c>
      <c r="V217" s="153"/>
      <c r="W217" s="153"/>
    </row>
    <row r="218" spans="1:23" s="56" customFormat="1" ht="43.5" x14ac:dyDescent="0.35">
      <c r="A218" s="241"/>
      <c r="B218" s="55" t="s">
        <v>277</v>
      </c>
      <c r="C218" s="55" t="s">
        <v>278</v>
      </c>
      <c r="D218" s="55" t="s">
        <v>279</v>
      </c>
      <c r="E218" s="186" t="s">
        <v>1696</v>
      </c>
      <c r="F218" s="55" t="s">
        <v>280</v>
      </c>
      <c r="G218" s="55"/>
      <c r="H218" s="48" t="s">
        <v>1212</v>
      </c>
      <c r="I218" s="48" t="s">
        <v>1214</v>
      </c>
      <c r="J218" s="187" t="s">
        <v>1697</v>
      </c>
      <c r="K218" s="55"/>
      <c r="L218" s="55" t="s">
        <v>1905</v>
      </c>
      <c r="M218" s="55"/>
      <c r="N218" s="55"/>
      <c r="O218" s="55" t="s">
        <v>54</v>
      </c>
      <c r="P218" s="55" t="s">
        <v>55</v>
      </c>
      <c r="Q218" s="55"/>
      <c r="R218" s="55"/>
      <c r="S218" s="55" t="s">
        <v>1290</v>
      </c>
      <c r="T218" s="55"/>
      <c r="U218" s="159" t="s">
        <v>1280</v>
      </c>
      <c r="V218" s="153"/>
      <c r="W218" s="153"/>
    </row>
    <row r="219" spans="1:23" s="56" customFormat="1" ht="43.5" x14ac:dyDescent="0.35">
      <c r="A219" s="241"/>
      <c r="B219" s="170" t="s">
        <v>3</v>
      </c>
      <c r="C219" s="171" t="s">
        <v>1518</v>
      </c>
      <c r="D219" s="171" t="s">
        <v>1519</v>
      </c>
      <c r="E219" s="159" t="s">
        <v>1698</v>
      </c>
      <c r="F219" s="171"/>
      <c r="G219" s="171"/>
      <c r="H219" s="48" t="s">
        <v>1257</v>
      </c>
      <c r="I219" s="48" t="s">
        <v>1355</v>
      </c>
      <c r="J219" s="178" t="s">
        <v>1613</v>
      </c>
      <c r="K219" s="171"/>
      <c r="L219" s="171" t="s">
        <v>1522</v>
      </c>
      <c r="M219" s="55"/>
      <c r="N219" s="55"/>
      <c r="O219" s="48" t="s">
        <v>54</v>
      </c>
      <c r="P219" s="48" t="s">
        <v>55</v>
      </c>
      <c r="Q219" s="55"/>
      <c r="R219" s="55"/>
      <c r="S219" s="55"/>
      <c r="T219" s="55"/>
      <c r="U219" s="159"/>
      <c r="V219" s="153"/>
      <c r="W219" s="153"/>
    </row>
    <row r="220" spans="1:23" s="56" customFormat="1" ht="130.4" customHeight="1" x14ac:dyDescent="0.35">
      <c r="A220" s="241"/>
      <c r="B220" s="55" t="s">
        <v>281</v>
      </c>
      <c r="C220" s="55" t="s">
        <v>282</v>
      </c>
      <c r="D220" s="55" t="s">
        <v>1377</v>
      </c>
      <c r="E220" s="159" t="s">
        <v>1700</v>
      </c>
      <c r="F220" s="55"/>
      <c r="G220" s="55"/>
      <c r="H220" s="48" t="s">
        <v>1281</v>
      </c>
      <c r="I220" s="48" t="s">
        <v>1282</v>
      </c>
      <c r="J220" s="159" t="s">
        <v>1699</v>
      </c>
      <c r="K220" s="55"/>
      <c r="L220" s="55" t="s">
        <v>1905</v>
      </c>
      <c r="M220" s="55"/>
      <c r="N220" s="55"/>
      <c r="O220" s="55" t="s">
        <v>54</v>
      </c>
      <c r="P220" s="55" t="s">
        <v>55</v>
      </c>
      <c r="Q220" s="55"/>
      <c r="R220" s="55"/>
      <c r="S220" s="55" t="s">
        <v>1291</v>
      </c>
      <c r="T220" s="55"/>
      <c r="U220" s="159" t="s">
        <v>1280</v>
      </c>
      <c r="V220" s="153"/>
      <c r="W220" s="153"/>
    </row>
    <row r="221" spans="1:23" s="56" customFormat="1" ht="43.5" x14ac:dyDescent="0.35">
      <c r="A221" s="241"/>
      <c r="B221" s="170" t="s">
        <v>3</v>
      </c>
      <c r="C221" s="171" t="s">
        <v>1520</v>
      </c>
      <c r="D221" s="171" t="s">
        <v>1523</v>
      </c>
      <c r="E221" s="159" t="s">
        <v>1701</v>
      </c>
      <c r="F221" s="171"/>
      <c r="G221" s="171"/>
      <c r="H221" s="48" t="s">
        <v>1257</v>
      </c>
      <c r="I221" s="48" t="s">
        <v>1355</v>
      </c>
      <c r="J221" s="178" t="s">
        <v>1613</v>
      </c>
      <c r="K221" s="171"/>
      <c r="L221" s="171" t="s">
        <v>1521</v>
      </c>
      <c r="M221" s="55"/>
      <c r="N221" s="55"/>
      <c r="O221" s="48" t="s">
        <v>54</v>
      </c>
      <c r="P221" s="48" t="s">
        <v>55</v>
      </c>
      <c r="Q221" s="55"/>
      <c r="R221" s="55"/>
      <c r="S221" s="55"/>
      <c r="T221" s="55"/>
      <c r="U221" s="159"/>
      <c r="V221" s="153"/>
      <c r="W221" s="153"/>
    </row>
    <row r="222" spans="1:23" s="56" customFormat="1" ht="58" x14ac:dyDescent="0.35">
      <c r="A222" s="241"/>
      <c r="B222" s="55" t="s">
        <v>90</v>
      </c>
      <c r="C222" s="55" t="s">
        <v>1228</v>
      </c>
      <c r="D222" s="55" t="s">
        <v>1227</v>
      </c>
      <c r="E222" s="159" t="s">
        <v>1702</v>
      </c>
      <c r="F222" s="55"/>
      <c r="G222" s="55"/>
      <c r="H222" s="55"/>
      <c r="I222" s="55"/>
      <c r="J222" s="55"/>
      <c r="K222" s="55"/>
      <c r="L222" s="55" t="s">
        <v>1905</v>
      </c>
      <c r="M222" s="55"/>
      <c r="N222" s="55"/>
      <c r="O222" s="55" t="s">
        <v>54</v>
      </c>
      <c r="P222" s="55" t="s">
        <v>55</v>
      </c>
      <c r="Q222" s="55"/>
      <c r="R222" s="55"/>
      <c r="S222" s="55" t="s">
        <v>1289</v>
      </c>
      <c r="T222" s="55"/>
      <c r="U222" s="159" t="s">
        <v>1280</v>
      </c>
      <c r="V222" s="153"/>
      <c r="W222" s="153"/>
    </row>
    <row r="223" spans="1:23" s="56" customFormat="1" ht="58" x14ac:dyDescent="0.35">
      <c r="A223" s="241"/>
      <c r="B223" s="55" t="s">
        <v>1230</v>
      </c>
      <c r="C223" s="55" t="s">
        <v>1229</v>
      </c>
      <c r="D223" s="55" t="s">
        <v>1231</v>
      </c>
      <c r="E223" s="159" t="s">
        <v>1703</v>
      </c>
      <c r="F223" s="55"/>
      <c r="G223" s="55"/>
      <c r="H223" s="55"/>
      <c r="I223" s="55"/>
      <c r="J223" s="55"/>
      <c r="K223" s="55"/>
      <c r="L223" s="55" t="s">
        <v>1905</v>
      </c>
      <c r="M223" s="55"/>
      <c r="N223" s="55"/>
      <c r="O223" s="55" t="s">
        <v>54</v>
      </c>
      <c r="P223" s="55" t="s">
        <v>55</v>
      </c>
      <c r="Q223" s="55"/>
      <c r="R223" s="55"/>
      <c r="S223" s="55" t="s">
        <v>1289</v>
      </c>
      <c r="T223" s="55"/>
      <c r="U223" s="159" t="s">
        <v>1280</v>
      </c>
      <c r="V223" s="153"/>
      <c r="W223" s="153"/>
    </row>
    <row r="224" spans="1:23" s="56" customFormat="1" ht="58" x14ac:dyDescent="0.35">
      <c r="A224" s="241"/>
      <c r="B224" s="55" t="s">
        <v>108</v>
      </c>
      <c r="C224" s="55" t="s">
        <v>283</v>
      </c>
      <c r="D224" s="55" t="s">
        <v>284</v>
      </c>
      <c r="E224" s="159" t="s">
        <v>2022</v>
      </c>
      <c r="F224" s="55"/>
      <c r="G224" s="55"/>
      <c r="H224" s="55"/>
      <c r="I224" s="55"/>
      <c r="J224" s="55"/>
      <c r="K224" s="55"/>
      <c r="L224" s="55" t="s">
        <v>1905</v>
      </c>
      <c r="M224" s="55"/>
      <c r="N224" s="55"/>
      <c r="O224" s="55" t="s">
        <v>54</v>
      </c>
      <c r="P224" s="55" t="s">
        <v>55</v>
      </c>
      <c r="Q224" s="55"/>
      <c r="R224" s="55"/>
      <c r="S224" s="55" t="s">
        <v>1289</v>
      </c>
      <c r="T224" s="55"/>
      <c r="U224" s="159" t="s">
        <v>1280</v>
      </c>
      <c r="V224" s="153"/>
      <c r="W224" s="153"/>
    </row>
    <row r="225" spans="1:519" s="153" customFormat="1" ht="87" x14ac:dyDescent="0.35">
      <c r="A225" s="241"/>
      <c r="B225" s="55" t="s">
        <v>16</v>
      </c>
      <c r="C225" s="55" t="s">
        <v>1279</v>
      </c>
      <c r="D225" s="55" t="s">
        <v>1278</v>
      </c>
      <c r="E225" s="159" t="s">
        <v>2023</v>
      </c>
      <c r="F225" s="55"/>
      <c r="G225" s="55"/>
      <c r="H225" s="48"/>
      <c r="I225" s="48"/>
      <c r="J225" s="48"/>
      <c r="K225" s="55" t="s">
        <v>1283</v>
      </c>
      <c r="L225" s="55"/>
      <c r="M225" s="55"/>
      <c r="N225" s="55"/>
      <c r="O225" s="55"/>
      <c r="P225" s="55"/>
      <c r="Q225" s="55"/>
      <c r="R225" s="55"/>
      <c r="S225" s="55"/>
      <c r="T225" s="55"/>
      <c r="U225" s="48"/>
    </row>
    <row r="226" spans="1:519" s="56" customFormat="1" ht="14.5" x14ac:dyDescent="0.35">
      <c r="A226" s="241"/>
      <c r="B226" s="55" t="s">
        <v>71</v>
      </c>
      <c r="C226" s="55" t="s">
        <v>276</v>
      </c>
      <c r="D226" s="55"/>
      <c r="E226" s="55"/>
      <c r="F226" s="55"/>
      <c r="G226" s="55"/>
      <c r="H226" s="55"/>
      <c r="I226" s="55"/>
      <c r="J226" s="55"/>
      <c r="K226" s="55"/>
      <c r="L226" s="55"/>
      <c r="M226" s="55"/>
      <c r="N226" s="55"/>
      <c r="O226" s="55"/>
      <c r="P226" s="55"/>
      <c r="Q226" s="55"/>
      <c r="R226" s="55"/>
      <c r="S226" s="55"/>
      <c r="T226" s="55"/>
      <c r="U226" s="55"/>
      <c r="V226" s="153"/>
      <c r="W226" s="153"/>
    </row>
    <row r="227" spans="1:519" s="152" customFormat="1" ht="14.5" x14ac:dyDescent="0.35">
      <c r="A227" s="241"/>
      <c r="B227" s="55" t="s">
        <v>71</v>
      </c>
      <c r="C227" s="55" t="s">
        <v>271</v>
      </c>
      <c r="D227" s="55" t="s">
        <v>272</v>
      </c>
      <c r="E227" s="55"/>
      <c r="F227" s="55"/>
      <c r="G227" s="55"/>
      <c r="H227" s="55"/>
      <c r="I227" s="55"/>
      <c r="J227" s="55"/>
      <c r="K227" s="55"/>
      <c r="L227" s="55"/>
      <c r="M227" s="55"/>
      <c r="N227" s="55"/>
      <c r="O227" s="55"/>
      <c r="P227" s="55" t="s">
        <v>80</v>
      </c>
      <c r="Q227" s="55"/>
      <c r="R227" s="55"/>
      <c r="S227" s="55"/>
      <c r="T227" s="55"/>
      <c r="U227" s="55"/>
      <c r="V227" s="153"/>
      <c r="W227" s="153"/>
      <c r="X227" s="56"/>
      <c r="Y227" s="56"/>
      <c r="Z227" s="56"/>
      <c r="AA227" s="56"/>
      <c r="AB227" s="56"/>
      <c r="AC227" s="56"/>
      <c r="AD227" s="56"/>
      <c r="AE227" s="56"/>
      <c r="AF227" s="56"/>
      <c r="AG227" s="56"/>
      <c r="AH227" s="56"/>
      <c r="AI227" s="56"/>
      <c r="AJ227" s="56"/>
      <c r="AK227" s="56"/>
      <c r="AL227" s="56"/>
      <c r="AM227" s="56"/>
      <c r="AN227" s="56"/>
      <c r="AO227" s="56"/>
      <c r="AP227" s="56"/>
      <c r="AQ227" s="56"/>
      <c r="AR227" s="56"/>
      <c r="AS227" s="56"/>
      <c r="AT227" s="56"/>
      <c r="AU227" s="56"/>
      <c r="AV227" s="56"/>
      <c r="AW227" s="56"/>
      <c r="AX227" s="56"/>
      <c r="AY227" s="56"/>
      <c r="AZ227" s="56"/>
      <c r="BA227" s="56"/>
      <c r="BB227" s="56"/>
      <c r="BC227" s="56"/>
      <c r="BD227" s="56"/>
      <c r="BE227" s="56"/>
      <c r="BF227" s="56"/>
      <c r="BG227" s="56"/>
      <c r="BH227" s="56"/>
      <c r="BI227" s="56"/>
      <c r="BJ227" s="56"/>
      <c r="BK227" s="56"/>
      <c r="BL227" s="56"/>
      <c r="BM227" s="56"/>
      <c r="BN227" s="56"/>
      <c r="BO227" s="56"/>
      <c r="BP227" s="56"/>
      <c r="BQ227" s="56"/>
      <c r="BR227" s="56"/>
      <c r="BS227" s="56"/>
      <c r="BT227" s="56"/>
      <c r="BU227" s="56"/>
      <c r="BV227" s="56"/>
      <c r="BW227" s="56"/>
      <c r="BX227" s="56"/>
      <c r="BY227" s="56"/>
      <c r="BZ227" s="56"/>
      <c r="CA227" s="56"/>
      <c r="CB227" s="56"/>
      <c r="CC227" s="56"/>
      <c r="CD227" s="56"/>
      <c r="CE227" s="56"/>
      <c r="CF227" s="56"/>
      <c r="CG227" s="56"/>
      <c r="CH227" s="56"/>
      <c r="CI227" s="56"/>
      <c r="CJ227" s="56"/>
      <c r="CK227" s="56"/>
      <c r="CL227" s="56"/>
      <c r="CM227" s="56"/>
      <c r="CN227" s="56"/>
      <c r="CO227" s="56"/>
      <c r="CP227" s="56"/>
      <c r="CQ227" s="56"/>
      <c r="CR227" s="56"/>
      <c r="CS227" s="56"/>
      <c r="CT227" s="56"/>
      <c r="CU227" s="56"/>
      <c r="CV227" s="56"/>
      <c r="CW227" s="56"/>
      <c r="CX227" s="56"/>
      <c r="CY227" s="56"/>
      <c r="CZ227" s="56"/>
      <c r="DA227" s="56"/>
      <c r="DB227" s="56"/>
      <c r="DC227" s="56"/>
      <c r="DD227" s="56"/>
      <c r="DE227" s="56"/>
      <c r="DF227" s="56"/>
      <c r="DG227" s="56"/>
      <c r="DH227" s="56"/>
      <c r="DI227" s="56"/>
      <c r="DJ227" s="56"/>
      <c r="DK227" s="56"/>
      <c r="DL227" s="56"/>
      <c r="DM227" s="56"/>
      <c r="DN227" s="56"/>
      <c r="DO227" s="56"/>
      <c r="DP227" s="56"/>
      <c r="DQ227" s="56"/>
      <c r="DR227" s="56"/>
      <c r="DS227" s="56"/>
      <c r="DT227" s="56"/>
      <c r="DU227" s="56"/>
      <c r="DV227" s="56"/>
      <c r="DW227" s="56"/>
      <c r="DX227" s="56"/>
      <c r="DY227" s="56"/>
      <c r="DZ227" s="56"/>
      <c r="EA227" s="56"/>
      <c r="EB227" s="56"/>
      <c r="EC227" s="56"/>
      <c r="ED227" s="56"/>
      <c r="EE227" s="56"/>
      <c r="EF227" s="56"/>
      <c r="EG227" s="56"/>
      <c r="EH227" s="56"/>
      <c r="EI227" s="56"/>
      <c r="EJ227" s="56"/>
      <c r="EK227" s="56"/>
      <c r="EL227" s="56"/>
      <c r="EM227" s="56"/>
      <c r="EN227" s="56"/>
      <c r="EO227" s="56"/>
      <c r="EP227" s="56"/>
      <c r="EQ227" s="56"/>
      <c r="ER227" s="56"/>
      <c r="ES227" s="56"/>
      <c r="ET227" s="56"/>
      <c r="EU227" s="56"/>
      <c r="EV227" s="56"/>
      <c r="EW227" s="56"/>
      <c r="EX227" s="56"/>
      <c r="EY227" s="56"/>
      <c r="EZ227" s="56"/>
      <c r="FA227" s="56"/>
      <c r="FB227" s="56"/>
      <c r="FC227" s="56"/>
      <c r="FD227" s="56"/>
      <c r="FE227" s="56"/>
      <c r="FF227" s="56"/>
      <c r="FG227" s="56"/>
      <c r="FH227" s="56"/>
      <c r="FI227" s="56"/>
      <c r="FJ227" s="56"/>
      <c r="FK227" s="56"/>
      <c r="FL227" s="56"/>
      <c r="FM227" s="56"/>
      <c r="FN227" s="56"/>
      <c r="FO227" s="56"/>
      <c r="FP227" s="56"/>
      <c r="FQ227" s="56"/>
      <c r="FR227" s="56"/>
      <c r="FS227" s="56"/>
      <c r="FT227" s="56"/>
      <c r="FU227" s="56"/>
      <c r="FV227" s="56"/>
      <c r="FW227" s="56"/>
      <c r="FX227" s="56"/>
      <c r="FY227" s="56"/>
      <c r="FZ227" s="56"/>
      <c r="GA227" s="56"/>
      <c r="GB227" s="56"/>
      <c r="GC227" s="56"/>
      <c r="GD227" s="56"/>
      <c r="GE227" s="56"/>
      <c r="GF227" s="56"/>
      <c r="GG227" s="56"/>
      <c r="GH227" s="56"/>
      <c r="GI227" s="56"/>
      <c r="GJ227" s="56"/>
      <c r="GK227" s="56"/>
      <c r="GL227" s="56"/>
      <c r="GM227" s="56"/>
      <c r="GN227" s="56"/>
      <c r="GO227" s="56"/>
      <c r="GP227" s="56"/>
      <c r="GQ227" s="56"/>
      <c r="GR227" s="56"/>
      <c r="GS227" s="56"/>
      <c r="GT227" s="56"/>
      <c r="GU227" s="56"/>
      <c r="GV227" s="56"/>
      <c r="GW227" s="56"/>
      <c r="GX227" s="56"/>
      <c r="GY227" s="56"/>
      <c r="GZ227" s="56"/>
      <c r="HA227" s="56"/>
      <c r="HB227" s="56"/>
      <c r="HC227" s="56"/>
      <c r="HD227" s="56"/>
      <c r="HE227" s="56"/>
      <c r="HF227" s="56"/>
      <c r="HG227" s="56"/>
      <c r="HH227" s="56"/>
      <c r="HI227" s="56"/>
      <c r="HJ227" s="56"/>
      <c r="HK227" s="56"/>
      <c r="HL227" s="56"/>
      <c r="HM227" s="56"/>
      <c r="HN227" s="56"/>
      <c r="HO227" s="56"/>
      <c r="HP227" s="56"/>
      <c r="HQ227" s="56"/>
      <c r="HR227" s="56"/>
      <c r="HS227" s="56"/>
      <c r="HT227" s="56"/>
      <c r="HU227" s="56"/>
      <c r="HV227" s="56"/>
      <c r="HW227" s="56"/>
      <c r="HX227" s="56"/>
      <c r="HY227" s="56"/>
      <c r="HZ227" s="56"/>
      <c r="IA227" s="56"/>
      <c r="IB227" s="56"/>
      <c r="IC227" s="56"/>
      <c r="ID227" s="56"/>
      <c r="IE227" s="56"/>
      <c r="IF227" s="56"/>
      <c r="IG227" s="56"/>
      <c r="IH227" s="56"/>
      <c r="II227" s="56"/>
      <c r="IJ227" s="56"/>
      <c r="IK227" s="56"/>
      <c r="IL227" s="56"/>
      <c r="IM227" s="56"/>
      <c r="IN227" s="56"/>
      <c r="IO227" s="56"/>
      <c r="IP227" s="56"/>
      <c r="IQ227" s="56"/>
      <c r="IR227" s="56"/>
      <c r="IS227" s="56"/>
      <c r="IT227" s="56"/>
      <c r="IU227" s="56"/>
      <c r="IV227" s="56"/>
      <c r="IW227" s="56"/>
      <c r="IX227" s="56"/>
      <c r="IY227" s="56"/>
      <c r="IZ227" s="56"/>
      <c r="JA227" s="56"/>
      <c r="JB227" s="56"/>
      <c r="JC227" s="56"/>
      <c r="JD227" s="56"/>
      <c r="JE227" s="56"/>
      <c r="JF227" s="56"/>
      <c r="JG227" s="56"/>
      <c r="JH227" s="56"/>
      <c r="JI227" s="56"/>
      <c r="JJ227" s="56"/>
      <c r="JK227" s="56"/>
      <c r="JL227" s="56"/>
      <c r="JM227" s="56"/>
      <c r="JN227" s="56"/>
      <c r="JO227" s="56"/>
      <c r="JP227" s="56"/>
      <c r="JQ227" s="56"/>
      <c r="JR227" s="56"/>
      <c r="JS227" s="56"/>
      <c r="JT227" s="56"/>
      <c r="JU227" s="56"/>
      <c r="JV227" s="56"/>
      <c r="JW227" s="56"/>
      <c r="JX227" s="56"/>
      <c r="JY227" s="56"/>
      <c r="JZ227" s="56"/>
      <c r="KA227" s="56"/>
      <c r="KB227" s="56"/>
      <c r="KC227" s="56"/>
      <c r="KD227" s="56"/>
      <c r="KE227" s="56"/>
      <c r="KF227" s="56"/>
      <c r="KG227" s="56"/>
      <c r="KH227" s="56"/>
      <c r="KI227" s="56"/>
      <c r="KJ227" s="56"/>
      <c r="KK227" s="56"/>
      <c r="KL227" s="56"/>
      <c r="KM227" s="56"/>
      <c r="KN227" s="56"/>
      <c r="KO227" s="56"/>
      <c r="KP227" s="56"/>
      <c r="KQ227" s="56"/>
      <c r="KR227" s="56"/>
      <c r="KS227" s="56"/>
      <c r="KT227" s="56"/>
      <c r="KU227" s="56"/>
      <c r="KV227" s="56"/>
      <c r="KW227" s="56"/>
      <c r="KX227" s="56"/>
      <c r="KY227" s="56"/>
      <c r="KZ227" s="56"/>
      <c r="LA227" s="56"/>
      <c r="LB227" s="56"/>
      <c r="LC227" s="56"/>
      <c r="LD227" s="56"/>
      <c r="LE227" s="56"/>
      <c r="LF227" s="56"/>
      <c r="LG227" s="56"/>
      <c r="LH227" s="56"/>
      <c r="LI227" s="56"/>
      <c r="LJ227" s="56"/>
      <c r="LK227" s="56"/>
      <c r="LL227" s="56"/>
      <c r="LM227" s="56"/>
      <c r="LN227" s="56"/>
      <c r="LO227" s="56"/>
      <c r="LP227" s="56"/>
      <c r="LQ227" s="56"/>
      <c r="LR227" s="56"/>
      <c r="LS227" s="56"/>
      <c r="LT227" s="56"/>
      <c r="LU227" s="56"/>
      <c r="LV227" s="56"/>
      <c r="LW227" s="56"/>
      <c r="LX227" s="56"/>
      <c r="LY227" s="56"/>
      <c r="LZ227" s="56"/>
      <c r="MA227" s="56"/>
      <c r="MB227" s="56"/>
      <c r="MC227" s="56"/>
      <c r="MD227" s="56"/>
      <c r="ME227" s="56"/>
      <c r="MF227" s="56"/>
      <c r="MG227" s="56"/>
      <c r="MH227" s="56"/>
      <c r="MI227" s="56"/>
      <c r="MJ227" s="56"/>
      <c r="MK227" s="56"/>
      <c r="ML227" s="56"/>
      <c r="MM227" s="56"/>
      <c r="MN227" s="56"/>
      <c r="MO227" s="56"/>
      <c r="MP227" s="56"/>
      <c r="MQ227" s="56"/>
      <c r="MR227" s="56"/>
      <c r="MS227" s="56"/>
      <c r="MT227" s="56"/>
      <c r="MU227" s="56"/>
      <c r="MV227" s="56"/>
      <c r="MW227" s="56"/>
      <c r="MX227" s="56"/>
      <c r="MY227" s="56"/>
      <c r="MZ227" s="56"/>
      <c r="NA227" s="56"/>
      <c r="NB227" s="56"/>
      <c r="NC227" s="56"/>
      <c r="ND227" s="56"/>
      <c r="NE227" s="56"/>
      <c r="NF227" s="56"/>
      <c r="NG227" s="56"/>
      <c r="NH227" s="56"/>
      <c r="NI227" s="56"/>
      <c r="NJ227" s="56"/>
      <c r="NK227" s="56"/>
      <c r="NL227" s="56"/>
      <c r="NM227" s="56"/>
      <c r="NN227" s="56"/>
      <c r="NO227" s="56"/>
      <c r="NP227" s="56"/>
      <c r="NQ227" s="56"/>
      <c r="NR227" s="56"/>
      <c r="NS227" s="56"/>
      <c r="NT227" s="56"/>
      <c r="NU227" s="56"/>
      <c r="NV227" s="56"/>
      <c r="NW227" s="56"/>
      <c r="NX227" s="56"/>
      <c r="NY227" s="56"/>
      <c r="NZ227" s="56"/>
      <c r="OA227" s="56"/>
      <c r="OB227" s="56"/>
      <c r="OC227" s="56"/>
      <c r="OD227" s="56"/>
      <c r="OE227" s="56"/>
      <c r="OF227" s="56"/>
      <c r="OG227" s="56"/>
      <c r="OH227" s="56"/>
      <c r="OI227" s="56"/>
      <c r="OJ227" s="56"/>
      <c r="OK227" s="56"/>
      <c r="OL227" s="56"/>
      <c r="OM227" s="56"/>
      <c r="ON227" s="56"/>
      <c r="OO227" s="56"/>
      <c r="OP227" s="56"/>
      <c r="OQ227" s="56"/>
      <c r="OR227" s="56"/>
      <c r="OS227" s="56"/>
      <c r="OT227" s="56"/>
      <c r="OU227" s="56"/>
      <c r="OV227" s="56"/>
      <c r="OW227" s="56"/>
      <c r="OX227" s="56"/>
      <c r="OY227" s="56"/>
      <c r="OZ227" s="56"/>
      <c r="PA227" s="56"/>
      <c r="PB227" s="56"/>
      <c r="PC227" s="56"/>
      <c r="PD227" s="56"/>
      <c r="PE227" s="56"/>
      <c r="PF227" s="56"/>
      <c r="PG227" s="56"/>
      <c r="PH227" s="56"/>
      <c r="PI227" s="56"/>
      <c r="PJ227" s="56"/>
      <c r="PK227" s="56"/>
      <c r="PL227" s="56"/>
      <c r="PM227" s="56"/>
      <c r="PN227" s="56"/>
      <c r="PO227" s="56"/>
      <c r="PP227" s="56"/>
      <c r="PQ227" s="56"/>
      <c r="PR227" s="56"/>
      <c r="PS227" s="56"/>
      <c r="PT227" s="56"/>
      <c r="PU227" s="56"/>
      <c r="PV227" s="56"/>
      <c r="PW227" s="56"/>
      <c r="PX227" s="56"/>
      <c r="PY227" s="56"/>
      <c r="PZ227" s="56"/>
      <c r="QA227" s="56"/>
      <c r="QB227" s="56"/>
      <c r="QC227" s="56"/>
      <c r="QD227" s="56"/>
      <c r="QE227" s="56"/>
      <c r="QF227" s="56"/>
      <c r="QG227" s="56"/>
      <c r="QH227" s="56"/>
      <c r="QI227" s="56"/>
      <c r="QJ227" s="56"/>
      <c r="QK227" s="56"/>
      <c r="QL227" s="56"/>
      <c r="QM227" s="56"/>
      <c r="QN227" s="56"/>
      <c r="QO227" s="56"/>
      <c r="QP227" s="56"/>
      <c r="QQ227" s="56"/>
      <c r="QR227" s="56"/>
      <c r="QS227" s="56"/>
      <c r="QT227" s="56"/>
      <c r="QU227" s="56"/>
      <c r="QV227" s="56"/>
      <c r="QW227" s="56"/>
      <c r="QX227" s="56"/>
      <c r="QY227" s="56"/>
      <c r="QZ227" s="56"/>
      <c r="RA227" s="56"/>
      <c r="RB227" s="56"/>
      <c r="RC227" s="56"/>
      <c r="RD227" s="56"/>
      <c r="RE227" s="56"/>
      <c r="RF227" s="56"/>
      <c r="RG227" s="56"/>
      <c r="RH227" s="56"/>
      <c r="RI227" s="56"/>
      <c r="RJ227" s="56"/>
      <c r="RK227" s="56"/>
      <c r="RL227" s="56"/>
      <c r="RM227" s="56"/>
      <c r="RN227" s="56"/>
      <c r="RO227" s="56"/>
      <c r="RP227" s="56"/>
      <c r="RQ227" s="56"/>
      <c r="RR227" s="56"/>
      <c r="RS227" s="56"/>
      <c r="RT227" s="56"/>
      <c r="RU227" s="56"/>
      <c r="RV227" s="56"/>
      <c r="RW227" s="56"/>
      <c r="RX227" s="56"/>
      <c r="RY227" s="56"/>
      <c r="RZ227" s="56"/>
      <c r="SA227" s="56"/>
      <c r="SB227" s="56"/>
      <c r="SC227" s="56"/>
      <c r="SD227" s="56"/>
      <c r="SE227" s="56"/>
      <c r="SF227" s="56"/>
      <c r="SG227" s="56"/>
      <c r="SH227" s="56"/>
      <c r="SI227" s="56"/>
      <c r="SJ227" s="56"/>
      <c r="SK227" s="56"/>
      <c r="SL227" s="56"/>
      <c r="SM227" s="56"/>
      <c r="SN227" s="56"/>
      <c r="SO227" s="56"/>
      <c r="SP227" s="56"/>
      <c r="SQ227" s="56"/>
      <c r="SR227" s="56"/>
      <c r="SS227" s="56"/>
      <c r="ST227" s="56"/>
      <c r="SU227" s="56"/>
      <c r="SV227" s="56"/>
      <c r="SW227" s="56"/>
      <c r="SX227" s="56"/>
      <c r="SY227" s="56"/>
    </row>
    <row r="228" spans="1:519" s="58" customFormat="1" ht="58" x14ac:dyDescent="0.35">
      <c r="A228" s="241"/>
      <c r="B228" s="158" t="s">
        <v>90</v>
      </c>
      <c r="C228" s="159" t="s">
        <v>1188</v>
      </c>
      <c r="D228" s="159" t="s">
        <v>1190</v>
      </c>
      <c r="E228" s="188" t="s">
        <v>1704</v>
      </c>
      <c r="F228" s="159" t="s">
        <v>1191</v>
      </c>
      <c r="G228" s="207" t="s">
        <v>1709</v>
      </c>
      <c r="H228" s="55"/>
      <c r="I228" s="55"/>
      <c r="J228" s="55"/>
      <c r="K228" s="55"/>
      <c r="L228" s="55"/>
      <c r="M228" s="55"/>
      <c r="N228" s="55"/>
      <c r="O228" s="55" t="s">
        <v>54</v>
      </c>
      <c r="P228" s="55" t="s">
        <v>55</v>
      </c>
      <c r="Q228" s="55"/>
      <c r="R228" s="55"/>
      <c r="S228" s="55" t="s">
        <v>1289</v>
      </c>
      <c r="T228" s="55"/>
      <c r="U228" s="55"/>
      <c r="V228" s="153"/>
      <c r="W228" s="153"/>
      <c r="X228" s="56"/>
      <c r="Y228" s="56"/>
      <c r="Z228" s="56"/>
      <c r="AA228" s="56"/>
      <c r="AB228" s="56"/>
      <c r="AC228" s="56"/>
      <c r="AD228" s="56"/>
      <c r="AE228" s="56"/>
      <c r="AF228" s="56"/>
      <c r="AG228" s="56"/>
      <c r="AH228" s="56"/>
      <c r="AI228" s="56"/>
      <c r="AJ228" s="56"/>
      <c r="AK228" s="56"/>
      <c r="AL228" s="56"/>
      <c r="AM228" s="56"/>
      <c r="AN228" s="56"/>
      <c r="AO228" s="56"/>
      <c r="AP228" s="56"/>
      <c r="AQ228" s="56"/>
      <c r="AR228" s="56"/>
      <c r="AS228" s="56"/>
      <c r="AT228" s="56"/>
      <c r="AU228" s="56"/>
      <c r="AV228" s="56"/>
      <c r="AW228" s="56"/>
      <c r="AX228" s="56"/>
      <c r="AY228" s="56"/>
      <c r="AZ228" s="56"/>
      <c r="BA228" s="56"/>
      <c r="BB228" s="56"/>
      <c r="BC228" s="56"/>
      <c r="BD228" s="56"/>
      <c r="BE228" s="56"/>
      <c r="BF228" s="56"/>
      <c r="BG228" s="56"/>
      <c r="BH228" s="56"/>
      <c r="BI228" s="56"/>
      <c r="BJ228" s="56"/>
      <c r="BK228" s="56"/>
      <c r="BL228" s="56"/>
      <c r="BM228" s="56"/>
      <c r="BN228" s="56"/>
      <c r="BO228" s="56"/>
      <c r="BP228" s="56"/>
      <c r="BQ228" s="56"/>
      <c r="BR228" s="56"/>
      <c r="BS228" s="56"/>
      <c r="BT228" s="56"/>
      <c r="BU228" s="56"/>
      <c r="BV228" s="56"/>
      <c r="BW228" s="56"/>
      <c r="BX228" s="56"/>
      <c r="BY228" s="56"/>
      <c r="BZ228" s="56"/>
      <c r="CA228" s="56"/>
      <c r="CB228" s="56"/>
      <c r="CC228" s="56"/>
      <c r="CD228" s="56"/>
      <c r="CE228" s="56"/>
      <c r="CF228" s="56"/>
      <c r="CG228" s="56"/>
      <c r="CH228" s="56"/>
      <c r="CI228" s="56"/>
      <c r="CJ228" s="56"/>
      <c r="CK228" s="56"/>
      <c r="CL228" s="56"/>
      <c r="CM228" s="56"/>
      <c r="CN228" s="56"/>
      <c r="CO228" s="56"/>
      <c r="CP228" s="56"/>
      <c r="CQ228" s="56"/>
      <c r="CR228" s="56"/>
      <c r="CS228" s="56"/>
      <c r="CT228" s="56"/>
      <c r="CU228" s="56"/>
      <c r="CV228" s="56"/>
      <c r="CW228" s="56"/>
      <c r="CX228" s="56"/>
      <c r="CY228" s="56"/>
      <c r="CZ228" s="56"/>
      <c r="DA228" s="56"/>
      <c r="DB228" s="56"/>
      <c r="DC228" s="56"/>
      <c r="DD228" s="56"/>
      <c r="DE228" s="56"/>
      <c r="DF228" s="56"/>
      <c r="DG228" s="56"/>
      <c r="DH228" s="56"/>
      <c r="DI228" s="56"/>
      <c r="DJ228" s="56"/>
      <c r="DK228" s="56"/>
      <c r="DL228" s="56"/>
      <c r="DM228" s="56"/>
      <c r="DN228" s="56"/>
      <c r="DO228" s="56"/>
      <c r="DP228" s="56"/>
      <c r="DQ228" s="56"/>
      <c r="DR228" s="56"/>
      <c r="DS228" s="56"/>
      <c r="DT228" s="56"/>
      <c r="DU228" s="56"/>
      <c r="DV228" s="56"/>
      <c r="DW228" s="56"/>
      <c r="DX228" s="56"/>
      <c r="DY228" s="56"/>
      <c r="DZ228" s="56"/>
      <c r="EA228" s="56"/>
      <c r="EB228" s="56"/>
      <c r="EC228" s="56"/>
      <c r="ED228" s="56"/>
      <c r="EE228" s="56"/>
      <c r="EF228" s="56"/>
      <c r="EG228" s="56"/>
      <c r="EH228" s="56"/>
      <c r="EI228" s="56"/>
      <c r="EJ228" s="56"/>
      <c r="EK228" s="56"/>
      <c r="EL228" s="56"/>
      <c r="EM228" s="56"/>
      <c r="EN228" s="56"/>
      <c r="EO228" s="56"/>
      <c r="EP228" s="56"/>
      <c r="EQ228" s="56"/>
      <c r="ER228" s="56"/>
      <c r="ES228" s="56"/>
      <c r="ET228" s="56"/>
      <c r="EU228" s="56"/>
      <c r="EV228" s="56"/>
      <c r="EW228" s="56"/>
      <c r="EX228" s="56"/>
      <c r="EY228" s="56"/>
      <c r="EZ228" s="56"/>
      <c r="FA228" s="56"/>
      <c r="FB228" s="56"/>
      <c r="FC228" s="56"/>
      <c r="FD228" s="56"/>
      <c r="FE228" s="56"/>
      <c r="FF228" s="56"/>
      <c r="FG228" s="56"/>
      <c r="FH228" s="56"/>
      <c r="FI228" s="56"/>
      <c r="FJ228" s="56"/>
      <c r="FK228" s="56"/>
      <c r="FL228" s="56"/>
      <c r="FM228" s="56"/>
      <c r="FN228" s="56"/>
      <c r="FO228" s="56"/>
      <c r="FP228" s="56"/>
      <c r="FQ228" s="56"/>
      <c r="FR228" s="56"/>
      <c r="FS228" s="56"/>
      <c r="FT228" s="56"/>
      <c r="FU228" s="56"/>
      <c r="FV228" s="56"/>
      <c r="FW228" s="56"/>
      <c r="FX228" s="56"/>
      <c r="FY228" s="56"/>
      <c r="FZ228" s="56"/>
      <c r="GA228" s="56"/>
      <c r="GB228" s="56"/>
      <c r="GC228" s="56"/>
      <c r="GD228" s="56"/>
      <c r="GE228" s="56"/>
      <c r="GF228" s="56"/>
      <c r="GG228" s="56"/>
      <c r="GH228" s="56"/>
      <c r="GI228" s="56"/>
      <c r="GJ228" s="56"/>
      <c r="GK228" s="56"/>
      <c r="GL228" s="56"/>
      <c r="GM228" s="56"/>
      <c r="GN228" s="56"/>
      <c r="GO228" s="56"/>
      <c r="GP228" s="56"/>
      <c r="GQ228" s="56"/>
      <c r="GR228" s="56"/>
      <c r="GS228" s="56"/>
      <c r="GT228" s="56"/>
      <c r="GU228" s="56"/>
      <c r="GV228" s="56"/>
      <c r="GW228" s="56"/>
      <c r="GX228" s="56"/>
      <c r="GY228" s="56"/>
      <c r="GZ228" s="56"/>
      <c r="HA228" s="56"/>
      <c r="HB228" s="56"/>
      <c r="HC228" s="56"/>
      <c r="HD228" s="56"/>
      <c r="HE228" s="56"/>
      <c r="HF228" s="56"/>
      <c r="HG228" s="56"/>
      <c r="HH228" s="56"/>
      <c r="HI228" s="56"/>
      <c r="HJ228" s="56"/>
      <c r="HK228" s="56"/>
      <c r="HL228" s="56"/>
      <c r="HM228" s="56"/>
      <c r="HN228" s="56"/>
      <c r="HO228" s="56"/>
      <c r="HP228" s="56"/>
      <c r="HQ228" s="56"/>
      <c r="HR228" s="56"/>
      <c r="HS228" s="56"/>
      <c r="HT228" s="56"/>
      <c r="HU228" s="56"/>
      <c r="HV228" s="56"/>
      <c r="HW228" s="56"/>
      <c r="HX228" s="56"/>
      <c r="HY228" s="56"/>
      <c r="HZ228" s="56"/>
      <c r="IA228" s="56"/>
      <c r="IB228" s="56"/>
      <c r="IC228" s="56"/>
      <c r="ID228" s="56"/>
      <c r="IE228" s="56"/>
      <c r="IF228" s="56"/>
      <c r="IG228" s="56"/>
      <c r="IH228" s="56"/>
      <c r="II228" s="56"/>
      <c r="IJ228" s="56"/>
      <c r="IK228" s="56"/>
      <c r="IL228" s="56"/>
      <c r="IM228" s="56"/>
      <c r="IN228" s="56"/>
      <c r="IO228" s="56"/>
      <c r="IP228" s="56"/>
      <c r="IQ228" s="56"/>
      <c r="IR228" s="56"/>
      <c r="IS228" s="56"/>
      <c r="IT228" s="56"/>
      <c r="IU228" s="56"/>
      <c r="IV228" s="56"/>
      <c r="IW228" s="56"/>
      <c r="IX228" s="56"/>
      <c r="IY228" s="56"/>
      <c r="IZ228" s="56"/>
      <c r="JA228" s="56"/>
      <c r="JB228" s="56"/>
      <c r="JC228" s="56"/>
      <c r="JD228" s="56"/>
      <c r="JE228" s="56"/>
      <c r="JF228" s="56"/>
      <c r="JG228" s="56"/>
      <c r="JH228" s="56"/>
      <c r="JI228" s="56"/>
      <c r="JJ228" s="56"/>
      <c r="JK228" s="56"/>
      <c r="JL228" s="56"/>
      <c r="JM228" s="56"/>
      <c r="JN228" s="56"/>
      <c r="JO228" s="56"/>
      <c r="JP228" s="56"/>
      <c r="JQ228" s="56"/>
      <c r="JR228" s="56"/>
      <c r="JS228" s="56"/>
      <c r="JT228" s="56"/>
      <c r="JU228" s="56"/>
      <c r="JV228" s="56"/>
      <c r="JW228" s="56"/>
      <c r="JX228" s="56"/>
      <c r="JY228" s="56"/>
      <c r="JZ228" s="56"/>
      <c r="KA228" s="56"/>
      <c r="KB228" s="56"/>
      <c r="KC228" s="56"/>
      <c r="KD228" s="56"/>
      <c r="KE228" s="56"/>
      <c r="KF228" s="56"/>
      <c r="KG228" s="56"/>
      <c r="KH228" s="56"/>
      <c r="KI228" s="56"/>
      <c r="KJ228" s="56"/>
      <c r="KK228" s="56"/>
      <c r="KL228" s="56"/>
      <c r="KM228" s="56"/>
      <c r="KN228" s="56"/>
      <c r="KO228" s="56"/>
      <c r="KP228" s="56"/>
      <c r="KQ228" s="56"/>
      <c r="KR228" s="56"/>
      <c r="KS228" s="56"/>
      <c r="KT228" s="56"/>
      <c r="KU228" s="56"/>
      <c r="KV228" s="56"/>
      <c r="KW228" s="56"/>
      <c r="KX228" s="56"/>
      <c r="KY228" s="56"/>
      <c r="KZ228" s="56"/>
      <c r="LA228" s="56"/>
      <c r="LB228" s="56"/>
      <c r="LC228" s="56"/>
      <c r="LD228" s="56"/>
      <c r="LE228" s="56"/>
      <c r="LF228" s="56"/>
      <c r="LG228" s="56"/>
      <c r="LH228" s="56"/>
      <c r="LI228" s="56"/>
      <c r="LJ228" s="56"/>
      <c r="LK228" s="56"/>
      <c r="LL228" s="56"/>
      <c r="LM228" s="56"/>
      <c r="LN228" s="56"/>
      <c r="LO228" s="56"/>
      <c r="LP228" s="56"/>
      <c r="LQ228" s="56"/>
      <c r="LR228" s="56"/>
      <c r="LS228" s="56"/>
      <c r="LT228" s="56"/>
      <c r="LU228" s="56"/>
      <c r="LV228" s="56"/>
      <c r="LW228" s="56"/>
      <c r="LX228" s="56"/>
      <c r="LY228" s="56"/>
      <c r="LZ228" s="56"/>
      <c r="MA228" s="56"/>
      <c r="MB228" s="56"/>
      <c r="MC228" s="56"/>
      <c r="MD228" s="56"/>
      <c r="ME228" s="56"/>
      <c r="MF228" s="56"/>
      <c r="MG228" s="56"/>
      <c r="MH228" s="56"/>
      <c r="MI228" s="56"/>
      <c r="MJ228" s="56"/>
      <c r="MK228" s="56"/>
      <c r="ML228" s="56"/>
      <c r="MM228" s="56"/>
      <c r="MN228" s="56"/>
      <c r="MO228" s="56"/>
      <c r="MP228" s="56"/>
      <c r="MQ228" s="56"/>
      <c r="MR228" s="56"/>
      <c r="MS228" s="56"/>
      <c r="MT228" s="56"/>
      <c r="MU228" s="56"/>
      <c r="MV228" s="56"/>
      <c r="MW228" s="56"/>
      <c r="MX228" s="56"/>
      <c r="MY228" s="56"/>
      <c r="MZ228" s="56"/>
      <c r="NA228" s="56"/>
      <c r="NB228" s="56"/>
      <c r="NC228" s="56"/>
      <c r="ND228" s="56"/>
      <c r="NE228" s="56"/>
      <c r="NF228" s="56"/>
      <c r="NG228" s="56"/>
      <c r="NH228" s="56"/>
      <c r="NI228" s="56"/>
      <c r="NJ228" s="56"/>
      <c r="NK228" s="56"/>
      <c r="NL228" s="56"/>
      <c r="NM228" s="56"/>
      <c r="NN228" s="56"/>
      <c r="NO228" s="56"/>
      <c r="NP228" s="56"/>
      <c r="NQ228" s="56"/>
      <c r="NR228" s="56"/>
      <c r="NS228" s="56"/>
      <c r="NT228" s="56"/>
      <c r="NU228" s="56"/>
      <c r="NV228" s="56"/>
      <c r="NW228" s="56"/>
      <c r="NX228" s="56"/>
      <c r="NY228" s="56"/>
      <c r="NZ228" s="56"/>
      <c r="OA228" s="56"/>
      <c r="OB228" s="56"/>
      <c r="OC228" s="56"/>
      <c r="OD228" s="56"/>
      <c r="OE228" s="56"/>
      <c r="OF228" s="56"/>
      <c r="OG228" s="56"/>
      <c r="OH228" s="56"/>
      <c r="OI228" s="56"/>
      <c r="OJ228" s="56"/>
      <c r="OK228" s="56"/>
      <c r="OL228" s="56"/>
      <c r="OM228" s="56"/>
      <c r="ON228" s="56"/>
      <c r="OO228" s="56"/>
      <c r="OP228" s="56"/>
      <c r="OQ228" s="56"/>
      <c r="OR228" s="56"/>
      <c r="OS228" s="56"/>
      <c r="OT228" s="56"/>
      <c r="OU228" s="56"/>
      <c r="OV228" s="56"/>
      <c r="OW228" s="56"/>
      <c r="OX228" s="56"/>
      <c r="OY228" s="56"/>
      <c r="OZ228" s="56"/>
      <c r="PA228" s="56"/>
      <c r="PB228" s="56"/>
      <c r="PC228" s="56"/>
      <c r="PD228" s="56"/>
      <c r="PE228" s="56"/>
      <c r="PF228" s="56"/>
      <c r="PG228" s="56"/>
      <c r="PH228" s="56"/>
      <c r="PI228" s="56"/>
      <c r="PJ228" s="56"/>
      <c r="PK228" s="56"/>
      <c r="PL228" s="56"/>
      <c r="PM228" s="56"/>
      <c r="PN228" s="56"/>
      <c r="PO228" s="56"/>
      <c r="PP228" s="56"/>
      <c r="PQ228" s="56"/>
      <c r="PR228" s="56"/>
      <c r="PS228" s="56"/>
      <c r="PT228" s="56"/>
      <c r="PU228" s="56"/>
      <c r="PV228" s="56"/>
      <c r="PW228" s="56"/>
      <c r="PX228" s="56"/>
      <c r="PY228" s="56"/>
      <c r="PZ228" s="56"/>
      <c r="QA228" s="56"/>
      <c r="QB228" s="56"/>
      <c r="QC228" s="56"/>
      <c r="QD228" s="56"/>
      <c r="QE228" s="56"/>
      <c r="QF228" s="56"/>
      <c r="QG228" s="56"/>
      <c r="QH228" s="56"/>
      <c r="QI228" s="56"/>
      <c r="QJ228" s="56"/>
      <c r="QK228" s="56"/>
      <c r="QL228" s="56"/>
      <c r="QM228" s="56"/>
      <c r="QN228" s="56"/>
      <c r="QO228" s="56"/>
      <c r="QP228" s="56"/>
      <c r="QQ228" s="56"/>
      <c r="QR228" s="56"/>
      <c r="QS228" s="56"/>
      <c r="QT228" s="56"/>
      <c r="QU228" s="56"/>
      <c r="QV228" s="56"/>
      <c r="QW228" s="56"/>
      <c r="QX228" s="56"/>
      <c r="QY228" s="56"/>
      <c r="QZ228" s="56"/>
      <c r="RA228" s="56"/>
      <c r="RB228" s="56"/>
      <c r="RC228" s="56"/>
      <c r="RD228" s="56"/>
      <c r="RE228" s="56"/>
      <c r="RF228" s="56"/>
      <c r="RG228" s="56"/>
      <c r="RH228" s="56"/>
      <c r="RI228" s="56"/>
      <c r="RJ228" s="56"/>
      <c r="RK228" s="56"/>
      <c r="RL228" s="56"/>
      <c r="RM228" s="56"/>
      <c r="RN228" s="56"/>
      <c r="RO228" s="56"/>
      <c r="RP228" s="56"/>
      <c r="RQ228" s="56"/>
      <c r="RR228" s="56"/>
      <c r="RS228" s="56"/>
      <c r="RT228" s="56"/>
      <c r="RU228" s="56"/>
      <c r="RV228" s="56"/>
      <c r="RW228" s="56"/>
      <c r="RX228" s="56"/>
      <c r="RY228" s="56"/>
      <c r="RZ228" s="56"/>
      <c r="SA228" s="56"/>
      <c r="SB228" s="56"/>
      <c r="SC228" s="56"/>
      <c r="SD228" s="56"/>
      <c r="SE228" s="56"/>
      <c r="SF228" s="56"/>
      <c r="SG228" s="56"/>
      <c r="SH228" s="56"/>
      <c r="SI228" s="56"/>
      <c r="SJ228" s="56"/>
      <c r="SK228" s="56"/>
      <c r="SL228" s="56"/>
      <c r="SM228" s="56"/>
      <c r="SN228" s="56"/>
      <c r="SO228" s="56"/>
      <c r="SP228" s="56"/>
      <c r="SQ228" s="56"/>
      <c r="SR228" s="56"/>
      <c r="SS228" s="56"/>
      <c r="ST228" s="56"/>
      <c r="SU228" s="56"/>
      <c r="SV228" s="56"/>
      <c r="SW228" s="56"/>
      <c r="SX228" s="56"/>
      <c r="SY228" s="56"/>
    </row>
    <row r="229" spans="1:519" s="58" customFormat="1" ht="43.5" x14ac:dyDescent="0.35">
      <c r="A229" s="241"/>
      <c r="B229" s="120" t="s">
        <v>9</v>
      </c>
      <c r="C229" s="48" t="s">
        <v>63</v>
      </c>
      <c r="D229" s="48" t="s">
        <v>1189</v>
      </c>
      <c r="E229" s="188" t="s">
        <v>1705</v>
      </c>
      <c r="F229" s="48"/>
      <c r="G229" s="48"/>
      <c r="H229" s="48"/>
      <c r="I229" s="48"/>
      <c r="J229" s="48"/>
      <c r="K229" s="48"/>
      <c r="L229" s="158" t="s">
        <v>1192</v>
      </c>
      <c r="M229" s="48"/>
      <c r="N229" s="48"/>
      <c r="O229" s="48"/>
      <c r="P229" s="48"/>
      <c r="Q229" s="48"/>
      <c r="R229" s="48"/>
      <c r="S229" s="48"/>
      <c r="T229" s="48"/>
      <c r="U229" s="48"/>
      <c r="V229" s="153"/>
      <c r="W229" s="153"/>
      <c r="X229" s="56"/>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c r="BB229" s="56"/>
      <c r="BC229" s="56"/>
      <c r="BD229" s="56"/>
      <c r="BE229" s="56"/>
      <c r="BF229" s="56"/>
      <c r="BG229" s="56"/>
      <c r="BH229" s="56"/>
      <c r="BI229" s="56"/>
      <c r="BJ229" s="56"/>
      <c r="BK229" s="56"/>
      <c r="BL229" s="56"/>
      <c r="BM229" s="56"/>
      <c r="BN229" s="56"/>
      <c r="BO229" s="56"/>
      <c r="BP229" s="56"/>
      <c r="BQ229" s="56"/>
      <c r="BR229" s="56"/>
      <c r="BS229" s="56"/>
      <c r="BT229" s="56"/>
      <c r="BU229" s="56"/>
      <c r="BV229" s="56"/>
      <c r="BW229" s="56"/>
      <c r="BX229" s="56"/>
      <c r="BY229" s="56"/>
      <c r="BZ229" s="56"/>
      <c r="CA229" s="56"/>
      <c r="CB229" s="56"/>
      <c r="CC229" s="56"/>
      <c r="CD229" s="56"/>
      <c r="CE229" s="56"/>
      <c r="CF229" s="56"/>
      <c r="CG229" s="56"/>
      <c r="CH229" s="56"/>
      <c r="CI229" s="56"/>
      <c r="CJ229" s="56"/>
      <c r="CK229" s="56"/>
      <c r="CL229" s="56"/>
      <c r="CM229" s="56"/>
      <c r="CN229" s="56"/>
      <c r="CO229" s="56"/>
      <c r="CP229" s="56"/>
      <c r="CQ229" s="56"/>
      <c r="CR229" s="56"/>
      <c r="CS229" s="56"/>
      <c r="CT229" s="56"/>
      <c r="CU229" s="56"/>
      <c r="CV229" s="56"/>
      <c r="CW229" s="56"/>
      <c r="CX229" s="56"/>
      <c r="CY229" s="56"/>
      <c r="CZ229" s="56"/>
      <c r="DA229" s="56"/>
      <c r="DB229" s="56"/>
      <c r="DC229" s="56"/>
      <c r="DD229" s="56"/>
      <c r="DE229" s="56"/>
      <c r="DF229" s="56"/>
      <c r="DG229" s="56"/>
      <c r="DH229" s="56"/>
      <c r="DI229" s="56"/>
      <c r="DJ229" s="56"/>
      <c r="DK229" s="56"/>
      <c r="DL229" s="56"/>
      <c r="DM229" s="56"/>
      <c r="DN229" s="56"/>
      <c r="DO229" s="56"/>
      <c r="DP229" s="56"/>
      <c r="DQ229" s="56"/>
      <c r="DR229" s="56"/>
      <c r="DS229" s="56"/>
      <c r="DT229" s="56"/>
      <c r="DU229" s="56"/>
      <c r="DV229" s="56"/>
      <c r="DW229" s="56"/>
      <c r="DX229" s="56"/>
      <c r="DY229" s="56"/>
      <c r="DZ229" s="56"/>
      <c r="EA229" s="56"/>
      <c r="EB229" s="56"/>
      <c r="EC229" s="56"/>
      <c r="ED229" s="56"/>
      <c r="EE229" s="56"/>
      <c r="EF229" s="56"/>
      <c r="EG229" s="56"/>
      <c r="EH229" s="56"/>
      <c r="EI229" s="56"/>
      <c r="EJ229" s="56"/>
      <c r="EK229" s="56"/>
      <c r="EL229" s="56"/>
      <c r="EM229" s="56"/>
      <c r="EN229" s="56"/>
      <c r="EO229" s="56"/>
      <c r="EP229" s="56"/>
      <c r="EQ229" s="56"/>
      <c r="ER229" s="56"/>
      <c r="ES229" s="56"/>
      <c r="ET229" s="56"/>
      <c r="EU229" s="56"/>
      <c r="EV229" s="56"/>
      <c r="EW229" s="56"/>
      <c r="EX229" s="56"/>
      <c r="EY229" s="56"/>
      <c r="EZ229" s="56"/>
      <c r="FA229" s="56"/>
      <c r="FB229" s="56"/>
      <c r="FC229" s="56"/>
      <c r="FD229" s="56"/>
      <c r="FE229" s="56"/>
      <c r="FF229" s="56"/>
      <c r="FG229" s="56"/>
      <c r="FH229" s="56"/>
      <c r="FI229" s="56"/>
      <c r="FJ229" s="56"/>
      <c r="FK229" s="56"/>
      <c r="FL229" s="56"/>
      <c r="FM229" s="56"/>
      <c r="FN229" s="56"/>
      <c r="FO229" s="56"/>
      <c r="FP229" s="56"/>
      <c r="FQ229" s="56"/>
      <c r="FR229" s="56"/>
      <c r="FS229" s="56"/>
      <c r="FT229" s="56"/>
      <c r="FU229" s="56"/>
      <c r="FV229" s="56"/>
      <c r="FW229" s="56"/>
      <c r="FX229" s="56"/>
      <c r="FY229" s="56"/>
      <c r="FZ229" s="56"/>
      <c r="GA229" s="56"/>
      <c r="GB229" s="56"/>
      <c r="GC229" s="56"/>
      <c r="GD229" s="56"/>
      <c r="GE229" s="56"/>
      <c r="GF229" s="56"/>
      <c r="GG229" s="56"/>
      <c r="GH229" s="56"/>
      <c r="GI229" s="56"/>
      <c r="GJ229" s="56"/>
      <c r="GK229" s="56"/>
      <c r="GL229" s="56"/>
      <c r="GM229" s="56"/>
      <c r="GN229" s="56"/>
      <c r="GO229" s="56"/>
      <c r="GP229" s="56"/>
      <c r="GQ229" s="56"/>
      <c r="GR229" s="56"/>
      <c r="GS229" s="56"/>
      <c r="GT229" s="56"/>
      <c r="GU229" s="56"/>
      <c r="GV229" s="56"/>
      <c r="GW229" s="56"/>
      <c r="GX229" s="56"/>
      <c r="GY229" s="56"/>
      <c r="GZ229" s="56"/>
      <c r="HA229" s="56"/>
      <c r="HB229" s="56"/>
      <c r="HC229" s="56"/>
      <c r="HD229" s="56"/>
      <c r="HE229" s="56"/>
      <c r="HF229" s="56"/>
      <c r="HG229" s="56"/>
      <c r="HH229" s="56"/>
      <c r="HI229" s="56"/>
      <c r="HJ229" s="56"/>
      <c r="HK229" s="56"/>
      <c r="HL229" s="56"/>
      <c r="HM229" s="56"/>
      <c r="HN229" s="56"/>
      <c r="HO229" s="56"/>
      <c r="HP229" s="56"/>
      <c r="HQ229" s="56"/>
      <c r="HR229" s="56"/>
      <c r="HS229" s="56"/>
      <c r="HT229" s="56"/>
      <c r="HU229" s="56"/>
      <c r="HV229" s="56"/>
      <c r="HW229" s="56"/>
      <c r="HX229" s="56"/>
      <c r="HY229" s="56"/>
      <c r="HZ229" s="56"/>
      <c r="IA229" s="56"/>
      <c r="IB229" s="56"/>
      <c r="IC229" s="56"/>
      <c r="ID229" s="56"/>
      <c r="IE229" s="56"/>
      <c r="IF229" s="56"/>
      <c r="IG229" s="56"/>
      <c r="IH229" s="56"/>
      <c r="II229" s="56"/>
      <c r="IJ229" s="56"/>
      <c r="IK229" s="56"/>
      <c r="IL229" s="56"/>
      <c r="IM229" s="56"/>
      <c r="IN229" s="56"/>
      <c r="IO229" s="56"/>
      <c r="IP229" s="56"/>
      <c r="IQ229" s="56"/>
      <c r="IR229" s="56"/>
      <c r="IS229" s="56"/>
      <c r="IT229" s="56"/>
      <c r="IU229" s="56"/>
      <c r="IV229" s="56"/>
      <c r="IW229" s="56"/>
      <c r="IX229" s="56"/>
      <c r="IY229" s="56"/>
      <c r="IZ229" s="56"/>
      <c r="JA229" s="56"/>
      <c r="JB229" s="56"/>
      <c r="JC229" s="56"/>
      <c r="JD229" s="56"/>
      <c r="JE229" s="56"/>
      <c r="JF229" s="56"/>
      <c r="JG229" s="56"/>
      <c r="JH229" s="56"/>
      <c r="JI229" s="56"/>
      <c r="JJ229" s="56"/>
      <c r="JK229" s="56"/>
      <c r="JL229" s="56"/>
      <c r="JM229" s="56"/>
      <c r="JN229" s="56"/>
      <c r="JO229" s="56"/>
      <c r="JP229" s="56"/>
      <c r="JQ229" s="56"/>
      <c r="JR229" s="56"/>
      <c r="JS229" s="56"/>
      <c r="JT229" s="56"/>
      <c r="JU229" s="56"/>
      <c r="JV229" s="56"/>
      <c r="JW229" s="56"/>
      <c r="JX229" s="56"/>
      <c r="JY229" s="56"/>
      <c r="JZ229" s="56"/>
      <c r="KA229" s="56"/>
      <c r="KB229" s="56"/>
      <c r="KC229" s="56"/>
      <c r="KD229" s="56"/>
      <c r="KE229" s="56"/>
      <c r="KF229" s="56"/>
      <c r="KG229" s="56"/>
      <c r="KH229" s="56"/>
      <c r="KI229" s="56"/>
      <c r="KJ229" s="56"/>
      <c r="KK229" s="56"/>
      <c r="KL229" s="56"/>
      <c r="KM229" s="56"/>
      <c r="KN229" s="56"/>
      <c r="KO229" s="56"/>
      <c r="KP229" s="56"/>
      <c r="KQ229" s="56"/>
      <c r="KR229" s="56"/>
      <c r="KS229" s="56"/>
      <c r="KT229" s="56"/>
      <c r="KU229" s="56"/>
      <c r="KV229" s="56"/>
      <c r="KW229" s="56"/>
      <c r="KX229" s="56"/>
      <c r="KY229" s="56"/>
      <c r="KZ229" s="56"/>
      <c r="LA229" s="56"/>
      <c r="LB229" s="56"/>
      <c r="LC229" s="56"/>
      <c r="LD229" s="56"/>
      <c r="LE229" s="56"/>
      <c r="LF229" s="56"/>
      <c r="LG229" s="56"/>
      <c r="LH229" s="56"/>
      <c r="LI229" s="56"/>
      <c r="LJ229" s="56"/>
      <c r="LK229" s="56"/>
      <c r="LL229" s="56"/>
      <c r="LM229" s="56"/>
      <c r="LN229" s="56"/>
      <c r="LO229" s="56"/>
      <c r="LP229" s="56"/>
      <c r="LQ229" s="56"/>
      <c r="LR229" s="56"/>
      <c r="LS229" s="56"/>
      <c r="LT229" s="56"/>
      <c r="LU229" s="56"/>
      <c r="LV229" s="56"/>
      <c r="LW229" s="56"/>
      <c r="LX229" s="56"/>
      <c r="LY229" s="56"/>
      <c r="LZ229" s="56"/>
      <c r="MA229" s="56"/>
      <c r="MB229" s="56"/>
      <c r="MC229" s="56"/>
      <c r="MD229" s="56"/>
      <c r="ME229" s="56"/>
      <c r="MF229" s="56"/>
      <c r="MG229" s="56"/>
      <c r="MH229" s="56"/>
      <c r="MI229" s="56"/>
      <c r="MJ229" s="56"/>
      <c r="MK229" s="56"/>
      <c r="ML229" s="56"/>
      <c r="MM229" s="56"/>
      <c r="MN229" s="56"/>
      <c r="MO229" s="56"/>
      <c r="MP229" s="56"/>
      <c r="MQ229" s="56"/>
      <c r="MR229" s="56"/>
      <c r="MS229" s="56"/>
      <c r="MT229" s="56"/>
      <c r="MU229" s="56"/>
      <c r="MV229" s="56"/>
      <c r="MW229" s="56"/>
      <c r="MX229" s="56"/>
      <c r="MY229" s="56"/>
      <c r="MZ229" s="56"/>
      <c r="NA229" s="56"/>
      <c r="NB229" s="56"/>
      <c r="NC229" s="56"/>
      <c r="ND229" s="56"/>
      <c r="NE229" s="56"/>
      <c r="NF229" s="56"/>
      <c r="NG229" s="56"/>
      <c r="NH229" s="56"/>
      <c r="NI229" s="56"/>
      <c r="NJ229" s="56"/>
      <c r="NK229" s="56"/>
      <c r="NL229" s="56"/>
      <c r="NM229" s="56"/>
      <c r="NN229" s="56"/>
      <c r="NO229" s="56"/>
      <c r="NP229" s="56"/>
      <c r="NQ229" s="56"/>
      <c r="NR229" s="56"/>
      <c r="NS229" s="56"/>
      <c r="NT229" s="56"/>
      <c r="NU229" s="56"/>
      <c r="NV229" s="56"/>
      <c r="NW229" s="56"/>
      <c r="NX229" s="56"/>
      <c r="NY229" s="56"/>
      <c r="NZ229" s="56"/>
      <c r="OA229" s="56"/>
      <c r="OB229" s="56"/>
      <c r="OC229" s="56"/>
      <c r="OD229" s="56"/>
      <c r="OE229" s="56"/>
      <c r="OF229" s="56"/>
      <c r="OG229" s="56"/>
      <c r="OH229" s="56"/>
      <c r="OI229" s="56"/>
      <c r="OJ229" s="56"/>
      <c r="OK229" s="56"/>
      <c r="OL229" s="56"/>
      <c r="OM229" s="56"/>
      <c r="ON229" s="56"/>
      <c r="OO229" s="56"/>
      <c r="OP229" s="56"/>
      <c r="OQ229" s="56"/>
      <c r="OR229" s="56"/>
      <c r="OS229" s="56"/>
      <c r="OT229" s="56"/>
      <c r="OU229" s="56"/>
      <c r="OV229" s="56"/>
      <c r="OW229" s="56"/>
      <c r="OX229" s="56"/>
      <c r="OY229" s="56"/>
      <c r="OZ229" s="56"/>
      <c r="PA229" s="56"/>
      <c r="PB229" s="56"/>
      <c r="PC229" s="56"/>
      <c r="PD229" s="56"/>
      <c r="PE229" s="56"/>
      <c r="PF229" s="56"/>
      <c r="PG229" s="56"/>
      <c r="PH229" s="56"/>
      <c r="PI229" s="56"/>
      <c r="PJ229" s="56"/>
      <c r="PK229" s="56"/>
      <c r="PL229" s="56"/>
      <c r="PM229" s="56"/>
      <c r="PN229" s="56"/>
      <c r="PO229" s="56"/>
      <c r="PP229" s="56"/>
      <c r="PQ229" s="56"/>
      <c r="PR229" s="56"/>
      <c r="PS229" s="56"/>
      <c r="PT229" s="56"/>
      <c r="PU229" s="56"/>
      <c r="PV229" s="56"/>
      <c r="PW229" s="56"/>
      <c r="PX229" s="56"/>
      <c r="PY229" s="56"/>
      <c r="PZ229" s="56"/>
      <c r="QA229" s="56"/>
      <c r="QB229" s="56"/>
      <c r="QC229" s="56"/>
      <c r="QD229" s="56"/>
      <c r="QE229" s="56"/>
      <c r="QF229" s="56"/>
      <c r="QG229" s="56"/>
      <c r="QH229" s="56"/>
      <c r="QI229" s="56"/>
      <c r="QJ229" s="56"/>
      <c r="QK229" s="56"/>
      <c r="QL229" s="56"/>
      <c r="QM229" s="56"/>
      <c r="QN229" s="56"/>
      <c r="QO229" s="56"/>
      <c r="QP229" s="56"/>
      <c r="QQ229" s="56"/>
      <c r="QR229" s="56"/>
      <c r="QS229" s="56"/>
      <c r="QT229" s="56"/>
      <c r="QU229" s="56"/>
      <c r="QV229" s="56"/>
      <c r="QW229" s="56"/>
      <c r="QX229" s="56"/>
      <c r="QY229" s="56"/>
      <c r="QZ229" s="56"/>
      <c r="RA229" s="56"/>
      <c r="RB229" s="56"/>
      <c r="RC229" s="56"/>
      <c r="RD229" s="56"/>
      <c r="RE229" s="56"/>
      <c r="RF229" s="56"/>
      <c r="RG229" s="56"/>
      <c r="RH229" s="56"/>
      <c r="RI229" s="56"/>
      <c r="RJ229" s="56"/>
      <c r="RK229" s="56"/>
      <c r="RL229" s="56"/>
      <c r="RM229" s="56"/>
      <c r="RN229" s="56"/>
      <c r="RO229" s="56"/>
      <c r="RP229" s="56"/>
      <c r="RQ229" s="56"/>
      <c r="RR229" s="56"/>
      <c r="RS229" s="56"/>
      <c r="RT229" s="56"/>
      <c r="RU229" s="56"/>
      <c r="RV229" s="56"/>
      <c r="RW229" s="56"/>
      <c r="RX229" s="56"/>
      <c r="RY229" s="56"/>
      <c r="RZ229" s="56"/>
      <c r="SA229" s="56"/>
      <c r="SB229" s="56"/>
      <c r="SC229" s="56"/>
      <c r="SD229" s="56"/>
      <c r="SE229" s="56"/>
      <c r="SF229" s="56"/>
      <c r="SG229" s="56"/>
      <c r="SH229" s="56"/>
      <c r="SI229" s="56"/>
      <c r="SJ229" s="56"/>
      <c r="SK229" s="56"/>
      <c r="SL229" s="56"/>
      <c r="SM229" s="56"/>
      <c r="SN229" s="56"/>
      <c r="SO229" s="56"/>
      <c r="SP229" s="56"/>
      <c r="SQ229" s="56"/>
      <c r="SR229" s="56"/>
      <c r="SS229" s="56"/>
      <c r="ST229" s="56"/>
      <c r="SU229" s="56"/>
      <c r="SV229" s="56"/>
      <c r="SW229" s="56"/>
      <c r="SX229" s="56"/>
      <c r="SY229" s="56"/>
    </row>
    <row r="230" spans="1:519" s="58" customFormat="1" ht="14.5" x14ac:dyDescent="0.35">
      <c r="A230" s="241"/>
      <c r="B230" s="55" t="s">
        <v>71</v>
      </c>
      <c r="C230" s="55" t="s">
        <v>76</v>
      </c>
      <c r="D230" s="55"/>
      <c r="E230" s="55"/>
      <c r="F230" s="55"/>
      <c r="G230" s="55"/>
      <c r="H230" s="55"/>
      <c r="I230" s="55"/>
      <c r="J230" s="55"/>
      <c r="K230" s="55"/>
      <c r="L230" s="55"/>
      <c r="M230" s="55"/>
      <c r="N230" s="55"/>
      <c r="O230" s="55"/>
      <c r="P230" s="55"/>
      <c r="Q230" s="55"/>
      <c r="R230" s="55"/>
      <c r="S230" s="55"/>
      <c r="T230" s="55"/>
      <c r="U230" s="55"/>
      <c r="V230" s="153"/>
      <c r="W230" s="153"/>
      <c r="X230" s="56"/>
      <c r="Y230" s="56"/>
      <c r="Z230" s="56"/>
      <c r="AA230" s="56"/>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c r="BB230" s="56"/>
      <c r="BC230" s="56"/>
      <c r="BD230" s="56"/>
      <c r="BE230" s="56"/>
      <c r="BF230" s="56"/>
      <c r="BG230" s="56"/>
      <c r="BH230" s="56"/>
      <c r="BI230" s="56"/>
      <c r="BJ230" s="56"/>
      <c r="BK230" s="56"/>
      <c r="BL230" s="56"/>
      <c r="BM230" s="56"/>
      <c r="BN230" s="56"/>
      <c r="BO230" s="56"/>
      <c r="BP230" s="56"/>
      <c r="BQ230" s="56"/>
      <c r="BR230" s="56"/>
      <c r="BS230" s="56"/>
      <c r="BT230" s="56"/>
      <c r="BU230" s="56"/>
      <c r="BV230" s="56"/>
      <c r="BW230" s="56"/>
      <c r="BX230" s="56"/>
      <c r="BY230" s="56"/>
      <c r="BZ230" s="56"/>
      <c r="CA230" s="56"/>
      <c r="CB230" s="56"/>
      <c r="CC230" s="56"/>
      <c r="CD230" s="56"/>
      <c r="CE230" s="56"/>
      <c r="CF230" s="56"/>
      <c r="CG230" s="56"/>
      <c r="CH230" s="56"/>
      <c r="CI230" s="56"/>
      <c r="CJ230" s="56"/>
      <c r="CK230" s="56"/>
      <c r="CL230" s="56"/>
      <c r="CM230" s="56"/>
      <c r="CN230" s="56"/>
      <c r="CO230" s="56"/>
      <c r="CP230" s="56"/>
      <c r="CQ230" s="56"/>
      <c r="CR230" s="56"/>
      <c r="CS230" s="56"/>
      <c r="CT230" s="56"/>
      <c r="CU230" s="56"/>
      <c r="CV230" s="56"/>
      <c r="CW230" s="56"/>
      <c r="CX230" s="56"/>
      <c r="CY230" s="56"/>
      <c r="CZ230" s="56"/>
      <c r="DA230" s="56"/>
      <c r="DB230" s="56"/>
      <c r="DC230" s="56"/>
      <c r="DD230" s="56"/>
      <c r="DE230" s="56"/>
      <c r="DF230" s="56"/>
      <c r="DG230" s="56"/>
      <c r="DH230" s="56"/>
      <c r="DI230" s="56"/>
      <c r="DJ230" s="56"/>
      <c r="DK230" s="56"/>
      <c r="DL230" s="56"/>
      <c r="DM230" s="56"/>
      <c r="DN230" s="56"/>
      <c r="DO230" s="56"/>
      <c r="DP230" s="56"/>
      <c r="DQ230" s="56"/>
      <c r="DR230" s="56"/>
      <c r="DS230" s="56"/>
      <c r="DT230" s="56"/>
      <c r="DU230" s="56"/>
      <c r="DV230" s="56"/>
      <c r="DW230" s="56"/>
      <c r="DX230" s="56"/>
      <c r="DY230" s="56"/>
      <c r="DZ230" s="56"/>
      <c r="EA230" s="56"/>
      <c r="EB230" s="56"/>
      <c r="EC230" s="56"/>
      <c r="ED230" s="56"/>
      <c r="EE230" s="56"/>
      <c r="EF230" s="56"/>
      <c r="EG230" s="56"/>
      <c r="EH230" s="56"/>
      <c r="EI230" s="56"/>
      <c r="EJ230" s="56"/>
      <c r="EK230" s="56"/>
      <c r="EL230" s="56"/>
      <c r="EM230" s="56"/>
      <c r="EN230" s="56"/>
      <c r="EO230" s="56"/>
      <c r="EP230" s="56"/>
      <c r="EQ230" s="56"/>
      <c r="ER230" s="56"/>
      <c r="ES230" s="56"/>
      <c r="ET230" s="56"/>
      <c r="EU230" s="56"/>
      <c r="EV230" s="56"/>
      <c r="EW230" s="56"/>
      <c r="EX230" s="56"/>
      <c r="EY230" s="56"/>
      <c r="EZ230" s="56"/>
      <c r="FA230" s="56"/>
      <c r="FB230" s="56"/>
      <c r="FC230" s="56"/>
      <c r="FD230" s="56"/>
      <c r="FE230" s="56"/>
      <c r="FF230" s="56"/>
      <c r="FG230" s="56"/>
      <c r="FH230" s="56"/>
      <c r="FI230" s="56"/>
      <c r="FJ230" s="56"/>
      <c r="FK230" s="56"/>
      <c r="FL230" s="56"/>
      <c r="FM230" s="56"/>
      <c r="FN230" s="56"/>
      <c r="FO230" s="56"/>
      <c r="FP230" s="56"/>
      <c r="FQ230" s="56"/>
      <c r="FR230" s="56"/>
      <c r="FS230" s="56"/>
      <c r="FT230" s="56"/>
      <c r="FU230" s="56"/>
      <c r="FV230" s="56"/>
      <c r="FW230" s="56"/>
      <c r="FX230" s="56"/>
      <c r="FY230" s="56"/>
      <c r="FZ230" s="56"/>
      <c r="GA230" s="56"/>
      <c r="GB230" s="56"/>
      <c r="GC230" s="56"/>
      <c r="GD230" s="56"/>
      <c r="GE230" s="56"/>
      <c r="GF230" s="56"/>
      <c r="GG230" s="56"/>
      <c r="GH230" s="56"/>
      <c r="GI230" s="56"/>
      <c r="GJ230" s="56"/>
      <c r="GK230" s="56"/>
      <c r="GL230" s="56"/>
      <c r="GM230" s="56"/>
      <c r="GN230" s="56"/>
      <c r="GO230" s="56"/>
      <c r="GP230" s="56"/>
      <c r="GQ230" s="56"/>
      <c r="GR230" s="56"/>
      <c r="GS230" s="56"/>
      <c r="GT230" s="56"/>
      <c r="GU230" s="56"/>
      <c r="GV230" s="56"/>
      <c r="GW230" s="56"/>
      <c r="GX230" s="56"/>
      <c r="GY230" s="56"/>
      <c r="GZ230" s="56"/>
      <c r="HA230" s="56"/>
      <c r="HB230" s="56"/>
      <c r="HC230" s="56"/>
      <c r="HD230" s="56"/>
      <c r="HE230" s="56"/>
      <c r="HF230" s="56"/>
      <c r="HG230" s="56"/>
      <c r="HH230" s="56"/>
      <c r="HI230" s="56"/>
      <c r="HJ230" s="56"/>
      <c r="HK230" s="56"/>
      <c r="HL230" s="56"/>
      <c r="HM230" s="56"/>
      <c r="HN230" s="56"/>
      <c r="HO230" s="56"/>
      <c r="HP230" s="56"/>
      <c r="HQ230" s="56"/>
      <c r="HR230" s="56"/>
      <c r="HS230" s="56"/>
      <c r="HT230" s="56"/>
      <c r="HU230" s="56"/>
      <c r="HV230" s="56"/>
      <c r="HW230" s="56"/>
      <c r="HX230" s="56"/>
      <c r="HY230" s="56"/>
      <c r="HZ230" s="56"/>
      <c r="IA230" s="56"/>
      <c r="IB230" s="56"/>
      <c r="IC230" s="56"/>
      <c r="ID230" s="56"/>
      <c r="IE230" s="56"/>
      <c r="IF230" s="56"/>
      <c r="IG230" s="56"/>
      <c r="IH230" s="56"/>
      <c r="II230" s="56"/>
      <c r="IJ230" s="56"/>
      <c r="IK230" s="56"/>
      <c r="IL230" s="56"/>
      <c r="IM230" s="56"/>
      <c r="IN230" s="56"/>
      <c r="IO230" s="56"/>
      <c r="IP230" s="56"/>
      <c r="IQ230" s="56"/>
      <c r="IR230" s="56"/>
      <c r="IS230" s="56"/>
      <c r="IT230" s="56"/>
      <c r="IU230" s="56"/>
      <c r="IV230" s="56"/>
      <c r="IW230" s="56"/>
      <c r="IX230" s="56"/>
      <c r="IY230" s="56"/>
      <c r="IZ230" s="56"/>
      <c r="JA230" s="56"/>
      <c r="JB230" s="56"/>
      <c r="JC230" s="56"/>
      <c r="JD230" s="56"/>
      <c r="JE230" s="56"/>
      <c r="JF230" s="56"/>
      <c r="JG230" s="56"/>
      <c r="JH230" s="56"/>
      <c r="JI230" s="56"/>
      <c r="JJ230" s="56"/>
      <c r="JK230" s="56"/>
      <c r="JL230" s="56"/>
      <c r="JM230" s="56"/>
      <c r="JN230" s="56"/>
      <c r="JO230" s="56"/>
      <c r="JP230" s="56"/>
      <c r="JQ230" s="56"/>
      <c r="JR230" s="56"/>
      <c r="JS230" s="56"/>
      <c r="JT230" s="56"/>
      <c r="JU230" s="56"/>
      <c r="JV230" s="56"/>
      <c r="JW230" s="56"/>
      <c r="JX230" s="56"/>
      <c r="JY230" s="56"/>
      <c r="JZ230" s="56"/>
      <c r="KA230" s="56"/>
      <c r="KB230" s="56"/>
      <c r="KC230" s="56"/>
      <c r="KD230" s="56"/>
      <c r="KE230" s="56"/>
      <c r="KF230" s="56"/>
      <c r="KG230" s="56"/>
      <c r="KH230" s="56"/>
      <c r="KI230" s="56"/>
      <c r="KJ230" s="56"/>
      <c r="KK230" s="56"/>
      <c r="KL230" s="56"/>
      <c r="KM230" s="56"/>
      <c r="KN230" s="56"/>
      <c r="KO230" s="56"/>
      <c r="KP230" s="56"/>
      <c r="KQ230" s="56"/>
      <c r="KR230" s="56"/>
      <c r="KS230" s="56"/>
      <c r="KT230" s="56"/>
      <c r="KU230" s="56"/>
      <c r="KV230" s="56"/>
      <c r="KW230" s="56"/>
      <c r="KX230" s="56"/>
      <c r="KY230" s="56"/>
      <c r="KZ230" s="56"/>
      <c r="LA230" s="56"/>
      <c r="LB230" s="56"/>
      <c r="LC230" s="56"/>
      <c r="LD230" s="56"/>
      <c r="LE230" s="56"/>
      <c r="LF230" s="56"/>
      <c r="LG230" s="56"/>
      <c r="LH230" s="56"/>
      <c r="LI230" s="56"/>
      <c r="LJ230" s="56"/>
      <c r="LK230" s="56"/>
      <c r="LL230" s="56"/>
      <c r="LM230" s="56"/>
      <c r="LN230" s="56"/>
      <c r="LO230" s="56"/>
      <c r="LP230" s="56"/>
      <c r="LQ230" s="56"/>
      <c r="LR230" s="56"/>
      <c r="LS230" s="56"/>
      <c r="LT230" s="56"/>
      <c r="LU230" s="56"/>
      <c r="LV230" s="56"/>
      <c r="LW230" s="56"/>
      <c r="LX230" s="56"/>
      <c r="LY230" s="56"/>
      <c r="LZ230" s="56"/>
      <c r="MA230" s="56"/>
      <c r="MB230" s="56"/>
      <c r="MC230" s="56"/>
      <c r="MD230" s="56"/>
      <c r="ME230" s="56"/>
      <c r="MF230" s="56"/>
      <c r="MG230" s="56"/>
      <c r="MH230" s="56"/>
      <c r="MI230" s="56"/>
      <c r="MJ230" s="56"/>
      <c r="MK230" s="56"/>
      <c r="ML230" s="56"/>
      <c r="MM230" s="56"/>
      <c r="MN230" s="56"/>
      <c r="MO230" s="56"/>
      <c r="MP230" s="56"/>
      <c r="MQ230" s="56"/>
      <c r="MR230" s="56"/>
      <c r="MS230" s="56"/>
      <c r="MT230" s="56"/>
      <c r="MU230" s="56"/>
      <c r="MV230" s="56"/>
      <c r="MW230" s="56"/>
      <c r="MX230" s="56"/>
      <c r="MY230" s="56"/>
      <c r="MZ230" s="56"/>
      <c r="NA230" s="56"/>
      <c r="NB230" s="56"/>
      <c r="NC230" s="56"/>
      <c r="ND230" s="56"/>
      <c r="NE230" s="56"/>
      <c r="NF230" s="56"/>
      <c r="NG230" s="56"/>
      <c r="NH230" s="56"/>
      <c r="NI230" s="56"/>
      <c r="NJ230" s="56"/>
      <c r="NK230" s="56"/>
      <c r="NL230" s="56"/>
      <c r="NM230" s="56"/>
      <c r="NN230" s="56"/>
      <c r="NO230" s="56"/>
      <c r="NP230" s="56"/>
      <c r="NQ230" s="56"/>
      <c r="NR230" s="56"/>
      <c r="NS230" s="56"/>
      <c r="NT230" s="56"/>
      <c r="NU230" s="56"/>
      <c r="NV230" s="56"/>
      <c r="NW230" s="56"/>
      <c r="NX230" s="56"/>
      <c r="NY230" s="56"/>
      <c r="NZ230" s="56"/>
      <c r="OA230" s="56"/>
      <c r="OB230" s="56"/>
      <c r="OC230" s="56"/>
      <c r="OD230" s="56"/>
      <c r="OE230" s="56"/>
      <c r="OF230" s="56"/>
      <c r="OG230" s="56"/>
      <c r="OH230" s="56"/>
      <c r="OI230" s="56"/>
      <c r="OJ230" s="56"/>
      <c r="OK230" s="56"/>
      <c r="OL230" s="56"/>
      <c r="OM230" s="56"/>
      <c r="ON230" s="56"/>
      <c r="OO230" s="56"/>
      <c r="OP230" s="56"/>
      <c r="OQ230" s="56"/>
      <c r="OR230" s="56"/>
      <c r="OS230" s="56"/>
      <c r="OT230" s="56"/>
      <c r="OU230" s="56"/>
      <c r="OV230" s="56"/>
      <c r="OW230" s="56"/>
      <c r="OX230" s="56"/>
      <c r="OY230" s="56"/>
      <c r="OZ230" s="56"/>
      <c r="PA230" s="56"/>
      <c r="PB230" s="56"/>
      <c r="PC230" s="56"/>
      <c r="PD230" s="56"/>
      <c r="PE230" s="56"/>
      <c r="PF230" s="56"/>
      <c r="PG230" s="56"/>
      <c r="PH230" s="56"/>
      <c r="PI230" s="56"/>
      <c r="PJ230" s="56"/>
      <c r="PK230" s="56"/>
      <c r="PL230" s="56"/>
      <c r="PM230" s="56"/>
      <c r="PN230" s="56"/>
      <c r="PO230" s="56"/>
      <c r="PP230" s="56"/>
      <c r="PQ230" s="56"/>
      <c r="PR230" s="56"/>
      <c r="PS230" s="56"/>
      <c r="PT230" s="56"/>
      <c r="PU230" s="56"/>
      <c r="PV230" s="56"/>
      <c r="PW230" s="56"/>
      <c r="PX230" s="56"/>
      <c r="PY230" s="56"/>
      <c r="PZ230" s="56"/>
      <c r="QA230" s="56"/>
      <c r="QB230" s="56"/>
      <c r="QC230" s="56"/>
      <c r="QD230" s="56"/>
      <c r="QE230" s="56"/>
      <c r="QF230" s="56"/>
      <c r="QG230" s="56"/>
      <c r="QH230" s="56"/>
      <c r="QI230" s="56"/>
      <c r="QJ230" s="56"/>
      <c r="QK230" s="56"/>
      <c r="QL230" s="56"/>
      <c r="QM230" s="56"/>
      <c r="QN230" s="56"/>
      <c r="QO230" s="56"/>
      <c r="QP230" s="56"/>
      <c r="QQ230" s="56"/>
      <c r="QR230" s="56"/>
      <c r="QS230" s="56"/>
      <c r="QT230" s="56"/>
      <c r="QU230" s="56"/>
      <c r="QV230" s="56"/>
      <c r="QW230" s="56"/>
      <c r="QX230" s="56"/>
      <c r="QY230" s="56"/>
      <c r="QZ230" s="56"/>
      <c r="RA230" s="56"/>
      <c r="RB230" s="56"/>
      <c r="RC230" s="56"/>
      <c r="RD230" s="56"/>
      <c r="RE230" s="56"/>
      <c r="RF230" s="56"/>
      <c r="RG230" s="56"/>
      <c r="RH230" s="56"/>
      <c r="RI230" s="56"/>
      <c r="RJ230" s="56"/>
      <c r="RK230" s="56"/>
      <c r="RL230" s="56"/>
      <c r="RM230" s="56"/>
      <c r="RN230" s="56"/>
      <c r="RO230" s="56"/>
      <c r="RP230" s="56"/>
      <c r="RQ230" s="56"/>
      <c r="RR230" s="56"/>
      <c r="RS230" s="56"/>
      <c r="RT230" s="56"/>
      <c r="RU230" s="56"/>
      <c r="RV230" s="56"/>
      <c r="RW230" s="56"/>
      <c r="RX230" s="56"/>
      <c r="RY230" s="56"/>
      <c r="RZ230" s="56"/>
      <c r="SA230" s="56"/>
      <c r="SB230" s="56"/>
      <c r="SC230" s="56"/>
      <c r="SD230" s="56"/>
      <c r="SE230" s="56"/>
      <c r="SF230" s="56"/>
      <c r="SG230" s="56"/>
      <c r="SH230" s="56"/>
      <c r="SI230" s="56"/>
      <c r="SJ230" s="56"/>
      <c r="SK230" s="56"/>
      <c r="SL230" s="56"/>
      <c r="SM230" s="56"/>
      <c r="SN230" s="56"/>
      <c r="SO230" s="56"/>
      <c r="SP230" s="56"/>
      <c r="SQ230" s="56"/>
      <c r="SR230" s="56"/>
      <c r="SS230" s="56"/>
      <c r="ST230" s="56"/>
      <c r="SU230" s="56"/>
      <c r="SV230" s="56"/>
      <c r="SW230" s="56"/>
      <c r="SX230" s="56"/>
      <c r="SY230" s="56"/>
    </row>
    <row r="231" spans="1:519" s="58" customFormat="1" ht="58" x14ac:dyDescent="0.35">
      <c r="A231" s="151"/>
      <c r="B231" s="55" t="s">
        <v>8</v>
      </c>
      <c r="C231" s="55" t="s">
        <v>1264</v>
      </c>
      <c r="D231" s="55" t="s">
        <v>1265</v>
      </c>
      <c r="E231" s="178" t="s">
        <v>1706</v>
      </c>
      <c r="F231" s="55"/>
      <c r="G231" s="55"/>
      <c r="H231" s="55"/>
      <c r="I231" s="55"/>
      <c r="J231" s="55"/>
      <c r="K231" s="55"/>
      <c r="L231" s="55"/>
      <c r="M231" s="55"/>
      <c r="N231" s="55"/>
      <c r="O231" s="55"/>
      <c r="P231" s="55"/>
      <c r="Q231" s="55"/>
      <c r="R231" s="55"/>
      <c r="S231" s="55"/>
      <c r="T231" s="55"/>
      <c r="U231" s="55"/>
      <c r="V231" s="153"/>
      <c r="W231" s="153"/>
      <c r="X231" s="56"/>
      <c r="Y231" s="56"/>
      <c r="Z231" s="56"/>
      <c r="AA231" s="56"/>
      <c r="AB231" s="56"/>
      <c r="AC231" s="56"/>
      <c r="AD231" s="56"/>
      <c r="AE231" s="56"/>
      <c r="AF231" s="56"/>
      <c r="AG231" s="56"/>
      <c r="AH231" s="56"/>
      <c r="AI231" s="56"/>
      <c r="AJ231" s="56"/>
      <c r="AK231" s="56"/>
      <c r="AL231" s="56"/>
      <c r="AM231" s="56"/>
      <c r="AN231" s="56"/>
      <c r="AO231" s="56"/>
      <c r="AP231" s="56"/>
      <c r="AQ231" s="56"/>
      <c r="AR231" s="56"/>
      <c r="AS231" s="56"/>
      <c r="AT231" s="56"/>
      <c r="AU231" s="56"/>
      <c r="AV231" s="56"/>
      <c r="AW231" s="56"/>
      <c r="AX231" s="56"/>
      <c r="AY231" s="56"/>
      <c r="AZ231" s="56"/>
      <c r="BA231" s="56"/>
      <c r="BB231" s="56"/>
      <c r="BC231" s="56"/>
      <c r="BD231" s="56"/>
      <c r="BE231" s="56"/>
      <c r="BF231" s="56"/>
      <c r="BG231" s="56"/>
      <c r="BH231" s="56"/>
      <c r="BI231" s="56"/>
      <c r="BJ231" s="56"/>
      <c r="BK231" s="56"/>
      <c r="BL231" s="56"/>
      <c r="BM231" s="56"/>
      <c r="BN231" s="56"/>
      <c r="BO231" s="56"/>
      <c r="BP231" s="56"/>
      <c r="BQ231" s="56"/>
      <c r="BR231" s="56"/>
      <c r="BS231" s="56"/>
      <c r="BT231" s="56"/>
      <c r="BU231" s="56"/>
      <c r="BV231" s="56"/>
      <c r="BW231" s="56"/>
      <c r="BX231" s="56"/>
      <c r="BY231" s="56"/>
      <c r="BZ231" s="56"/>
      <c r="CA231" s="56"/>
      <c r="CB231" s="56"/>
      <c r="CC231" s="56"/>
      <c r="CD231" s="56"/>
      <c r="CE231" s="56"/>
      <c r="CF231" s="56"/>
      <c r="CG231" s="56"/>
      <c r="CH231" s="56"/>
      <c r="CI231" s="56"/>
      <c r="CJ231" s="56"/>
      <c r="CK231" s="56"/>
      <c r="CL231" s="56"/>
      <c r="CM231" s="56"/>
      <c r="CN231" s="56"/>
      <c r="CO231" s="56"/>
      <c r="CP231" s="56"/>
      <c r="CQ231" s="56"/>
      <c r="CR231" s="56"/>
      <c r="CS231" s="56"/>
      <c r="CT231" s="56"/>
      <c r="CU231" s="56"/>
      <c r="CV231" s="56"/>
      <c r="CW231" s="56"/>
      <c r="CX231" s="56"/>
      <c r="CY231" s="56"/>
      <c r="CZ231" s="56"/>
      <c r="DA231" s="56"/>
      <c r="DB231" s="56"/>
      <c r="DC231" s="56"/>
      <c r="DD231" s="56"/>
      <c r="DE231" s="56"/>
      <c r="DF231" s="56"/>
      <c r="DG231" s="56"/>
      <c r="DH231" s="56"/>
      <c r="DI231" s="56"/>
      <c r="DJ231" s="56"/>
      <c r="DK231" s="56"/>
      <c r="DL231" s="56"/>
      <c r="DM231" s="56"/>
      <c r="DN231" s="56"/>
      <c r="DO231" s="56"/>
      <c r="DP231" s="56"/>
      <c r="DQ231" s="56"/>
      <c r="DR231" s="56"/>
      <c r="DS231" s="56"/>
      <c r="DT231" s="56"/>
      <c r="DU231" s="56"/>
      <c r="DV231" s="56"/>
      <c r="DW231" s="56"/>
      <c r="DX231" s="56"/>
      <c r="DY231" s="56"/>
      <c r="DZ231" s="56"/>
      <c r="EA231" s="56"/>
      <c r="EB231" s="56"/>
      <c r="EC231" s="56"/>
      <c r="ED231" s="56"/>
      <c r="EE231" s="56"/>
      <c r="EF231" s="56"/>
      <c r="EG231" s="56"/>
      <c r="EH231" s="56"/>
      <c r="EI231" s="56"/>
      <c r="EJ231" s="56"/>
      <c r="EK231" s="56"/>
      <c r="EL231" s="56"/>
      <c r="EM231" s="56"/>
      <c r="EN231" s="56"/>
      <c r="EO231" s="56"/>
      <c r="EP231" s="56"/>
      <c r="EQ231" s="56"/>
      <c r="ER231" s="56"/>
      <c r="ES231" s="56"/>
      <c r="ET231" s="56"/>
      <c r="EU231" s="56"/>
      <c r="EV231" s="56"/>
      <c r="EW231" s="56"/>
      <c r="EX231" s="56"/>
      <c r="EY231" s="56"/>
      <c r="EZ231" s="56"/>
      <c r="FA231" s="56"/>
      <c r="FB231" s="56"/>
      <c r="FC231" s="56"/>
      <c r="FD231" s="56"/>
      <c r="FE231" s="56"/>
      <c r="FF231" s="56"/>
      <c r="FG231" s="56"/>
      <c r="FH231" s="56"/>
      <c r="FI231" s="56"/>
      <c r="FJ231" s="56"/>
      <c r="FK231" s="56"/>
      <c r="FL231" s="56"/>
      <c r="FM231" s="56"/>
      <c r="FN231" s="56"/>
      <c r="FO231" s="56"/>
      <c r="FP231" s="56"/>
      <c r="FQ231" s="56"/>
      <c r="FR231" s="56"/>
      <c r="FS231" s="56"/>
      <c r="FT231" s="56"/>
      <c r="FU231" s="56"/>
      <c r="FV231" s="56"/>
      <c r="FW231" s="56"/>
      <c r="FX231" s="56"/>
      <c r="FY231" s="56"/>
      <c r="FZ231" s="56"/>
      <c r="GA231" s="56"/>
      <c r="GB231" s="56"/>
      <c r="GC231" s="56"/>
      <c r="GD231" s="56"/>
      <c r="GE231" s="56"/>
      <c r="GF231" s="56"/>
      <c r="GG231" s="56"/>
      <c r="GH231" s="56"/>
      <c r="GI231" s="56"/>
      <c r="GJ231" s="56"/>
      <c r="GK231" s="56"/>
      <c r="GL231" s="56"/>
      <c r="GM231" s="56"/>
      <c r="GN231" s="56"/>
      <c r="GO231" s="56"/>
      <c r="GP231" s="56"/>
      <c r="GQ231" s="56"/>
      <c r="GR231" s="56"/>
      <c r="GS231" s="56"/>
      <c r="GT231" s="56"/>
      <c r="GU231" s="56"/>
      <c r="GV231" s="56"/>
      <c r="GW231" s="56"/>
      <c r="GX231" s="56"/>
      <c r="GY231" s="56"/>
      <c r="GZ231" s="56"/>
      <c r="HA231" s="56"/>
      <c r="HB231" s="56"/>
      <c r="HC231" s="56"/>
      <c r="HD231" s="56"/>
      <c r="HE231" s="56"/>
      <c r="HF231" s="56"/>
      <c r="HG231" s="56"/>
      <c r="HH231" s="56"/>
      <c r="HI231" s="56"/>
      <c r="HJ231" s="56"/>
      <c r="HK231" s="56"/>
      <c r="HL231" s="56"/>
      <c r="HM231" s="56"/>
      <c r="HN231" s="56"/>
      <c r="HO231" s="56"/>
      <c r="HP231" s="56"/>
      <c r="HQ231" s="56"/>
      <c r="HR231" s="56"/>
      <c r="HS231" s="56"/>
      <c r="HT231" s="56"/>
      <c r="HU231" s="56"/>
      <c r="HV231" s="56"/>
      <c r="HW231" s="56"/>
      <c r="HX231" s="56"/>
      <c r="HY231" s="56"/>
      <c r="HZ231" s="56"/>
      <c r="IA231" s="56"/>
      <c r="IB231" s="56"/>
      <c r="IC231" s="56"/>
      <c r="ID231" s="56"/>
      <c r="IE231" s="56"/>
      <c r="IF231" s="56"/>
      <c r="IG231" s="56"/>
      <c r="IH231" s="56"/>
      <c r="II231" s="56"/>
      <c r="IJ231" s="56"/>
      <c r="IK231" s="56"/>
      <c r="IL231" s="56"/>
      <c r="IM231" s="56"/>
      <c r="IN231" s="56"/>
      <c r="IO231" s="56"/>
      <c r="IP231" s="56"/>
      <c r="IQ231" s="56"/>
      <c r="IR231" s="56"/>
      <c r="IS231" s="56"/>
      <c r="IT231" s="56"/>
      <c r="IU231" s="56"/>
      <c r="IV231" s="56"/>
      <c r="IW231" s="56"/>
      <c r="IX231" s="56"/>
      <c r="IY231" s="56"/>
      <c r="IZ231" s="56"/>
      <c r="JA231" s="56"/>
      <c r="JB231" s="56"/>
      <c r="JC231" s="56"/>
      <c r="JD231" s="56"/>
      <c r="JE231" s="56"/>
      <c r="JF231" s="56"/>
      <c r="JG231" s="56"/>
      <c r="JH231" s="56"/>
      <c r="JI231" s="56"/>
      <c r="JJ231" s="56"/>
      <c r="JK231" s="56"/>
      <c r="JL231" s="56"/>
      <c r="JM231" s="56"/>
      <c r="JN231" s="56"/>
      <c r="JO231" s="56"/>
      <c r="JP231" s="56"/>
      <c r="JQ231" s="56"/>
      <c r="JR231" s="56"/>
      <c r="JS231" s="56"/>
      <c r="JT231" s="56"/>
      <c r="JU231" s="56"/>
      <c r="JV231" s="56"/>
      <c r="JW231" s="56"/>
      <c r="JX231" s="56"/>
      <c r="JY231" s="56"/>
      <c r="JZ231" s="56"/>
      <c r="KA231" s="56"/>
      <c r="KB231" s="56"/>
      <c r="KC231" s="56"/>
      <c r="KD231" s="56"/>
      <c r="KE231" s="56"/>
      <c r="KF231" s="56"/>
      <c r="KG231" s="56"/>
      <c r="KH231" s="56"/>
      <c r="KI231" s="56"/>
      <c r="KJ231" s="56"/>
      <c r="KK231" s="56"/>
      <c r="KL231" s="56"/>
      <c r="KM231" s="56"/>
      <c r="KN231" s="56"/>
      <c r="KO231" s="56"/>
      <c r="KP231" s="56"/>
      <c r="KQ231" s="56"/>
      <c r="KR231" s="56"/>
      <c r="KS231" s="56"/>
      <c r="KT231" s="56"/>
      <c r="KU231" s="56"/>
      <c r="KV231" s="56"/>
      <c r="KW231" s="56"/>
      <c r="KX231" s="56"/>
      <c r="KY231" s="56"/>
      <c r="KZ231" s="56"/>
      <c r="LA231" s="56"/>
      <c r="LB231" s="56"/>
      <c r="LC231" s="56"/>
      <c r="LD231" s="56"/>
      <c r="LE231" s="56"/>
      <c r="LF231" s="56"/>
      <c r="LG231" s="56"/>
      <c r="LH231" s="56"/>
      <c r="LI231" s="56"/>
      <c r="LJ231" s="56"/>
      <c r="LK231" s="56"/>
      <c r="LL231" s="56"/>
      <c r="LM231" s="56"/>
      <c r="LN231" s="56"/>
      <c r="LO231" s="56"/>
      <c r="LP231" s="56"/>
      <c r="LQ231" s="56"/>
      <c r="LR231" s="56"/>
      <c r="LS231" s="56"/>
      <c r="LT231" s="56"/>
      <c r="LU231" s="56"/>
      <c r="LV231" s="56"/>
      <c r="LW231" s="56"/>
      <c r="LX231" s="56"/>
      <c r="LY231" s="56"/>
      <c r="LZ231" s="56"/>
      <c r="MA231" s="56"/>
      <c r="MB231" s="56"/>
      <c r="MC231" s="56"/>
      <c r="MD231" s="56"/>
      <c r="ME231" s="56"/>
      <c r="MF231" s="56"/>
      <c r="MG231" s="56"/>
      <c r="MH231" s="56"/>
      <c r="MI231" s="56"/>
      <c r="MJ231" s="56"/>
      <c r="MK231" s="56"/>
      <c r="ML231" s="56"/>
      <c r="MM231" s="56"/>
      <c r="MN231" s="56"/>
      <c r="MO231" s="56"/>
      <c r="MP231" s="56"/>
      <c r="MQ231" s="56"/>
      <c r="MR231" s="56"/>
      <c r="MS231" s="56"/>
      <c r="MT231" s="56"/>
      <c r="MU231" s="56"/>
      <c r="MV231" s="56"/>
      <c r="MW231" s="56"/>
      <c r="MX231" s="56"/>
      <c r="MY231" s="56"/>
      <c r="MZ231" s="56"/>
      <c r="NA231" s="56"/>
      <c r="NB231" s="56"/>
      <c r="NC231" s="56"/>
      <c r="ND231" s="56"/>
      <c r="NE231" s="56"/>
      <c r="NF231" s="56"/>
      <c r="NG231" s="56"/>
      <c r="NH231" s="56"/>
      <c r="NI231" s="56"/>
      <c r="NJ231" s="56"/>
      <c r="NK231" s="56"/>
      <c r="NL231" s="56"/>
      <c r="NM231" s="56"/>
      <c r="NN231" s="56"/>
      <c r="NO231" s="56"/>
      <c r="NP231" s="56"/>
      <c r="NQ231" s="56"/>
      <c r="NR231" s="56"/>
      <c r="NS231" s="56"/>
      <c r="NT231" s="56"/>
      <c r="NU231" s="56"/>
      <c r="NV231" s="56"/>
      <c r="NW231" s="56"/>
      <c r="NX231" s="56"/>
      <c r="NY231" s="56"/>
      <c r="NZ231" s="56"/>
      <c r="OA231" s="56"/>
      <c r="OB231" s="56"/>
      <c r="OC231" s="56"/>
      <c r="OD231" s="56"/>
      <c r="OE231" s="56"/>
      <c r="OF231" s="56"/>
      <c r="OG231" s="56"/>
      <c r="OH231" s="56"/>
      <c r="OI231" s="56"/>
      <c r="OJ231" s="56"/>
      <c r="OK231" s="56"/>
      <c r="OL231" s="56"/>
      <c r="OM231" s="56"/>
      <c r="ON231" s="56"/>
      <c r="OO231" s="56"/>
      <c r="OP231" s="56"/>
      <c r="OQ231" s="56"/>
      <c r="OR231" s="56"/>
      <c r="OS231" s="56"/>
      <c r="OT231" s="56"/>
      <c r="OU231" s="56"/>
      <c r="OV231" s="56"/>
      <c r="OW231" s="56"/>
      <c r="OX231" s="56"/>
      <c r="OY231" s="56"/>
      <c r="OZ231" s="56"/>
      <c r="PA231" s="56"/>
      <c r="PB231" s="56"/>
      <c r="PC231" s="56"/>
      <c r="PD231" s="56"/>
      <c r="PE231" s="56"/>
      <c r="PF231" s="56"/>
      <c r="PG231" s="56"/>
      <c r="PH231" s="56"/>
      <c r="PI231" s="56"/>
      <c r="PJ231" s="56"/>
      <c r="PK231" s="56"/>
      <c r="PL231" s="56"/>
      <c r="PM231" s="56"/>
      <c r="PN231" s="56"/>
      <c r="PO231" s="56"/>
      <c r="PP231" s="56"/>
      <c r="PQ231" s="56"/>
      <c r="PR231" s="56"/>
      <c r="PS231" s="56"/>
      <c r="PT231" s="56"/>
      <c r="PU231" s="56"/>
      <c r="PV231" s="56"/>
      <c r="PW231" s="56"/>
      <c r="PX231" s="56"/>
      <c r="PY231" s="56"/>
      <c r="PZ231" s="56"/>
      <c r="QA231" s="56"/>
      <c r="QB231" s="56"/>
      <c r="QC231" s="56"/>
      <c r="QD231" s="56"/>
      <c r="QE231" s="56"/>
      <c r="QF231" s="56"/>
      <c r="QG231" s="56"/>
      <c r="QH231" s="56"/>
      <c r="QI231" s="56"/>
      <c r="QJ231" s="56"/>
      <c r="QK231" s="56"/>
      <c r="QL231" s="56"/>
      <c r="QM231" s="56"/>
      <c r="QN231" s="56"/>
      <c r="QO231" s="56"/>
      <c r="QP231" s="56"/>
      <c r="QQ231" s="56"/>
      <c r="QR231" s="56"/>
      <c r="QS231" s="56"/>
      <c r="QT231" s="56"/>
      <c r="QU231" s="56"/>
      <c r="QV231" s="56"/>
      <c r="QW231" s="56"/>
      <c r="QX231" s="56"/>
      <c r="QY231" s="56"/>
      <c r="QZ231" s="56"/>
      <c r="RA231" s="56"/>
      <c r="RB231" s="56"/>
      <c r="RC231" s="56"/>
      <c r="RD231" s="56"/>
      <c r="RE231" s="56"/>
      <c r="RF231" s="56"/>
      <c r="RG231" s="56"/>
      <c r="RH231" s="56"/>
      <c r="RI231" s="56"/>
      <c r="RJ231" s="56"/>
      <c r="RK231" s="56"/>
      <c r="RL231" s="56"/>
      <c r="RM231" s="56"/>
      <c r="RN231" s="56"/>
      <c r="RO231" s="56"/>
      <c r="RP231" s="56"/>
      <c r="RQ231" s="56"/>
      <c r="RR231" s="56"/>
      <c r="RS231" s="56"/>
      <c r="RT231" s="56"/>
      <c r="RU231" s="56"/>
      <c r="RV231" s="56"/>
      <c r="RW231" s="56"/>
      <c r="RX231" s="56"/>
      <c r="RY231" s="56"/>
      <c r="RZ231" s="56"/>
      <c r="SA231" s="56"/>
      <c r="SB231" s="56"/>
      <c r="SC231" s="56"/>
      <c r="SD231" s="56"/>
      <c r="SE231" s="56"/>
      <c r="SF231" s="56"/>
      <c r="SG231" s="56"/>
      <c r="SH231" s="56"/>
      <c r="SI231" s="56"/>
      <c r="SJ231" s="56"/>
      <c r="SK231" s="56"/>
      <c r="SL231" s="56"/>
      <c r="SM231" s="56"/>
      <c r="SN231" s="56"/>
      <c r="SO231" s="56"/>
      <c r="SP231" s="56"/>
      <c r="SQ231" s="56"/>
      <c r="SR231" s="56"/>
      <c r="SS231" s="56"/>
      <c r="ST231" s="56"/>
      <c r="SU231" s="56"/>
      <c r="SV231" s="56"/>
      <c r="SW231" s="56"/>
      <c r="SX231" s="56"/>
      <c r="SY231" s="56"/>
    </row>
    <row r="232" spans="1:519" s="58" customFormat="1" ht="14.5" x14ac:dyDescent="0.35">
      <c r="A232" s="241" t="s">
        <v>285</v>
      </c>
      <c r="B232" s="124" t="s">
        <v>42</v>
      </c>
      <c r="C232" s="124" t="s">
        <v>286</v>
      </c>
      <c r="D232" s="55" t="s">
        <v>80</v>
      </c>
      <c r="E232" s="55"/>
      <c r="F232" s="55"/>
      <c r="G232" s="55"/>
      <c r="H232" s="55"/>
      <c r="I232" s="55"/>
      <c r="J232" s="55"/>
      <c r="K232" s="55"/>
      <c r="L232" s="55"/>
      <c r="M232" s="55"/>
      <c r="N232" s="55"/>
      <c r="O232" s="55"/>
      <c r="P232" s="55" t="s">
        <v>80</v>
      </c>
      <c r="Q232" s="55"/>
      <c r="R232" s="55"/>
      <c r="S232" s="55"/>
      <c r="T232" s="55"/>
      <c r="U232" s="55"/>
      <c r="V232" s="153"/>
      <c r="W232" s="153"/>
      <c r="X232" s="56"/>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c r="BB232" s="56"/>
      <c r="BC232" s="56"/>
      <c r="BD232" s="56"/>
      <c r="BE232" s="56"/>
      <c r="BF232" s="56"/>
      <c r="BG232" s="56"/>
      <c r="BH232" s="56"/>
      <c r="BI232" s="56"/>
      <c r="BJ232" s="56"/>
      <c r="BK232" s="56"/>
      <c r="BL232" s="56"/>
      <c r="BM232" s="56"/>
      <c r="BN232" s="56"/>
      <c r="BO232" s="56"/>
      <c r="BP232" s="56"/>
      <c r="BQ232" s="56"/>
      <c r="BR232" s="56"/>
      <c r="BS232" s="56"/>
      <c r="BT232" s="56"/>
      <c r="BU232" s="56"/>
      <c r="BV232" s="56"/>
      <c r="BW232" s="56"/>
      <c r="BX232" s="56"/>
      <c r="BY232" s="56"/>
      <c r="BZ232" s="56"/>
      <c r="CA232" s="56"/>
      <c r="CB232" s="56"/>
      <c r="CC232" s="56"/>
      <c r="CD232" s="56"/>
      <c r="CE232" s="56"/>
      <c r="CF232" s="56"/>
      <c r="CG232" s="56"/>
      <c r="CH232" s="56"/>
      <c r="CI232" s="56"/>
      <c r="CJ232" s="56"/>
      <c r="CK232" s="56"/>
      <c r="CL232" s="56"/>
      <c r="CM232" s="56"/>
      <c r="CN232" s="56"/>
      <c r="CO232" s="56"/>
      <c r="CP232" s="56"/>
      <c r="CQ232" s="56"/>
      <c r="CR232" s="56"/>
      <c r="CS232" s="56"/>
      <c r="CT232" s="56"/>
      <c r="CU232" s="56"/>
      <c r="CV232" s="56"/>
      <c r="CW232" s="56"/>
      <c r="CX232" s="56"/>
      <c r="CY232" s="56"/>
      <c r="CZ232" s="56"/>
      <c r="DA232" s="56"/>
      <c r="DB232" s="56"/>
      <c r="DC232" s="56"/>
      <c r="DD232" s="56"/>
      <c r="DE232" s="56"/>
      <c r="DF232" s="56"/>
      <c r="DG232" s="56"/>
      <c r="DH232" s="56"/>
      <c r="DI232" s="56"/>
      <c r="DJ232" s="56"/>
      <c r="DK232" s="56"/>
      <c r="DL232" s="56"/>
      <c r="DM232" s="56"/>
      <c r="DN232" s="56"/>
      <c r="DO232" s="56"/>
      <c r="DP232" s="56"/>
      <c r="DQ232" s="56"/>
      <c r="DR232" s="56"/>
      <c r="DS232" s="56"/>
      <c r="DT232" s="56"/>
      <c r="DU232" s="56"/>
      <c r="DV232" s="56"/>
      <c r="DW232" s="56"/>
      <c r="DX232" s="56"/>
      <c r="DY232" s="56"/>
      <c r="DZ232" s="56"/>
      <c r="EA232" s="56"/>
      <c r="EB232" s="56"/>
      <c r="EC232" s="56"/>
      <c r="ED232" s="56"/>
      <c r="EE232" s="56"/>
      <c r="EF232" s="56"/>
      <c r="EG232" s="56"/>
      <c r="EH232" s="56"/>
      <c r="EI232" s="56"/>
      <c r="EJ232" s="56"/>
      <c r="EK232" s="56"/>
      <c r="EL232" s="56"/>
      <c r="EM232" s="56"/>
      <c r="EN232" s="56"/>
      <c r="EO232" s="56"/>
      <c r="EP232" s="56"/>
      <c r="EQ232" s="56"/>
      <c r="ER232" s="56"/>
      <c r="ES232" s="56"/>
      <c r="ET232" s="56"/>
      <c r="EU232" s="56"/>
      <c r="EV232" s="56"/>
      <c r="EW232" s="56"/>
      <c r="EX232" s="56"/>
      <c r="EY232" s="56"/>
      <c r="EZ232" s="56"/>
      <c r="FA232" s="56"/>
      <c r="FB232" s="56"/>
      <c r="FC232" s="56"/>
      <c r="FD232" s="56"/>
      <c r="FE232" s="56"/>
      <c r="FF232" s="56"/>
      <c r="FG232" s="56"/>
      <c r="FH232" s="56"/>
      <c r="FI232" s="56"/>
      <c r="FJ232" s="56"/>
      <c r="FK232" s="56"/>
      <c r="FL232" s="56"/>
      <c r="FM232" s="56"/>
      <c r="FN232" s="56"/>
      <c r="FO232" s="56"/>
      <c r="FP232" s="56"/>
      <c r="FQ232" s="56"/>
      <c r="FR232" s="56"/>
      <c r="FS232" s="56"/>
      <c r="FT232" s="56"/>
      <c r="FU232" s="56"/>
      <c r="FV232" s="56"/>
      <c r="FW232" s="56"/>
      <c r="FX232" s="56"/>
      <c r="FY232" s="56"/>
      <c r="FZ232" s="56"/>
      <c r="GA232" s="56"/>
      <c r="GB232" s="56"/>
      <c r="GC232" s="56"/>
      <c r="GD232" s="56"/>
      <c r="GE232" s="56"/>
      <c r="GF232" s="56"/>
      <c r="GG232" s="56"/>
      <c r="GH232" s="56"/>
      <c r="GI232" s="56"/>
      <c r="GJ232" s="56"/>
      <c r="GK232" s="56"/>
      <c r="GL232" s="56"/>
      <c r="GM232" s="56"/>
      <c r="GN232" s="56"/>
      <c r="GO232" s="56"/>
      <c r="GP232" s="56"/>
      <c r="GQ232" s="56"/>
      <c r="GR232" s="56"/>
      <c r="GS232" s="56"/>
      <c r="GT232" s="56"/>
      <c r="GU232" s="56"/>
      <c r="GV232" s="56"/>
      <c r="GW232" s="56"/>
      <c r="GX232" s="56"/>
      <c r="GY232" s="56"/>
      <c r="GZ232" s="56"/>
      <c r="HA232" s="56"/>
      <c r="HB232" s="56"/>
      <c r="HC232" s="56"/>
      <c r="HD232" s="56"/>
      <c r="HE232" s="56"/>
      <c r="HF232" s="56"/>
      <c r="HG232" s="56"/>
      <c r="HH232" s="56"/>
      <c r="HI232" s="56"/>
      <c r="HJ232" s="56"/>
      <c r="HK232" s="56"/>
      <c r="HL232" s="56"/>
      <c r="HM232" s="56"/>
      <c r="HN232" s="56"/>
      <c r="HO232" s="56"/>
      <c r="HP232" s="56"/>
      <c r="HQ232" s="56"/>
      <c r="HR232" s="56"/>
      <c r="HS232" s="56"/>
      <c r="HT232" s="56"/>
      <c r="HU232" s="56"/>
      <c r="HV232" s="56"/>
      <c r="HW232" s="56"/>
      <c r="HX232" s="56"/>
      <c r="HY232" s="56"/>
      <c r="HZ232" s="56"/>
      <c r="IA232" s="56"/>
      <c r="IB232" s="56"/>
      <c r="IC232" s="56"/>
      <c r="ID232" s="56"/>
      <c r="IE232" s="56"/>
      <c r="IF232" s="56"/>
      <c r="IG232" s="56"/>
      <c r="IH232" s="56"/>
      <c r="II232" s="56"/>
      <c r="IJ232" s="56"/>
      <c r="IK232" s="56"/>
      <c r="IL232" s="56"/>
      <c r="IM232" s="56"/>
      <c r="IN232" s="56"/>
      <c r="IO232" s="56"/>
      <c r="IP232" s="56"/>
      <c r="IQ232" s="56"/>
      <c r="IR232" s="56"/>
      <c r="IS232" s="56"/>
      <c r="IT232" s="56"/>
      <c r="IU232" s="56"/>
      <c r="IV232" s="56"/>
      <c r="IW232" s="56"/>
      <c r="IX232" s="56"/>
      <c r="IY232" s="56"/>
      <c r="IZ232" s="56"/>
      <c r="JA232" s="56"/>
      <c r="JB232" s="56"/>
      <c r="JC232" s="56"/>
      <c r="JD232" s="56"/>
      <c r="JE232" s="56"/>
      <c r="JF232" s="56"/>
      <c r="JG232" s="56"/>
      <c r="JH232" s="56"/>
      <c r="JI232" s="56"/>
      <c r="JJ232" s="56"/>
      <c r="JK232" s="56"/>
      <c r="JL232" s="56"/>
      <c r="JM232" s="56"/>
      <c r="JN232" s="56"/>
      <c r="JO232" s="56"/>
      <c r="JP232" s="56"/>
      <c r="JQ232" s="56"/>
      <c r="JR232" s="56"/>
      <c r="JS232" s="56"/>
      <c r="JT232" s="56"/>
      <c r="JU232" s="56"/>
      <c r="JV232" s="56"/>
      <c r="JW232" s="56"/>
      <c r="JX232" s="56"/>
      <c r="JY232" s="56"/>
      <c r="JZ232" s="56"/>
      <c r="KA232" s="56"/>
      <c r="KB232" s="56"/>
      <c r="KC232" s="56"/>
      <c r="KD232" s="56"/>
      <c r="KE232" s="56"/>
      <c r="KF232" s="56"/>
      <c r="KG232" s="56"/>
      <c r="KH232" s="56"/>
      <c r="KI232" s="56"/>
      <c r="KJ232" s="56"/>
      <c r="KK232" s="56"/>
      <c r="KL232" s="56"/>
      <c r="KM232" s="56"/>
      <c r="KN232" s="56"/>
      <c r="KO232" s="56"/>
      <c r="KP232" s="56"/>
      <c r="KQ232" s="56"/>
      <c r="KR232" s="56"/>
      <c r="KS232" s="56"/>
      <c r="KT232" s="56"/>
      <c r="KU232" s="56"/>
      <c r="KV232" s="56"/>
      <c r="KW232" s="56"/>
      <c r="KX232" s="56"/>
      <c r="KY232" s="56"/>
      <c r="KZ232" s="56"/>
      <c r="LA232" s="56"/>
      <c r="LB232" s="56"/>
      <c r="LC232" s="56"/>
      <c r="LD232" s="56"/>
      <c r="LE232" s="56"/>
      <c r="LF232" s="56"/>
      <c r="LG232" s="56"/>
      <c r="LH232" s="56"/>
      <c r="LI232" s="56"/>
      <c r="LJ232" s="56"/>
      <c r="LK232" s="56"/>
      <c r="LL232" s="56"/>
      <c r="LM232" s="56"/>
      <c r="LN232" s="56"/>
      <c r="LO232" s="56"/>
      <c r="LP232" s="56"/>
      <c r="LQ232" s="56"/>
      <c r="LR232" s="56"/>
      <c r="LS232" s="56"/>
      <c r="LT232" s="56"/>
      <c r="LU232" s="56"/>
      <c r="LV232" s="56"/>
      <c r="LW232" s="56"/>
      <c r="LX232" s="56"/>
      <c r="LY232" s="56"/>
      <c r="LZ232" s="56"/>
      <c r="MA232" s="56"/>
      <c r="MB232" s="56"/>
      <c r="MC232" s="56"/>
      <c r="MD232" s="56"/>
      <c r="ME232" s="56"/>
      <c r="MF232" s="56"/>
      <c r="MG232" s="56"/>
      <c r="MH232" s="56"/>
      <c r="MI232" s="56"/>
      <c r="MJ232" s="56"/>
      <c r="MK232" s="56"/>
      <c r="ML232" s="56"/>
      <c r="MM232" s="56"/>
      <c r="MN232" s="56"/>
      <c r="MO232" s="56"/>
      <c r="MP232" s="56"/>
      <c r="MQ232" s="56"/>
      <c r="MR232" s="56"/>
      <c r="MS232" s="56"/>
      <c r="MT232" s="56"/>
      <c r="MU232" s="56"/>
      <c r="MV232" s="56"/>
      <c r="MW232" s="56"/>
      <c r="MX232" s="56"/>
      <c r="MY232" s="56"/>
      <c r="MZ232" s="56"/>
      <c r="NA232" s="56"/>
      <c r="NB232" s="56"/>
      <c r="NC232" s="56"/>
      <c r="ND232" s="56"/>
      <c r="NE232" s="56"/>
      <c r="NF232" s="56"/>
      <c r="NG232" s="56"/>
      <c r="NH232" s="56"/>
      <c r="NI232" s="56"/>
      <c r="NJ232" s="56"/>
      <c r="NK232" s="56"/>
      <c r="NL232" s="56"/>
      <c r="NM232" s="56"/>
      <c r="NN232" s="56"/>
      <c r="NO232" s="56"/>
      <c r="NP232" s="56"/>
      <c r="NQ232" s="56"/>
      <c r="NR232" s="56"/>
      <c r="NS232" s="56"/>
      <c r="NT232" s="56"/>
      <c r="NU232" s="56"/>
      <c r="NV232" s="56"/>
      <c r="NW232" s="56"/>
      <c r="NX232" s="56"/>
      <c r="NY232" s="56"/>
      <c r="NZ232" s="56"/>
      <c r="OA232" s="56"/>
      <c r="OB232" s="56"/>
      <c r="OC232" s="56"/>
      <c r="OD232" s="56"/>
      <c r="OE232" s="56"/>
      <c r="OF232" s="56"/>
      <c r="OG232" s="56"/>
      <c r="OH232" s="56"/>
      <c r="OI232" s="56"/>
      <c r="OJ232" s="56"/>
      <c r="OK232" s="56"/>
      <c r="OL232" s="56"/>
      <c r="OM232" s="56"/>
      <c r="ON232" s="56"/>
      <c r="OO232" s="56"/>
      <c r="OP232" s="56"/>
      <c r="OQ232" s="56"/>
      <c r="OR232" s="56"/>
      <c r="OS232" s="56"/>
      <c r="OT232" s="56"/>
      <c r="OU232" s="56"/>
      <c r="OV232" s="56"/>
      <c r="OW232" s="56"/>
      <c r="OX232" s="56"/>
      <c r="OY232" s="56"/>
      <c r="OZ232" s="56"/>
      <c r="PA232" s="56"/>
      <c r="PB232" s="56"/>
      <c r="PC232" s="56"/>
      <c r="PD232" s="56"/>
      <c r="PE232" s="56"/>
      <c r="PF232" s="56"/>
      <c r="PG232" s="56"/>
      <c r="PH232" s="56"/>
      <c r="PI232" s="56"/>
      <c r="PJ232" s="56"/>
      <c r="PK232" s="56"/>
      <c r="PL232" s="56"/>
      <c r="PM232" s="56"/>
      <c r="PN232" s="56"/>
      <c r="PO232" s="56"/>
      <c r="PP232" s="56"/>
      <c r="PQ232" s="56"/>
      <c r="PR232" s="56"/>
      <c r="PS232" s="56"/>
      <c r="PT232" s="56"/>
      <c r="PU232" s="56"/>
      <c r="PV232" s="56"/>
      <c r="PW232" s="56"/>
      <c r="PX232" s="56"/>
      <c r="PY232" s="56"/>
      <c r="PZ232" s="56"/>
      <c r="QA232" s="56"/>
      <c r="QB232" s="56"/>
      <c r="QC232" s="56"/>
      <c r="QD232" s="56"/>
      <c r="QE232" s="56"/>
      <c r="QF232" s="56"/>
      <c r="QG232" s="56"/>
      <c r="QH232" s="56"/>
      <c r="QI232" s="56"/>
      <c r="QJ232" s="56"/>
      <c r="QK232" s="56"/>
      <c r="QL232" s="56"/>
      <c r="QM232" s="56"/>
      <c r="QN232" s="56"/>
      <c r="QO232" s="56"/>
      <c r="QP232" s="56"/>
      <c r="QQ232" s="56"/>
      <c r="QR232" s="56"/>
      <c r="QS232" s="56"/>
      <c r="QT232" s="56"/>
      <c r="QU232" s="56"/>
      <c r="QV232" s="56"/>
      <c r="QW232" s="56"/>
      <c r="QX232" s="56"/>
      <c r="QY232" s="56"/>
      <c r="QZ232" s="56"/>
      <c r="RA232" s="56"/>
      <c r="RB232" s="56"/>
      <c r="RC232" s="56"/>
      <c r="RD232" s="56"/>
      <c r="RE232" s="56"/>
      <c r="RF232" s="56"/>
      <c r="RG232" s="56"/>
      <c r="RH232" s="56"/>
      <c r="RI232" s="56"/>
      <c r="RJ232" s="56"/>
      <c r="RK232" s="56"/>
      <c r="RL232" s="56"/>
      <c r="RM232" s="56"/>
      <c r="RN232" s="56"/>
      <c r="RO232" s="56"/>
      <c r="RP232" s="56"/>
      <c r="RQ232" s="56"/>
      <c r="RR232" s="56"/>
      <c r="RS232" s="56"/>
      <c r="RT232" s="56"/>
      <c r="RU232" s="56"/>
      <c r="RV232" s="56"/>
      <c r="RW232" s="56"/>
      <c r="RX232" s="56"/>
      <c r="RY232" s="56"/>
      <c r="RZ232" s="56"/>
      <c r="SA232" s="56"/>
      <c r="SB232" s="56"/>
      <c r="SC232" s="56"/>
      <c r="SD232" s="56"/>
      <c r="SE232" s="56"/>
      <c r="SF232" s="56"/>
      <c r="SG232" s="56"/>
      <c r="SH232" s="56"/>
      <c r="SI232" s="56"/>
      <c r="SJ232" s="56"/>
      <c r="SK232" s="56"/>
      <c r="SL232" s="56"/>
      <c r="SM232" s="56"/>
      <c r="SN232" s="56"/>
      <c r="SO232" s="56"/>
      <c r="SP232" s="56"/>
      <c r="SQ232" s="56"/>
      <c r="SR232" s="56"/>
      <c r="SS232" s="56"/>
      <c r="ST232" s="56"/>
      <c r="SU232" s="56"/>
      <c r="SV232" s="56"/>
      <c r="SW232" s="56"/>
      <c r="SX232" s="56"/>
      <c r="SY232" s="56"/>
    </row>
    <row r="233" spans="1:519" s="58" customFormat="1" ht="29" x14ac:dyDescent="0.35">
      <c r="A233" s="241"/>
      <c r="B233" s="124" t="s">
        <v>90</v>
      </c>
      <c r="C233" s="124" t="s">
        <v>287</v>
      </c>
      <c r="D233" s="55" t="s">
        <v>288</v>
      </c>
      <c r="E233" s="204" t="s">
        <v>1707</v>
      </c>
      <c r="F233" s="55"/>
      <c r="G233" s="55"/>
      <c r="H233" s="55"/>
      <c r="I233" s="55"/>
      <c r="J233" s="55"/>
      <c r="K233" s="55"/>
      <c r="L233" s="55"/>
      <c r="M233" s="55"/>
      <c r="N233" s="55"/>
      <c r="O233" s="55" t="s">
        <v>54</v>
      </c>
      <c r="P233" s="55" t="s">
        <v>55</v>
      </c>
      <c r="Q233" s="55"/>
      <c r="R233" s="55"/>
      <c r="S233" s="55" t="s">
        <v>1289</v>
      </c>
      <c r="T233" s="55"/>
      <c r="U233" s="55"/>
      <c r="V233" s="153"/>
      <c r="W233" s="153"/>
      <c r="X233" s="56"/>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c r="BA233" s="56"/>
      <c r="BB233" s="56"/>
      <c r="BC233" s="56"/>
      <c r="BD233" s="56"/>
      <c r="BE233" s="56"/>
      <c r="BF233" s="56"/>
      <c r="BG233" s="56"/>
      <c r="BH233" s="56"/>
      <c r="BI233" s="56"/>
      <c r="BJ233" s="56"/>
      <c r="BK233" s="56"/>
      <c r="BL233" s="56"/>
      <c r="BM233" s="56"/>
      <c r="BN233" s="56"/>
      <c r="BO233" s="56"/>
      <c r="BP233" s="56"/>
      <c r="BQ233" s="56"/>
      <c r="BR233" s="56"/>
      <c r="BS233" s="56"/>
      <c r="BT233" s="56"/>
      <c r="BU233" s="56"/>
      <c r="BV233" s="56"/>
      <c r="BW233" s="56"/>
      <c r="BX233" s="56"/>
      <c r="BY233" s="56"/>
      <c r="BZ233" s="56"/>
      <c r="CA233" s="56"/>
      <c r="CB233" s="56"/>
      <c r="CC233" s="56"/>
      <c r="CD233" s="56"/>
      <c r="CE233" s="56"/>
      <c r="CF233" s="56"/>
      <c r="CG233" s="56"/>
      <c r="CH233" s="56"/>
      <c r="CI233" s="56"/>
      <c r="CJ233" s="56"/>
      <c r="CK233" s="56"/>
      <c r="CL233" s="56"/>
      <c r="CM233" s="56"/>
      <c r="CN233" s="56"/>
      <c r="CO233" s="56"/>
      <c r="CP233" s="56"/>
      <c r="CQ233" s="56"/>
      <c r="CR233" s="56"/>
      <c r="CS233" s="56"/>
      <c r="CT233" s="56"/>
      <c r="CU233" s="56"/>
      <c r="CV233" s="56"/>
      <c r="CW233" s="56"/>
      <c r="CX233" s="56"/>
      <c r="CY233" s="56"/>
      <c r="CZ233" s="56"/>
      <c r="DA233" s="56"/>
      <c r="DB233" s="56"/>
      <c r="DC233" s="56"/>
      <c r="DD233" s="56"/>
      <c r="DE233" s="56"/>
      <c r="DF233" s="56"/>
      <c r="DG233" s="56"/>
      <c r="DH233" s="56"/>
      <c r="DI233" s="56"/>
      <c r="DJ233" s="56"/>
      <c r="DK233" s="56"/>
      <c r="DL233" s="56"/>
      <c r="DM233" s="56"/>
      <c r="DN233" s="56"/>
      <c r="DO233" s="56"/>
      <c r="DP233" s="56"/>
      <c r="DQ233" s="56"/>
      <c r="DR233" s="56"/>
      <c r="DS233" s="56"/>
      <c r="DT233" s="56"/>
      <c r="DU233" s="56"/>
      <c r="DV233" s="56"/>
      <c r="DW233" s="56"/>
      <c r="DX233" s="56"/>
      <c r="DY233" s="56"/>
      <c r="DZ233" s="56"/>
      <c r="EA233" s="56"/>
      <c r="EB233" s="56"/>
      <c r="EC233" s="56"/>
      <c r="ED233" s="56"/>
      <c r="EE233" s="56"/>
      <c r="EF233" s="56"/>
      <c r="EG233" s="56"/>
      <c r="EH233" s="56"/>
      <c r="EI233" s="56"/>
      <c r="EJ233" s="56"/>
      <c r="EK233" s="56"/>
      <c r="EL233" s="56"/>
      <c r="EM233" s="56"/>
      <c r="EN233" s="56"/>
      <c r="EO233" s="56"/>
      <c r="EP233" s="56"/>
      <c r="EQ233" s="56"/>
      <c r="ER233" s="56"/>
      <c r="ES233" s="56"/>
      <c r="ET233" s="56"/>
      <c r="EU233" s="56"/>
      <c r="EV233" s="56"/>
      <c r="EW233" s="56"/>
      <c r="EX233" s="56"/>
      <c r="EY233" s="56"/>
      <c r="EZ233" s="56"/>
      <c r="FA233" s="56"/>
      <c r="FB233" s="56"/>
      <c r="FC233" s="56"/>
      <c r="FD233" s="56"/>
      <c r="FE233" s="56"/>
      <c r="FF233" s="56"/>
      <c r="FG233" s="56"/>
      <c r="FH233" s="56"/>
      <c r="FI233" s="56"/>
      <c r="FJ233" s="56"/>
      <c r="FK233" s="56"/>
      <c r="FL233" s="56"/>
      <c r="FM233" s="56"/>
      <c r="FN233" s="56"/>
      <c r="FO233" s="56"/>
      <c r="FP233" s="56"/>
      <c r="FQ233" s="56"/>
      <c r="FR233" s="56"/>
      <c r="FS233" s="56"/>
      <c r="FT233" s="56"/>
      <c r="FU233" s="56"/>
      <c r="FV233" s="56"/>
      <c r="FW233" s="56"/>
      <c r="FX233" s="56"/>
      <c r="FY233" s="56"/>
      <c r="FZ233" s="56"/>
      <c r="GA233" s="56"/>
      <c r="GB233" s="56"/>
      <c r="GC233" s="56"/>
      <c r="GD233" s="56"/>
      <c r="GE233" s="56"/>
      <c r="GF233" s="56"/>
      <c r="GG233" s="56"/>
      <c r="GH233" s="56"/>
      <c r="GI233" s="56"/>
      <c r="GJ233" s="56"/>
      <c r="GK233" s="56"/>
      <c r="GL233" s="56"/>
      <c r="GM233" s="56"/>
      <c r="GN233" s="56"/>
      <c r="GO233" s="56"/>
      <c r="GP233" s="56"/>
      <c r="GQ233" s="56"/>
      <c r="GR233" s="56"/>
      <c r="GS233" s="56"/>
      <c r="GT233" s="56"/>
      <c r="GU233" s="56"/>
      <c r="GV233" s="56"/>
      <c r="GW233" s="56"/>
      <c r="GX233" s="56"/>
      <c r="GY233" s="56"/>
      <c r="GZ233" s="56"/>
      <c r="HA233" s="56"/>
      <c r="HB233" s="56"/>
      <c r="HC233" s="56"/>
      <c r="HD233" s="56"/>
      <c r="HE233" s="56"/>
      <c r="HF233" s="56"/>
      <c r="HG233" s="56"/>
      <c r="HH233" s="56"/>
      <c r="HI233" s="56"/>
      <c r="HJ233" s="56"/>
      <c r="HK233" s="56"/>
      <c r="HL233" s="56"/>
      <c r="HM233" s="56"/>
      <c r="HN233" s="56"/>
      <c r="HO233" s="56"/>
      <c r="HP233" s="56"/>
      <c r="HQ233" s="56"/>
      <c r="HR233" s="56"/>
      <c r="HS233" s="56"/>
      <c r="HT233" s="56"/>
      <c r="HU233" s="56"/>
      <c r="HV233" s="56"/>
      <c r="HW233" s="56"/>
      <c r="HX233" s="56"/>
      <c r="HY233" s="56"/>
      <c r="HZ233" s="56"/>
      <c r="IA233" s="56"/>
      <c r="IB233" s="56"/>
      <c r="IC233" s="56"/>
      <c r="ID233" s="56"/>
      <c r="IE233" s="56"/>
      <c r="IF233" s="56"/>
      <c r="IG233" s="56"/>
      <c r="IH233" s="56"/>
      <c r="II233" s="56"/>
      <c r="IJ233" s="56"/>
      <c r="IK233" s="56"/>
      <c r="IL233" s="56"/>
      <c r="IM233" s="56"/>
      <c r="IN233" s="56"/>
      <c r="IO233" s="56"/>
      <c r="IP233" s="56"/>
      <c r="IQ233" s="56"/>
      <c r="IR233" s="56"/>
      <c r="IS233" s="56"/>
      <c r="IT233" s="56"/>
      <c r="IU233" s="56"/>
      <c r="IV233" s="56"/>
      <c r="IW233" s="56"/>
      <c r="IX233" s="56"/>
      <c r="IY233" s="56"/>
      <c r="IZ233" s="56"/>
      <c r="JA233" s="56"/>
      <c r="JB233" s="56"/>
      <c r="JC233" s="56"/>
      <c r="JD233" s="56"/>
      <c r="JE233" s="56"/>
      <c r="JF233" s="56"/>
      <c r="JG233" s="56"/>
      <c r="JH233" s="56"/>
      <c r="JI233" s="56"/>
      <c r="JJ233" s="56"/>
      <c r="JK233" s="56"/>
      <c r="JL233" s="56"/>
      <c r="JM233" s="56"/>
      <c r="JN233" s="56"/>
      <c r="JO233" s="56"/>
      <c r="JP233" s="56"/>
      <c r="JQ233" s="56"/>
      <c r="JR233" s="56"/>
      <c r="JS233" s="56"/>
      <c r="JT233" s="56"/>
      <c r="JU233" s="56"/>
      <c r="JV233" s="56"/>
      <c r="JW233" s="56"/>
      <c r="JX233" s="56"/>
      <c r="JY233" s="56"/>
      <c r="JZ233" s="56"/>
      <c r="KA233" s="56"/>
      <c r="KB233" s="56"/>
      <c r="KC233" s="56"/>
      <c r="KD233" s="56"/>
      <c r="KE233" s="56"/>
      <c r="KF233" s="56"/>
      <c r="KG233" s="56"/>
      <c r="KH233" s="56"/>
      <c r="KI233" s="56"/>
      <c r="KJ233" s="56"/>
      <c r="KK233" s="56"/>
      <c r="KL233" s="56"/>
      <c r="KM233" s="56"/>
      <c r="KN233" s="56"/>
      <c r="KO233" s="56"/>
      <c r="KP233" s="56"/>
      <c r="KQ233" s="56"/>
      <c r="KR233" s="56"/>
      <c r="KS233" s="56"/>
      <c r="KT233" s="56"/>
      <c r="KU233" s="56"/>
      <c r="KV233" s="56"/>
      <c r="KW233" s="56"/>
      <c r="KX233" s="56"/>
      <c r="KY233" s="56"/>
      <c r="KZ233" s="56"/>
      <c r="LA233" s="56"/>
      <c r="LB233" s="56"/>
      <c r="LC233" s="56"/>
      <c r="LD233" s="56"/>
      <c r="LE233" s="56"/>
      <c r="LF233" s="56"/>
      <c r="LG233" s="56"/>
      <c r="LH233" s="56"/>
      <c r="LI233" s="56"/>
      <c r="LJ233" s="56"/>
      <c r="LK233" s="56"/>
      <c r="LL233" s="56"/>
      <c r="LM233" s="56"/>
      <c r="LN233" s="56"/>
      <c r="LO233" s="56"/>
      <c r="LP233" s="56"/>
      <c r="LQ233" s="56"/>
      <c r="LR233" s="56"/>
      <c r="LS233" s="56"/>
      <c r="LT233" s="56"/>
      <c r="LU233" s="56"/>
      <c r="LV233" s="56"/>
      <c r="LW233" s="56"/>
      <c r="LX233" s="56"/>
      <c r="LY233" s="56"/>
      <c r="LZ233" s="56"/>
      <c r="MA233" s="56"/>
      <c r="MB233" s="56"/>
      <c r="MC233" s="56"/>
      <c r="MD233" s="56"/>
      <c r="ME233" s="56"/>
      <c r="MF233" s="56"/>
      <c r="MG233" s="56"/>
      <c r="MH233" s="56"/>
      <c r="MI233" s="56"/>
      <c r="MJ233" s="56"/>
      <c r="MK233" s="56"/>
      <c r="ML233" s="56"/>
      <c r="MM233" s="56"/>
      <c r="MN233" s="56"/>
      <c r="MO233" s="56"/>
      <c r="MP233" s="56"/>
      <c r="MQ233" s="56"/>
      <c r="MR233" s="56"/>
      <c r="MS233" s="56"/>
      <c r="MT233" s="56"/>
      <c r="MU233" s="56"/>
      <c r="MV233" s="56"/>
      <c r="MW233" s="56"/>
      <c r="MX233" s="56"/>
      <c r="MY233" s="56"/>
      <c r="MZ233" s="56"/>
      <c r="NA233" s="56"/>
      <c r="NB233" s="56"/>
      <c r="NC233" s="56"/>
      <c r="ND233" s="56"/>
      <c r="NE233" s="56"/>
      <c r="NF233" s="56"/>
      <c r="NG233" s="56"/>
      <c r="NH233" s="56"/>
      <c r="NI233" s="56"/>
      <c r="NJ233" s="56"/>
      <c r="NK233" s="56"/>
      <c r="NL233" s="56"/>
      <c r="NM233" s="56"/>
      <c r="NN233" s="56"/>
      <c r="NO233" s="56"/>
      <c r="NP233" s="56"/>
      <c r="NQ233" s="56"/>
      <c r="NR233" s="56"/>
      <c r="NS233" s="56"/>
      <c r="NT233" s="56"/>
      <c r="NU233" s="56"/>
      <c r="NV233" s="56"/>
      <c r="NW233" s="56"/>
      <c r="NX233" s="56"/>
      <c r="NY233" s="56"/>
      <c r="NZ233" s="56"/>
      <c r="OA233" s="56"/>
      <c r="OB233" s="56"/>
      <c r="OC233" s="56"/>
      <c r="OD233" s="56"/>
      <c r="OE233" s="56"/>
      <c r="OF233" s="56"/>
      <c r="OG233" s="56"/>
      <c r="OH233" s="56"/>
      <c r="OI233" s="56"/>
      <c r="OJ233" s="56"/>
      <c r="OK233" s="56"/>
      <c r="OL233" s="56"/>
      <c r="OM233" s="56"/>
      <c r="ON233" s="56"/>
      <c r="OO233" s="56"/>
      <c r="OP233" s="56"/>
      <c r="OQ233" s="56"/>
      <c r="OR233" s="56"/>
      <c r="OS233" s="56"/>
      <c r="OT233" s="56"/>
      <c r="OU233" s="56"/>
      <c r="OV233" s="56"/>
      <c r="OW233" s="56"/>
      <c r="OX233" s="56"/>
      <c r="OY233" s="56"/>
      <c r="OZ233" s="56"/>
      <c r="PA233" s="56"/>
      <c r="PB233" s="56"/>
      <c r="PC233" s="56"/>
      <c r="PD233" s="56"/>
      <c r="PE233" s="56"/>
      <c r="PF233" s="56"/>
      <c r="PG233" s="56"/>
      <c r="PH233" s="56"/>
      <c r="PI233" s="56"/>
      <c r="PJ233" s="56"/>
      <c r="PK233" s="56"/>
      <c r="PL233" s="56"/>
      <c r="PM233" s="56"/>
      <c r="PN233" s="56"/>
      <c r="PO233" s="56"/>
      <c r="PP233" s="56"/>
      <c r="PQ233" s="56"/>
      <c r="PR233" s="56"/>
      <c r="PS233" s="56"/>
      <c r="PT233" s="56"/>
      <c r="PU233" s="56"/>
      <c r="PV233" s="56"/>
      <c r="PW233" s="56"/>
      <c r="PX233" s="56"/>
      <c r="PY233" s="56"/>
      <c r="PZ233" s="56"/>
      <c r="QA233" s="56"/>
      <c r="QB233" s="56"/>
      <c r="QC233" s="56"/>
      <c r="QD233" s="56"/>
      <c r="QE233" s="56"/>
      <c r="QF233" s="56"/>
      <c r="QG233" s="56"/>
      <c r="QH233" s="56"/>
      <c r="QI233" s="56"/>
      <c r="QJ233" s="56"/>
      <c r="QK233" s="56"/>
      <c r="QL233" s="56"/>
      <c r="QM233" s="56"/>
      <c r="QN233" s="56"/>
      <c r="QO233" s="56"/>
      <c r="QP233" s="56"/>
      <c r="QQ233" s="56"/>
      <c r="QR233" s="56"/>
      <c r="QS233" s="56"/>
      <c r="QT233" s="56"/>
      <c r="QU233" s="56"/>
      <c r="QV233" s="56"/>
      <c r="QW233" s="56"/>
      <c r="QX233" s="56"/>
      <c r="QY233" s="56"/>
      <c r="QZ233" s="56"/>
      <c r="RA233" s="56"/>
      <c r="RB233" s="56"/>
      <c r="RC233" s="56"/>
      <c r="RD233" s="56"/>
      <c r="RE233" s="56"/>
      <c r="RF233" s="56"/>
      <c r="RG233" s="56"/>
      <c r="RH233" s="56"/>
      <c r="RI233" s="56"/>
      <c r="RJ233" s="56"/>
      <c r="RK233" s="56"/>
      <c r="RL233" s="56"/>
      <c r="RM233" s="56"/>
      <c r="RN233" s="56"/>
      <c r="RO233" s="56"/>
      <c r="RP233" s="56"/>
      <c r="RQ233" s="56"/>
      <c r="RR233" s="56"/>
      <c r="RS233" s="56"/>
      <c r="RT233" s="56"/>
      <c r="RU233" s="56"/>
      <c r="RV233" s="56"/>
      <c r="RW233" s="56"/>
      <c r="RX233" s="56"/>
      <c r="RY233" s="56"/>
      <c r="RZ233" s="56"/>
      <c r="SA233" s="56"/>
      <c r="SB233" s="56"/>
      <c r="SC233" s="56"/>
      <c r="SD233" s="56"/>
      <c r="SE233" s="56"/>
      <c r="SF233" s="56"/>
      <c r="SG233" s="56"/>
      <c r="SH233" s="56"/>
      <c r="SI233" s="56"/>
      <c r="SJ233" s="56"/>
      <c r="SK233" s="56"/>
      <c r="SL233" s="56"/>
      <c r="SM233" s="56"/>
      <c r="SN233" s="56"/>
      <c r="SO233" s="56"/>
      <c r="SP233" s="56"/>
      <c r="SQ233" s="56"/>
      <c r="SR233" s="56"/>
      <c r="SS233" s="56"/>
      <c r="ST233" s="56"/>
      <c r="SU233" s="56"/>
      <c r="SV233" s="56"/>
      <c r="SW233" s="56"/>
      <c r="SX233" s="56"/>
      <c r="SY233" s="56"/>
    </row>
    <row r="234" spans="1:519" s="118" customFormat="1" ht="29" x14ac:dyDescent="0.35">
      <c r="A234" s="241"/>
      <c r="B234" s="124" t="s">
        <v>90</v>
      </c>
      <c r="C234" s="124" t="s">
        <v>289</v>
      </c>
      <c r="D234" s="55" t="s">
        <v>290</v>
      </c>
      <c r="E234" s="189" t="s">
        <v>1708</v>
      </c>
      <c r="F234" s="55"/>
      <c r="G234" s="55"/>
      <c r="H234" s="55"/>
      <c r="I234" s="55"/>
      <c r="J234" s="55"/>
      <c r="K234" s="55"/>
      <c r="L234" s="55" t="s">
        <v>291</v>
      </c>
      <c r="M234" s="55"/>
      <c r="N234" s="55"/>
      <c r="O234" s="55" t="s">
        <v>54</v>
      </c>
      <c r="P234" s="55" t="s">
        <v>55</v>
      </c>
      <c r="Q234" s="55"/>
      <c r="R234" s="55"/>
      <c r="S234" s="55" t="s">
        <v>1289</v>
      </c>
      <c r="T234" s="55"/>
      <c r="U234" s="55"/>
      <c r="V234" s="153"/>
      <c r="W234" s="153"/>
      <c r="X234" s="56"/>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c r="BA234" s="56"/>
      <c r="BB234" s="56"/>
      <c r="BC234" s="56"/>
      <c r="BD234" s="56"/>
      <c r="BE234" s="56"/>
      <c r="BF234" s="56"/>
      <c r="BG234" s="56"/>
      <c r="BH234" s="56"/>
      <c r="BI234" s="56"/>
      <c r="BJ234" s="56"/>
      <c r="BK234" s="56"/>
      <c r="BL234" s="56"/>
      <c r="BM234" s="56"/>
      <c r="BN234" s="56"/>
      <c r="BO234" s="56"/>
      <c r="BP234" s="56"/>
      <c r="BQ234" s="56"/>
      <c r="BR234" s="56"/>
      <c r="BS234" s="56"/>
      <c r="BT234" s="56"/>
      <c r="BU234" s="56"/>
      <c r="BV234" s="56"/>
      <c r="BW234" s="56"/>
      <c r="BX234" s="56"/>
      <c r="BY234" s="56"/>
      <c r="BZ234" s="56"/>
      <c r="CA234" s="56"/>
      <c r="CB234" s="56"/>
      <c r="CC234" s="56"/>
      <c r="CD234" s="56"/>
      <c r="CE234" s="56"/>
      <c r="CF234" s="56"/>
      <c r="CG234" s="56"/>
      <c r="CH234" s="56"/>
      <c r="CI234" s="56"/>
      <c r="CJ234" s="56"/>
      <c r="CK234" s="56"/>
      <c r="CL234" s="56"/>
      <c r="CM234" s="56"/>
      <c r="CN234" s="56"/>
      <c r="CO234" s="56"/>
      <c r="CP234" s="56"/>
      <c r="CQ234" s="56"/>
      <c r="CR234" s="56"/>
      <c r="CS234" s="56"/>
      <c r="CT234" s="56"/>
      <c r="CU234" s="56"/>
      <c r="CV234" s="56"/>
      <c r="CW234" s="56"/>
      <c r="CX234" s="56"/>
      <c r="CY234" s="56"/>
      <c r="CZ234" s="56"/>
      <c r="DA234" s="56"/>
      <c r="DB234" s="56"/>
      <c r="DC234" s="56"/>
      <c r="DD234" s="56"/>
      <c r="DE234" s="56"/>
      <c r="DF234" s="56"/>
      <c r="DG234" s="56"/>
      <c r="DH234" s="56"/>
      <c r="DI234" s="56"/>
      <c r="DJ234" s="56"/>
      <c r="DK234" s="56"/>
      <c r="DL234" s="56"/>
      <c r="DM234" s="56"/>
      <c r="DN234" s="56"/>
      <c r="DO234" s="56"/>
      <c r="DP234" s="56"/>
      <c r="DQ234" s="56"/>
      <c r="DR234" s="56"/>
      <c r="DS234" s="56"/>
      <c r="DT234" s="56"/>
      <c r="DU234" s="56"/>
      <c r="DV234" s="56"/>
      <c r="DW234" s="56"/>
      <c r="DX234" s="56"/>
      <c r="DY234" s="56"/>
      <c r="DZ234" s="56"/>
      <c r="EA234" s="56"/>
      <c r="EB234" s="56"/>
      <c r="EC234" s="56"/>
      <c r="ED234" s="56"/>
      <c r="EE234" s="56"/>
      <c r="EF234" s="56"/>
      <c r="EG234" s="56"/>
      <c r="EH234" s="56"/>
      <c r="EI234" s="56"/>
      <c r="EJ234" s="56"/>
      <c r="EK234" s="56"/>
      <c r="EL234" s="56"/>
      <c r="EM234" s="56"/>
      <c r="EN234" s="56"/>
      <c r="EO234" s="56"/>
      <c r="EP234" s="56"/>
      <c r="EQ234" s="56"/>
      <c r="ER234" s="56"/>
      <c r="ES234" s="56"/>
      <c r="ET234" s="56"/>
      <c r="EU234" s="56"/>
      <c r="EV234" s="56"/>
      <c r="EW234" s="56"/>
      <c r="EX234" s="56"/>
      <c r="EY234" s="56"/>
      <c r="EZ234" s="56"/>
      <c r="FA234" s="56"/>
      <c r="FB234" s="56"/>
      <c r="FC234" s="56"/>
      <c r="FD234" s="56"/>
      <c r="FE234" s="56"/>
      <c r="FF234" s="56"/>
      <c r="FG234" s="56"/>
      <c r="FH234" s="56"/>
      <c r="FI234" s="56"/>
      <c r="FJ234" s="56"/>
      <c r="FK234" s="56"/>
      <c r="FL234" s="56"/>
      <c r="FM234" s="56"/>
      <c r="FN234" s="56"/>
      <c r="FO234" s="56"/>
      <c r="FP234" s="56"/>
      <c r="FQ234" s="56"/>
      <c r="FR234" s="56"/>
      <c r="FS234" s="56"/>
      <c r="FT234" s="56"/>
      <c r="FU234" s="56"/>
      <c r="FV234" s="56"/>
      <c r="FW234" s="56"/>
      <c r="FX234" s="56"/>
      <c r="FY234" s="56"/>
      <c r="FZ234" s="56"/>
      <c r="GA234" s="56"/>
      <c r="GB234" s="56"/>
      <c r="GC234" s="56"/>
      <c r="GD234" s="56"/>
      <c r="GE234" s="56"/>
      <c r="GF234" s="56"/>
      <c r="GG234" s="56"/>
      <c r="GH234" s="56"/>
      <c r="GI234" s="56"/>
      <c r="GJ234" s="56"/>
      <c r="GK234" s="56"/>
      <c r="GL234" s="56"/>
      <c r="GM234" s="56"/>
      <c r="GN234" s="56"/>
      <c r="GO234" s="56"/>
      <c r="GP234" s="56"/>
      <c r="GQ234" s="56"/>
      <c r="GR234" s="56"/>
      <c r="GS234" s="56"/>
      <c r="GT234" s="56"/>
      <c r="GU234" s="56"/>
      <c r="GV234" s="56"/>
      <c r="GW234" s="56"/>
      <c r="GX234" s="56"/>
      <c r="GY234" s="56"/>
      <c r="GZ234" s="56"/>
      <c r="HA234" s="56"/>
      <c r="HB234" s="56"/>
      <c r="HC234" s="56"/>
      <c r="HD234" s="56"/>
      <c r="HE234" s="56"/>
      <c r="HF234" s="56"/>
      <c r="HG234" s="56"/>
      <c r="HH234" s="56"/>
      <c r="HI234" s="56"/>
      <c r="HJ234" s="56"/>
      <c r="HK234" s="56"/>
      <c r="HL234" s="56"/>
      <c r="HM234" s="56"/>
      <c r="HN234" s="56"/>
      <c r="HO234" s="56"/>
      <c r="HP234" s="56"/>
      <c r="HQ234" s="56"/>
      <c r="HR234" s="56"/>
      <c r="HS234" s="56"/>
      <c r="HT234" s="56"/>
      <c r="HU234" s="56"/>
      <c r="HV234" s="56"/>
      <c r="HW234" s="56"/>
      <c r="HX234" s="56"/>
      <c r="HY234" s="56"/>
      <c r="HZ234" s="56"/>
      <c r="IA234" s="56"/>
      <c r="IB234" s="56"/>
      <c r="IC234" s="56"/>
      <c r="ID234" s="56"/>
      <c r="IE234" s="56"/>
      <c r="IF234" s="56"/>
      <c r="IG234" s="56"/>
      <c r="IH234" s="56"/>
      <c r="II234" s="56"/>
      <c r="IJ234" s="56"/>
      <c r="IK234" s="56"/>
      <c r="IL234" s="56"/>
      <c r="IM234" s="56"/>
      <c r="IN234" s="56"/>
      <c r="IO234" s="56"/>
      <c r="IP234" s="56"/>
      <c r="IQ234" s="56"/>
      <c r="IR234" s="56"/>
      <c r="IS234" s="56"/>
      <c r="IT234" s="56"/>
      <c r="IU234" s="56"/>
      <c r="IV234" s="56"/>
      <c r="IW234" s="56"/>
      <c r="IX234" s="56"/>
      <c r="IY234" s="56"/>
      <c r="IZ234" s="56"/>
      <c r="JA234" s="56"/>
      <c r="JB234" s="56"/>
      <c r="JC234" s="56"/>
      <c r="JD234" s="56"/>
      <c r="JE234" s="56"/>
      <c r="JF234" s="56"/>
      <c r="JG234" s="56"/>
      <c r="JH234" s="56"/>
      <c r="JI234" s="56"/>
      <c r="JJ234" s="56"/>
      <c r="JK234" s="56"/>
      <c r="JL234" s="56"/>
      <c r="JM234" s="56"/>
      <c r="JN234" s="56"/>
      <c r="JO234" s="56"/>
      <c r="JP234" s="56"/>
      <c r="JQ234" s="56"/>
      <c r="JR234" s="56"/>
      <c r="JS234" s="56"/>
      <c r="JT234" s="56"/>
      <c r="JU234" s="56"/>
      <c r="JV234" s="56"/>
      <c r="JW234" s="56"/>
      <c r="JX234" s="56"/>
      <c r="JY234" s="56"/>
      <c r="JZ234" s="56"/>
      <c r="KA234" s="56"/>
      <c r="KB234" s="56"/>
      <c r="KC234" s="56"/>
      <c r="KD234" s="56"/>
      <c r="KE234" s="56"/>
      <c r="KF234" s="56"/>
      <c r="KG234" s="56"/>
      <c r="KH234" s="56"/>
      <c r="KI234" s="56"/>
      <c r="KJ234" s="56"/>
      <c r="KK234" s="56"/>
      <c r="KL234" s="56"/>
      <c r="KM234" s="56"/>
      <c r="KN234" s="56"/>
      <c r="KO234" s="56"/>
      <c r="KP234" s="56"/>
      <c r="KQ234" s="56"/>
      <c r="KR234" s="56"/>
      <c r="KS234" s="56"/>
      <c r="KT234" s="56"/>
      <c r="KU234" s="56"/>
      <c r="KV234" s="56"/>
      <c r="KW234" s="56"/>
      <c r="KX234" s="56"/>
      <c r="KY234" s="56"/>
      <c r="KZ234" s="56"/>
      <c r="LA234" s="56"/>
      <c r="LB234" s="56"/>
      <c r="LC234" s="56"/>
      <c r="LD234" s="56"/>
      <c r="LE234" s="56"/>
      <c r="LF234" s="56"/>
      <c r="LG234" s="56"/>
      <c r="LH234" s="56"/>
      <c r="LI234" s="56"/>
      <c r="LJ234" s="56"/>
      <c r="LK234" s="56"/>
      <c r="LL234" s="56"/>
      <c r="LM234" s="56"/>
      <c r="LN234" s="56"/>
      <c r="LO234" s="56"/>
      <c r="LP234" s="56"/>
      <c r="LQ234" s="56"/>
      <c r="LR234" s="56"/>
      <c r="LS234" s="56"/>
      <c r="LT234" s="56"/>
      <c r="LU234" s="56"/>
      <c r="LV234" s="56"/>
      <c r="LW234" s="56"/>
      <c r="LX234" s="56"/>
      <c r="LY234" s="56"/>
      <c r="LZ234" s="56"/>
      <c r="MA234" s="56"/>
      <c r="MB234" s="56"/>
      <c r="MC234" s="56"/>
      <c r="MD234" s="56"/>
      <c r="ME234" s="56"/>
      <c r="MF234" s="56"/>
      <c r="MG234" s="56"/>
      <c r="MH234" s="56"/>
      <c r="MI234" s="56"/>
      <c r="MJ234" s="56"/>
      <c r="MK234" s="56"/>
      <c r="ML234" s="56"/>
      <c r="MM234" s="56"/>
      <c r="MN234" s="56"/>
      <c r="MO234" s="56"/>
      <c r="MP234" s="56"/>
      <c r="MQ234" s="56"/>
      <c r="MR234" s="56"/>
      <c r="MS234" s="56"/>
      <c r="MT234" s="56"/>
      <c r="MU234" s="56"/>
      <c r="MV234" s="56"/>
      <c r="MW234" s="56"/>
      <c r="MX234" s="56"/>
      <c r="MY234" s="56"/>
      <c r="MZ234" s="56"/>
      <c r="NA234" s="56"/>
      <c r="NB234" s="56"/>
      <c r="NC234" s="56"/>
      <c r="ND234" s="56"/>
      <c r="NE234" s="56"/>
      <c r="NF234" s="56"/>
      <c r="NG234" s="56"/>
      <c r="NH234" s="56"/>
      <c r="NI234" s="56"/>
      <c r="NJ234" s="56"/>
      <c r="NK234" s="56"/>
      <c r="NL234" s="56"/>
      <c r="NM234" s="56"/>
      <c r="NN234" s="56"/>
      <c r="NO234" s="56"/>
      <c r="NP234" s="56"/>
      <c r="NQ234" s="56"/>
      <c r="NR234" s="56"/>
      <c r="NS234" s="56"/>
      <c r="NT234" s="56"/>
      <c r="NU234" s="56"/>
      <c r="NV234" s="56"/>
      <c r="NW234" s="56"/>
      <c r="NX234" s="56"/>
      <c r="NY234" s="56"/>
      <c r="NZ234" s="56"/>
      <c r="OA234" s="56"/>
      <c r="OB234" s="56"/>
      <c r="OC234" s="56"/>
      <c r="OD234" s="56"/>
      <c r="OE234" s="56"/>
      <c r="OF234" s="56"/>
      <c r="OG234" s="56"/>
      <c r="OH234" s="56"/>
      <c r="OI234" s="56"/>
      <c r="OJ234" s="56"/>
      <c r="OK234" s="56"/>
      <c r="OL234" s="56"/>
      <c r="OM234" s="56"/>
      <c r="ON234" s="56"/>
      <c r="OO234" s="56"/>
      <c r="OP234" s="56"/>
      <c r="OQ234" s="56"/>
      <c r="OR234" s="56"/>
      <c r="OS234" s="56"/>
      <c r="OT234" s="56"/>
      <c r="OU234" s="56"/>
      <c r="OV234" s="56"/>
      <c r="OW234" s="56"/>
      <c r="OX234" s="56"/>
      <c r="OY234" s="56"/>
      <c r="OZ234" s="56"/>
      <c r="PA234" s="56"/>
      <c r="PB234" s="56"/>
      <c r="PC234" s="56"/>
      <c r="PD234" s="56"/>
      <c r="PE234" s="56"/>
      <c r="PF234" s="56"/>
      <c r="PG234" s="56"/>
      <c r="PH234" s="56"/>
      <c r="PI234" s="56"/>
      <c r="PJ234" s="56"/>
      <c r="PK234" s="56"/>
      <c r="PL234" s="56"/>
      <c r="PM234" s="56"/>
      <c r="PN234" s="56"/>
      <c r="PO234" s="56"/>
      <c r="PP234" s="56"/>
      <c r="PQ234" s="56"/>
      <c r="PR234" s="56"/>
      <c r="PS234" s="56"/>
      <c r="PT234" s="56"/>
      <c r="PU234" s="56"/>
      <c r="PV234" s="56"/>
      <c r="PW234" s="56"/>
      <c r="PX234" s="56"/>
      <c r="PY234" s="56"/>
      <c r="PZ234" s="56"/>
      <c r="QA234" s="56"/>
      <c r="QB234" s="56"/>
      <c r="QC234" s="56"/>
      <c r="QD234" s="56"/>
      <c r="QE234" s="56"/>
      <c r="QF234" s="56"/>
      <c r="QG234" s="56"/>
      <c r="QH234" s="56"/>
      <c r="QI234" s="56"/>
      <c r="QJ234" s="56"/>
      <c r="QK234" s="56"/>
      <c r="QL234" s="56"/>
      <c r="QM234" s="56"/>
      <c r="QN234" s="56"/>
      <c r="QO234" s="56"/>
      <c r="QP234" s="56"/>
      <c r="QQ234" s="56"/>
      <c r="QR234" s="56"/>
      <c r="QS234" s="56"/>
      <c r="QT234" s="56"/>
      <c r="QU234" s="56"/>
      <c r="QV234" s="56"/>
      <c r="QW234" s="56"/>
      <c r="QX234" s="56"/>
      <c r="QY234" s="56"/>
      <c r="QZ234" s="56"/>
      <c r="RA234" s="56"/>
      <c r="RB234" s="56"/>
      <c r="RC234" s="56"/>
      <c r="RD234" s="56"/>
      <c r="RE234" s="56"/>
      <c r="RF234" s="56"/>
      <c r="RG234" s="56"/>
      <c r="RH234" s="56"/>
      <c r="RI234" s="56"/>
      <c r="RJ234" s="56"/>
      <c r="RK234" s="56"/>
      <c r="RL234" s="56"/>
      <c r="RM234" s="56"/>
      <c r="RN234" s="56"/>
      <c r="RO234" s="56"/>
      <c r="RP234" s="56"/>
      <c r="RQ234" s="56"/>
      <c r="RR234" s="56"/>
      <c r="RS234" s="56"/>
      <c r="RT234" s="56"/>
      <c r="RU234" s="56"/>
      <c r="RV234" s="56"/>
      <c r="RW234" s="56"/>
      <c r="RX234" s="56"/>
      <c r="RY234" s="56"/>
      <c r="RZ234" s="56"/>
      <c r="SA234" s="56"/>
      <c r="SB234" s="56"/>
      <c r="SC234" s="56"/>
      <c r="SD234" s="56"/>
      <c r="SE234" s="56"/>
      <c r="SF234" s="56"/>
      <c r="SG234" s="56"/>
      <c r="SH234" s="56"/>
      <c r="SI234" s="56"/>
      <c r="SJ234" s="56"/>
      <c r="SK234" s="56"/>
      <c r="SL234" s="56"/>
      <c r="SM234" s="56"/>
      <c r="SN234" s="56"/>
      <c r="SO234" s="56"/>
      <c r="SP234" s="56"/>
      <c r="SQ234" s="56"/>
      <c r="SR234" s="56"/>
      <c r="SS234" s="56"/>
      <c r="ST234" s="56"/>
      <c r="SU234" s="56"/>
      <c r="SV234" s="56"/>
      <c r="SW234" s="56"/>
      <c r="SX234" s="56"/>
      <c r="SY234" s="56"/>
    </row>
    <row r="235" spans="1:519" s="118" customFormat="1" ht="14.5" x14ac:dyDescent="0.35">
      <c r="A235" s="241"/>
      <c r="B235" s="124" t="s">
        <v>71</v>
      </c>
      <c r="C235" s="124" t="s">
        <v>76</v>
      </c>
      <c r="D235" s="55"/>
      <c r="E235" s="55"/>
      <c r="F235" s="55"/>
      <c r="G235" s="55"/>
      <c r="H235" s="55"/>
      <c r="I235" s="55"/>
      <c r="J235" s="55"/>
      <c r="K235" s="55"/>
      <c r="L235" s="55"/>
      <c r="M235" s="55"/>
      <c r="N235" s="55"/>
      <c r="O235" s="55"/>
      <c r="P235" s="55" t="s">
        <v>80</v>
      </c>
      <c r="Q235" s="55"/>
      <c r="R235" s="55"/>
      <c r="S235" s="55"/>
      <c r="T235" s="55"/>
      <c r="U235" s="55"/>
      <c r="V235" s="153"/>
      <c r="W235" s="153"/>
      <c r="X235" s="56"/>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c r="BB235" s="56"/>
      <c r="BC235" s="56"/>
      <c r="BD235" s="56"/>
      <c r="BE235" s="56"/>
      <c r="BF235" s="56"/>
      <c r="BG235" s="56"/>
      <c r="BH235" s="56"/>
      <c r="BI235" s="56"/>
      <c r="BJ235" s="56"/>
      <c r="BK235" s="56"/>
      <c r="BL235" s="56"/>
      <c r="BM235" s="56"/>
      <c r="BN235" s="56"/>
      <c r="BO235" s="56"/>
      <c r="BP235" s="56"/>
      <c r="BQ235" s="56"/>
      <c r="BR235" s="56"/>
      <c r="BS235" s="56"/>
      <c r="BT235" s="56"/>
      <c r="BU235" s="56"/>
      <c r="BV235" s="56"/>
      <c r="BW235" s="56"/>
      <c r="BX235" s="56"/>
      <c r="BY235" s="56"/>
      <c r="BZ235" s="56"/>
      <c r="CA235" s="56"/>
      <c r="CB235" s="56"/>
      <c r="CC235" s="56"/>
      <c r="CD235" s="56"/>
      <c r="CE235" s="56"/>
      <c r="CF235" s="56"/>
      <c r="CG235" s="56"/>
      <c r="CH235" s="56"/>
      <c r="CI235" s="56"/>
      <c r="CJ235" s="56"/>
      <c r="CK235" s="56"/>
      <c r="CL235" s="56"/>
      <c r="CM235" s="56"/>
      <c r="CN235" s="56"/>
      <c r="CO235" s="56"/>
      <c r="CP235" s="56"/>
      <c r="CQ235" s="56"/>
      <c r="CR235" s="56"/>
      <c r="CS235" s="56"/>
      <c r="CT235" s="56"/>
      <c r="CU235" s="56"/>
      <c r="CV235" s="56"/>
      <c r="CW235" s="56"/>
      <c r="CX235" s="56"/>
      <c r="CY235" s="56"/>
      <c r="CZ235" s="56"/>
      <c r="DA235" s="56"/>
      <c r="DB235" s="56"/>
      <c r="DC235" s="56"/>
      <c r="DD235" s="56"/>
      <c r="DE235" s="56"/>
      <c r="DF235" s="56"/>
      <c r="DG235" s="56"/>
      <c r="DH235" s="56"/>
      <c r="DI235" s="56"/>
      <c r="DJ235" s="56"/>
      <c r="DK235" s="56"/>
      <c r="DL235" s="56"/>
      <c r="DM235" s="56"/>
      <c r="DN235" s="56"/>
      <c r="DO235" s="56"/>
      <c r="DP235" s="56"/>
      <c r="DQ235" s="56"/>
      <c r="DR235" s="56"/>
      <c r="DS235" s="56"/>
      <c r="DT235" s="56"/>
      <c r="DU235" s="56"/>
      <c r="DV235" s="56"/>
      <c r="DW235" s="56"/>
      <c r="DX235" s="56"/>
      <c r="DY235" s="56"/>
      <c r="DZ235" s="56"/>
      <c r="EA235" s="56"/>
      <c r="EB235" s="56"/>
      <c r="EC235" s="56"/>
      <c r="ED235" s="56"/>
      <c r="EE235" s="56"/>
      <c r="EF235" s="56"/>
      <c r="EG235" s="56"/>
      <c r="EH235" s="56"/>
      <c r="EI235" s="56"/>
      <c r="EJ235" s="56"/>
      <c r="EK235" s="56"/>
      <c r="EL235" s="56"/>
      <c r="EM235" s="56"/>
      <c r="EN235" s="56"/>
      <c r="EO235" s="56"/>
      <c r="EP235" s="56"/>
      <c r="EQ235" s="56"/>
      <c r="ER235" s="56"/>
      <c r="ES235" s="56"/>
      <c r="ET235" s="56"/>
      <c r="EU235" s="56"/>
      <c r="EV235" s="56"/>
      <c r="EW235" s="56"/>
      <c r="EX235" s="56"/>
      <c r="EY235" s="56"/>
      <c r="EZ235" s="56"/>
      <c r="FA235" s="56"/>
      <c r="FB235" s="56"/>
      <c r="FC235" s="56"/>
      <c r="FD235" s="56"/>
      <c r="FE235" s="56"/>
      <c r="FF235" s="56"/>
      <c r="FG235" s="56"/>
      <c r="FH235" s="56"/>
      <c r="FI235" s="56"/>
      <c r="FJ235" s="56"/>
      <c r="FK235" s="56"/>
      <c r="FL235" s="56"/>
      <c r="FM235" s="56"/>
      <c r="FN235" s="56"/>
      <c r="FO235" s="56"/>
      <c r="FP235" s="56"/>
      <c r="FQ235" s="56"/>
      <c r="FR235" s="56"/>
      <c r="FS235" s="56"/>
      <c r="FT235" s="56"/>
      <c r="FU235" s="56"/>
      <c r="FV235" s="56"/>
      <c r="FW235" s="56"/>
      <c r="FX235" s="56"/>
      <c r="FY235" s="56"/>
      <c r="FZ235" s="56"/>
      <c r="GA235" s="56"/>
      <c r="GB235" s="56"/>
      <c r="GC235" s="56"/>
      <c r="GD235" s="56"/>
      <c r="GE235" s="56"/>
      <c r="GF235" s="56"/>
      <c r="GG235" s="56"/>
      <c r="GH235" s="56"/>
      <c r="GI235" s="56"/>
      <c r="GJ235" s="56"/>
      <c r="GK235" s="56"/>
      <c r="GL235" s="56"/>
      <c r="GM235" s="56"/>
      <c r="GN235" s="56"/>
      <c r="GO235" s="56"/>
      <c r="GP235" s="56"/>
      <c r="GQ235" s="56"/>
      <c r="GR235" s="56"/>
      <c r="GS235" s="56"/>
      <c r="GT235" s="56"/>
      <c r="GU235" s="56"/>
      <c r="GV235" s="56"/>
      <c r="GW235" s="56"/>
      <c r="GX235" s="56"/>
      <c r="GY235" s="56"/>
      <c r="GZ235" s="56"/>
      <c r="HA235" s="56"/>
      <c r="HB235" s="56"/>
      <c r="HC235" s="56"/>
      <c r="HD235" s="56"/>
      <c r="HE235" s="56"/>
      <c r="HF235" s="56"/>
      <c r="HG235" s="56"/>
      <c r="HH235" s="56"/>
      <c r="HI235" s="56"/>
      <c r="HJ235" s="56"/>
      <c r="HK235" s="56"/>
      <c r="HL235" s="56"/>
      <c r="HM235" s="56"/>
      <c r="HN235" s="56"/>
      <c r="HO235" s="56"/>
      <c r="HP235" s="56"/>
      <c r="HQ235" s="56"/>
      <c r="HR235" s="56"/>
      <c r="HS235" s="56"/>
      <c r="HT235" s="56"/>
      <c r="HU235" s="56"/>
      <c r="HV235" s="56"/>
      <c r="HW235" s="56"/>
      <c r="HX235" s="56"/>
      <c r="HY235" s="56"/>
      <c r="HZ235" s="56"/>
      <c r="IA235" s="56"/>
      <c r="IB235" s="56"/>
      <c r="IC235" s="56"/>
      <c r="ID235" s="56"/>
      <c r="IE235" s="56"/>
      <c r="IF235" s="56"/>
      <c r="IG235" s="56"/>
      <c r="IH235" s="56"/>
      <c r="II235" s="56"/>
      <c r="IJ235" s="56"/>
      <c r="IK235" s="56"/>
      <c r="IL235" s="56"/>
      <c r="IM235" s="56"/>
      <c r="IN235" s="56"/>
      <c r="IO235" s="56"/>
      <c r="IP235" s="56"/>
      <c r="IQ235" s="56"/>
      <c r="IR235" s="56"/>
      <c r="IS235" s="56"/>
      <c r="IT235" s="56"/>
      <c r="IU235" s="56"/>
      <c r="IV235" s="56"/>
      <c r="IW235" s="56"/>
      <c r="IX235" s="56"/>
      <c r="IY235" s="56"/>
      <c r="IZ235" s="56"/>
      <c r="JA235" s="56"/>
      <c r="JB235" s="56"/>
      <c r="JC235" s="56"/>
      <c r="JD235" s="56"/>
      <c r="JE235" s="56"/>
      <c r="JF235" s="56"/>
      <c r="JG235" s="56"/>
      <c r="JH235" s="56"/>
      <c r="JI235" s="56"/>
      <c r="JJ235" s="56"/>
      <c r="JK235" s="56"/>
      <c r="JL235" s="56"/>
      <c r="JM235" s="56"/>
      <c r="JN235" s="56"/>
      <c r="JO235" s="56"/>
      <c r="JP235" s="56"/>
      <c r="JQ235" s="56"/>
      <c r="JR235" s="56"/>
      <c r="JS235" s="56"/>
      <c r="JT235" s="56"/>
      <c r="JU235" s="56"/>
      <c r="JV235" s="56"/>
      <c r="JW235" s="56"/>
      <c r="JX235" s="56"/>
      <c r="JY235" s="56"/>
      <c r="JZ235" s="56"/>
      <c r="KA235" s="56"/>
      <c r="KB235" s="56"/>
      <c r="KC235" s="56"/>
      <c r="KD235" s="56"/>
      <c r="KE235" s="56"/>
      <c r="KF235" s="56"/>
      <c r="KG235" s="56"/>
      <c r="KH235" s="56"/>
      <c r="KI235" s="56"/>
      <c r="KJ235" s="56"/>
      <c r="KK235" s="56"/>
      <c r="KL235" s="56"/>
      <c r="KM235" s="56"/>
      <c r="KN235" s="56"/>
      <c r="KO235" s="56"/>
      <c r="KP235" s="56"/>
      <c r="KQ235" s="56"/>
      <c r="KR235" s="56"/>
      <c r="KS235" s="56"/>
      <c r="KT235" s="56"/>
      <c r="KU235" s="56"/>
      <c r="KV235" s="56"/>
      <c r="KW235" s="56"/>
      <c r="KX235" s="56"/>
      <c r="KY235" s="56"/>
      <c r="KZ235" s="56"/>
      <c r="LA235" s="56"/>
      <c r="LB235" s="56"/>
      <c r="LC235" s="56"/>
      <c r="LD235" s="56"/>
      <c r="LE235" s="56"/>
      <c r="LF235" s="56"/>
      <c r="LG235" s="56"/>
      <c r="LH235" s="56"/>
      <c r="LI235" s="56"/>
      <c r="LJ235" s="56"/>
      <c r="LK235" s="56"/>
      <c r="LL235" s="56"/>
      <c r="LM235" s="56"/>
      <c r="LN235" s="56"/>
      <c r="LO235" s="56"/>
      <c r="LP235" s="56"/>
      <c r="LQ235" s="56"/>
      <c r="LR235" s="56"/>
      <c r="LS235" s="56"/>
      <c r="LT235" s="56"/>
      <c r="LU235" s="56"/>
      <c r="LV235" s="56"/>
      <c r="LW235" s="56"/>
      <c r="LX235" s="56"/>
      <c r="LY235" s="56"/>
      <c r="LZ235" s="56"/>
      <c r="MA235" s="56"/>
      <c r="MB235" s="56"/>
      <c r="MC235" s="56"/>
      <c r="MD235" s="56"/>
      <c r="ME235" s="56"/>
      <c r="MF235" s="56"/>
      <c r="MG235" s="56"/>
      <c r="MH235" s="56"/>
      <c r="MI235" s="56"/>
      <c r="MJ235" s="56"/>
      <c r="MK235" s="56"/>
      <c r="ML235" s="56"/>
      <c r="MM235" s="56"/>
      <c r="MN235" s="56"/>
      <c r="MO235" s="56"/>
      <c r="MP235" s="56"/>
      <c r="MQ235" s="56"/>
      <c r="MR235" s="56"/>
      <c r="MS235" s="56"/>
      <c r="MT235" s="56"/>
      <c r="MU235" s="56"/>
      <c r="MV235" s="56"/>
      <c r="MW235" s="56"/>
      <c r="MX235" s="56"/>
      <c r="MY235" s="56"/>
      <c r="MZ235" s="56"/>
      <c r="NA235" s="56"/>
      <c r="NB235" s="56"/>
      <c r="NC235" s="56"/>
      <c r="ND235" s="56"/>
      <c r="NE235" s="56"/>
      <c r="NF235" s="56"/>
      <c r="NG235" s="56"/>
      <c r="NH235" s="56"/>
      <c r="NI235" s="56"/>
      <c r="NJ235" s="56"/>
      <c r="NK235" s="56"/>
      <c r="NL235" s="56"/>
      <c r="NM235" s="56"/>
      <c r="NN235" s="56"/>
      <c r="NO235" s="56"/>
      <c r="NP235" s="56"/>
      <c r="NQ235" s="56"/>
      <c r="NR235" s="56"/>
      <c r="NS235" s="56"/>
      <c r="NT235" s="56"/>
      <c r="NU235" s="56"/>
      <c r="NV235" s="56"/>
      <c r="NW235" s="56"/>
      <c r="NX235" s="56"/>
      <c r="NY235" s="56"/>
      <c r="NZ235" s="56"/>
      <c r="OA235" s="56"/>
      <c r="OB235" s="56"/>
      <c r="OC235" s="56"/>
      <c r="OD235" s="56"/>
      <c r="OE235" s="56"/>
      <c r="OF235" s="56"/>
      <c r="OG235" s="56"/>
      <c r="OH235" s="56"/>
      <c r="OI235" s="56"/>
      <c r="OJ235" s="56"/>
      <c r="OK235" s="56"/>
      <c r="OL235" s="56"/>
      <c r="OM235" s="56"/>
      <c r="ON235" s="56"/>
      <c r="OO235" s="56"/>
      <c r="OP235" s="56"/>
      <c r="OQ235" s="56"/>
      <c r="OR235" s="56"/>
      <c r="OS235" s="56"/>
      <c r="OT235" s="56"/>
      <c r="OU235" s="56"/>
      <c r="OV235" s="56"/>
      <c r="OW235" s="56"/>
      <c r="OX235" s="56"/>
      <c r="OY235" s="56"/>
      <c r="OZ235" s="56"/>
      <c r="PA235" s="56"/>
      <c r="PB235" s="56"/>
      <c r="PC235" s="56"/>
      <c r="PD235" s="56"/>
      <c r="PE235" s="56"/>
      <c r="PF235" s="56"/>
      <c r="PG235" s="56"/>
      <c r="PH235" s="56"/>
      <c r="PI235" s="56"/>
      <c r="PJ235" s="56"/>
      <c r="PK235" s="56"/>
      <c r="PL235" s="56"/>
      <c r="PM235" s="56"/>
      <c r="PN235" s="56"/>
      <c r="PO235" s="56"/>
      <c r="PP235" s="56"/>
      <c r="PQ235" s="56"/>
      <c r="PR235" s="56"/>
      <c r="PS235" s="56"/>
      <c r="PT235" s="56"/>
      <c r="PU235" s="56"/>
      <c r="PV235" s="56"/>
      <c r="PW235" s="56"/>
      <c r="PX235" s="56"/>
      <c r="PY235" s="56"/>
      <c r="PZ235" s="56"/>
      <c r="QA235" s="56"/>
      <c r="QB235" s="56"/>
      <c r="QC235" s="56"/>
      <c r="QD235" s="56"/>
      <c r="QE235" s="56"/>
      <c r="QF235" s="56"/>
      <c r="QG235" s="56"/>
      <c r="QH235" s="56"/>
      <c r="QI235" s="56"/>
      <c r="QJ235" s="56"/>
      <c r="QK235" s="56"/>
      <c r="QL235" s="56"/>
      <c r="QM235" s="56"/>
      <c r="QN235" s="56"/>
      <c r="QO235" s="56"/>
      <c r="QP235" s="56"/>
      <c r="QQ235" s="56"/>
      <c r="QR235" s="56"/>
      <c r="QS235" s="56"/>
      <c r="QT235" s="56"/>
      <c r="QU235" s="56"/>
      <c r="QV235" s="56"/>
      <c r="QW235" s="56"/>
      <c r="QX235" s="56"/>
      <c r="QY235" s="56"/>
      <c r="QZ235" s="56"/>
      <c r="RA235" s="56"/>
      <c r="RB235" s="56"/>
      <c r="RC235" s="56"/>
      <c r="RD235" s="56"/>
      <c r="RE235" s="56"/>
      <c r="RF235" s="56"/>
      <c r="RG235" s="56"/>
      <c r="RH235" s="56"/>
      <c r="RI235" s="56"/>
      <c r="RJ235" s="56"/>
      <c r="RK235" s="56"/>
      <c r="RL235" s="56"/>
      <c r="RM235" s="56"/>
      <c r="RN235" s="56"/>
      <c r="RO235" s="56"/>
      <c r="RP235" s="56"/>
      <c r="RQ235" s="56"/>
      <c r="RR235" s="56"/>
      <c r="RS235" s="56"/>
      <c r="RT235" s="56"/>
      <c r="RU235" s="56"/>
      <c r="RV235" s="56"/>
      <c r="RW235" s="56"/>
      <c r="RX235" s="56"/>
      <c r="RY235" s="56"/>
      <c r="RZ235" s="56"/>
      <c r="SA235" s="56"/>
      <c r="SB235" s="56"/>
      <c r="SC235" s="56"/>
      <c r="SD235" s="56"/>
      <c r="SE235" s="56"/>
      <c r="SF235" s="56"/>
      <c r="SG235" s="56"/>
      <c r="SH235" s="56"/>
      <c r="SI235" s="56"/>
      <c r="SJ235" s="56"/>
      <c r="SK235" s="56"/>
      <c r="SL235" s="56"/>
      <c r="SM235" s="56"/>
      <c r="SN235" s="56"/>
      <c r="SO235" s="56"/>
      <c r="SP235" s="56"/>
      <c r="SQ235" s="56"/>
      <c r="SR235" s="56"/>
      <c r="SS235" s="56"/>
      <c r="ST235" s="56"/>
      <c r="SU235" s="56"/>
      <c r="SV235" s="56"/>
      <c r="SW235" s="56"/>
      <c r="SX235" s="56"/>
      <c r="SY235" s="56"/>
    </row>
    <row r="236" spans="1:519" ht="14.5" x14ac:dyDescent="0.35">
      <c r="A236" s="57"/>
      <c r="D236" s="153"/>
      <c r="E236" s="153"/>
      <c r="U236" s="57"/>
    </row>
    <row r="237" spans="1:519" ht="14.5" x14ac:dyDescent="0.35">
      <c r="A237" s="57"/>
      <c r="D237" s="153"/>
      <c r="E237" s="153"/>
      <c r="U237" s="57"/>
    </row>
    <row r="238" spans="1:519" ht="14.5" x14ac:dyDescent="0.35">
      <c r="A238" s="57"/>
      <c r="D238" s="153"/>
      <c r="E238" s="153"/>
      <c r="U238" s="57"/>
    </row>
    <row r="239" spans="1:519" ht="14.5" x14ac:dyDescent="0.35">
      <c r="A239" s="57"/>
      <c r="D239" s="153"/>
      <c r="E239" s="153"/>
      <c r="U239" s="57"/>
    </row>
    <row r="240" spans="1:519" ht="14.5" x14ac:dyDescent="0.35">
      <c r="A240" s="57"/>
      <c r="D240" s="153"/>
      <c r="E240" s="153"/>
      <c r="U240" s="57"/>
    </row>
    <row r="241" spans="1:21" ht="14.5" x14ac:dyDescent="0.35">
      <c r="A241" s="57"/>
      <c r="D241" s="153"/>
      <c r="E241" s="153"/>
      <c r="U241" s="57"/>
    </row>
    <row r="242" spans="1:21" ht="14.5" x14ac:dyDescent="0.35">
      <c r="A242" s="57"/>
      <c r="D242" s="153"/>
      <c r="E242" s="153"/>
      <c r="U242" s="57"/>
    </row>
    <row r="243" spans="1:21" ht="14.5" x14ac:dyDescent="0.35">
      <c r="A243" s="57"/>
      <c r="D243" s="153"/>
      <c r="E243" s="153"/>
      <c r="U243" s="57"/>
    </row>
    <row r="244" spans="1:21" ht="14.5" x14ac:dyDescent="0.35">
      <c r="A244" s="57"/>
      <c r="D244" s="153"/>
      <c r="E244" s="153"/>
      <c r="U244" s="57"/>
    </row>
    <row r="245" spans="1:21" ht="14.5" x14ac:dyDescent="0.35">
      <c r="A245" s="57"/>
      <c r="D245" s="153"/>
      <c r="E245" s="153"/>
      <c r="U245" s="57"/>
    </row>
    <row r="246" spans="1:21" ht="14.5" x14ac:dyDescent="0.35">
      <c r="A246" s="57"/>
      <c r="U246" s="57"/>
    </row>
    <row r="247" spans="1:21" ht="14.5" x14ac:dyDescent="0.35">
      <c r="A247" s="57"/>
      <c r="U247" s="57"/>
    </row>
    <row r="248" spans="1:21" ht="14.5" x14ac:dyDescent="0.35">
      <c r="A248" s="57"/>
      <c r="U248" s="57"/>
    </row>
    <row r="249" spans="1:21" ht="14.5" x14ac:dyDescent="0.35">
      <c r="A249" s="57"/>
      <c r="U249" s="57"/>
    </row>
    <row r="250" spans="1:21" ht="14.5" x14ac:dyDescent="0.35">
      <c r="A250" s="57"/>
      <c r="U250" s="57"/>
    </row>
    <row r="251" spans="1:21" ht="14.5" x14ac:dyDescent="0.35">
      <c r="A251" s="57"/>
      <c r="U251" s="57"/>
    </row>
    <row r="252" spans="1:21" ht="14.5" x14ac:dyDescent="0.35">
      <c r="A252" s="57"/>
      <c r="U252" s="57"/>
    </row>
    <row r="253" spans="1:21" ht="14.5" x14ac:dyDescent="0.35">
      <c r="A253" s="57"/>
      <c r="U253" s="57"/>
    </row>
    <row r="254" spans="1:21" ht="14.5" x14ac:dyDescent="0.35">
      <c r="A254" s="57"/>
      <c r="U254" s="57"/>
    </row>
    <row r="255" spans="1:21" ht="14.5" x14ac:dyDescent="0.35">
      <c r="A255" s="57"/>
      <c r="U255" s="57"/>
    </row>
    <row r="256" spans="1:21" ht="14.5" x14ac:dyDescent="0.35">
      <c r="A256" s="57"/>
      <c r="U256" s="57"/>
    </row>
    <row r="257" spans="1:21" ht="14.5" x14ac:dyDescent="0.35">
      <c r="A257" s="57"/>
      <c r="U257" s="57"/>
    </row>
    <row r="258" spans="1:21" ht="14.5" x14ac:dyDescent="0.35">
      <c r="A258" s="57"/>
      <c r="U258" s="57"/>
    </row>
    <row r="259" spans="1:21" ht="14.5" x14ac:dyDescent="0.35">
      <c r="A259" s="57"/>
      <c r="U259" s="57"/>
    </row>
    <row r="260" spans="1:21" ht="14.5" x14ac:dyDescent="0.35">
      <c r="A260" s="57"/>
      <c r="U260" s="57"/>
    </row>
    <row r="261" spans="1:21" ht="14.5" x14ac:dyDescent="0.35">
      <c r="A261" s="57"/>
      <c r="U261" s="57"/>
    </row>
    <row r="262" spans="1:21" ht="14.5" x14ac:dyDescent="0.35">
      <c r="A262" s="57"/>
      <c r="U262" s="57"/>
    </row>
    <row r="263" spans="1:21" ht="14.5" x14ac:dyDescent="0.35">
      <c r="A263" s="57"/>
      <c r="U263" s="57"/>
    </row>
    <row r="264" spans="1:21" ht="14.5" x14ac:dyDescent="0.35">
      <c r="A264" s="57"/>
      <c r="U264" s="57"/>
    </row>
    <row r="265" spans="1:21" ht="14.5" x14ac:dyDescent="0.35">
      <c r="A265" s="57"/>
      <c r="U265" s="57"/>
    </row>
    <row r="266" spans="1:21" ht="14.5" x14ac:dyDescent="0.35">
      <c r="A266" s="57"/>
      <c r="U266" s="57"/>
    </row>
    <row r="267" spans="1:21" ht="14.5" x14ac:dyDescent="0.35">
      <c r="A267" s="57"/>
      <c r="U267" s="57"/>
    </row>
    <row r="268" spans="1:21" ht="14.5" x14ac:dyDescent="0.35">
      <c r="A268" s="57"/>
      <c r="U268" s="57"/>
    </row>
    <row r="269" spans="1:21" ht="14.5" x14ac:dyDescent="0.35">
      <c r="A269" s="57"/>
      <c r="U269" s="57"/>
    </row>
    <row r="270" spans="1:21" ht="14.5" x14ac:dyDescent="0.35">
      <c r="A270" s="57"/>
      <c r="U270" s="57"/>
    </row>
    <row r="271" spans="1:21" ht="14.5" x14ac:dyDescent="0.35">
      <c r="A271" s="57"/>
      <c r="U271" s="57"/>
    </row>
    <row r="272" spans="1:21" ht="14.5" x14ac:dyDescent="0.35">
      <c r="A272" s="57"/>
      <c r="U272" s="57"/>
    </row>
    <row r="273" spans="1:21" ht="14.5" x14ac:dyDescent="0.35">
      <c r="A273" s="57"/>
      <c r="U273" s="57"/>
    </row>
    <row r="274" spans="1:21" ht="14.5" x14ac:dyDescent="0.35">
      <c r="A274" s="57"/>
      <c r="U274" s="57"/>
    </row>
    <row r="275" spans="1:21" ht="14.5" x14ac:dyDescent="0.35">
      <c r="A275" s="57"/>
      <c r="U275" s="57"/>
    </row>
    <row r="276" spans="1:21" ht="14.5" x14ac:dyDescent="0.35">
      <c r="A276" s="57"/>
      <c r="U276" s="57"/>
    </row>
    <row r="277" spans="1:21" ht="14.5" x14ac:dyDescent="0.35">
      <c r="A277" s="57"/>
      <c r="U277" s="57"/>
    </row>
    <row r="278" spans="1:21" ht="14.5" x14ac:dyDescent="0.35">
      <c r="A278" s="57"/>
      <c r="U278" s="57"/>
    </row>
    <row r="279" spans="1:21" ht="14.5" x14ac:dyDescent="0.35">
      <c r="A279" s="57"/>
      <c r="U279" s="57"/>
    </row>
    <row r="280" spans="1:21" ht="14.5" x14ac:dyDescent="0.35">
      <c r="A280" s="57"/>
      <c r="U280" s="57"/>
    </row>
    <row r="281" spans="1:21" ht="14.5" x14ac:dyDescent="0.35">
      <c r="A281" s="57"/>
      <c r="U281" s="57"/>
    </row>
    <row r="282" spans="1:21" ht="14.5" x14ac:dyDescent="0.35">
      <c r="A282" s="57"/>
      <c r="U282" s="57"/>
    </row>
    <row r="283" spans="1:21" ht="14.5" x14ac:dyDescent="0.35">
      <c r="A283" s="57"/>
      <c r="U283" s="57"/>
    </row>
    <row r="284" spans="1:21" ht="14.5" x14ac:dyDescent="0.35">
      <c r="A284" s="57"/>
      <c r="U284" s="57"/>
    </row>
    <row r="285" spans="1:21" ht="14.5" x14ac:dyDescent="0.35">
      <c r="A285" s="57"/>
      <c r="U285" s="57"/>
    </row>
    <row r="286" spans="1:21" ht="14.5" x14ac:dyDescent="0.35">
      <c r="A286" s="57"/>
      <c r="U286" s="57"/>
    </row>
    <row r="287" spans="1:21" ht="14.5" x14ac:dyDescent="0.35">
      <c r="A287" s="57"/>
      <c r="U287" s="57"/>
    </row>
    <row r="288" spans="1:21" ht="14.5" x14ac:dyDescent="0.35">
      <c r="A288" s="57"/>
      <c r="U288" s="57"/>
    </row>
    <row r="289" spans="1:21" ht="14.5" x14ac:dyDescent="0.35">
      <c r="A289" s="57"/>
      <c r="U289" s="57"/>
    </row>
    <row r="290" spans="1:21" ht="14.5" x14ac:dyDescent="0.35">
      <c r="A290" s="57"/>
      <c r="U290" s="57"/>
    </row>
    <row r="291" spans="1:21" ht="14.5" x14ac:dyDescent="0.35">
      <c r="A291" s="57"/>
      <c r="U291" s="57"/>
    </row>
    <row r="292" spans="1:21" ht="14.5" x14ac:dyDescent="0.35">
      <c r="A292" s="57"/>
      <c r="U292" s="57"/>
    </row>
    <row r="293" spans="1:21" ht="14.5" x14ac:dyDescent="0.35">
      <c r="A293" s="57"/>
      <c r="U293" s="57"/>
    </row>
    <row r="294" spans="1:21" ht="14.5" x14ac:dyDescent="0.35">
      <c r="A294" s="57"/>
      <c r="U294" s="57"/>
    </row>
    <row r="295" spans="1:21" ht="14.5" x14ac:dyDescent="0.35">
      <c r="A295" s="57"/>
      <c r="U295" s="57"/>
    </row>
    <row r="296" spans="1:21" ht="14.5" x14ac:dyDescent="0.35">
      <c r="A296" s="57"/>
      <c r="U296" s="57"/>
    </row>
    <row r="297" spans="1:21" ht="14.5" x14ac:dyDescent="0.35">
      <c r="A297" s="57"/>
      <c r="U297" s="57"/>
    </row>
    <row r="298" spans="1:21" ht="14.5" x14ac:dyDescent="0.35">
      <c r="A298" s="57"/>
      <c r="U298" s="57"/>
    </row>
    <row r="299" spans="1:21" ht="14.5" x14ac:dyDescent="0.35">
      <c r="A299" s="57"/>
      <c r="U299" s="57"/>
    </row>
    <row r="300" spans="1:21" ht="14.5" x14ac:dyDescent="0.35">
      <c r="A300" s="57"/>
      <c r="U300" s="57"/>
    </row>
    <row r="301" spans="1:21" ht="14.5" x14ac:dyDescent="0.35">
      <c r="A301" s="57"/>
      <c r="U301" s="57"/>
    </row>
    <row r="302" spans="1:21" ht="14.5" x14ac:dyDescent="0.35">
      <c r="A302" s="57"/>
      <c r="U302" s="57"/>
    </row>
    <row r="303" spans="1:21" ht="14.5" x14ac:dyDescent="0.35">
      <c r="A303" s="57"/>
      <c r="U303" s="57"/>
    </row>
    <row r="304" spans="1:21" ht="14.5" x14ac:dyDescent="0.35">
      <c r="A304" s="57"/>
      <c r="U304" s="57"/>
    </row>
    <row r="305" spans="1:21" ht="14.5" x14ac:dyDescent="0.35">
      <c r="A305" s="57"/>
      <c r="U305" s="57"/>
    </row>
    <row r="306" spans="1:21" ht="14.5" x14ac:dyDescent="0.35">
      <c r="A306" s="57"/>
      <c r="U306" s="57"/>
    </row>
    <row r="307" spans="1:21" ht="14.5" x14ac:dyDescent="0.35">
      <c r="A307" s="57"/>
      <c r="U307" s="57"/>
    </row>
    <row r="308" spans="1:21" ht="14.5" x14ac:dyDescent="0.35">
      <c r="A308" s="57"/>
      <c r="U308" s="57"/>
    </row>
    <row r="309" spans="1:21" ht="14.5" x14ac:dyDescent="0.35">
      <c r="A309" s="57"/>
      <c r="U309" s="57"/>
    </row>
    <row r="310" spans="1:21" ht="14.5" x14ac:dyDescent="0.35">
      <c r="A310" s="57"/>
      <c r="U310" s="57"/>
    </row>
    <row r="311" spans="1:21" ht="14.5" x14ac:dyDescent="0.35">
      <c r="A311" s="57"/>
      <c r="U311" s="57"/>
    </row>
    <row r="312" spans="1:21" ht="14.5" x14ac:dyDescent="0.35">
      <c r="A312" s="57"/>
      <c r="U312" s="57"/>
    </row>
    <row r="313" spans="1:21" ht="14.5" x14ac:dyDescent="0.35">
      <c r="A313" s="57"/>
      <c r="U313" s="57"/>
    </row>
    <row r="314" spans="1:21" ht="14.5" x14ac:dyDescent="0.35">
      <c r="A314" s="57"/>
      <c r="U314" s="57"/>
    </row>
    <row r="315" spans="1:21" ht="14.5" x14ac:dyDescent="0.35">
      <c r="A315" s="57"/>
      <c r="U315" s="57"/>
    </row>
    <row r="316" spans="1:21" ht="14.5" x14ac:dyDescent="0.35">
      <c r="A316" s="57"/>
      <c r="U316" s="57"/>
    </row>
    <row r="317" spans="1:21" ht="14.5" x14ac:dyDescent="0.35">
      <c r="A317" s="57"/>
      <c r="U317" s="57"/>
    </row>
    <row r="318" spans="1:21" ht="14.5" x14ac:dyDescent="0.35">
      <c r="A318" s="57"/>
      <c r="U318" s="57"/>
    </row>
    <row r="319" spans="1:21" ht="14.5" x14ac:dyDescent="0.35">
      <c r="A319" s="57"/>
      <c r="U319" s="57"/>
    </row>
    <row r="320" spans="1:21" ht="14.5" x14ac:dyDescent="0.35">
      <c r="A320" s="57"/>
      <c r="U320" s="57"/>
    </row>
    <row r="321" spans="1:21" ht="14.5" x14ac:dyDescent="0.35">
      <c r="A321" s="57"/>
      <c r="U321" s="57"/>
    </row>
    <row r="322" spans="1:21" ht="14.5" x14ac:dyDescent="0.35">
      <c r="A322" s="57"/>
      <c r="U322" s="57"/>
    </row>
    <row r="323" spans="1:21" ht="14.5" x14ac:dyDescent="0.35">
      <c r="A323" s="57"/>
      <c r="U323" s="57"/>
    </row>
    <row r="324" spans="1:21" ht="14.5" x14ac:dyDescent="0.35">
      <c r="A324" s="57"/>
      <c r="U324" s="57"/>
    </row>
    <row r="325" spans="1:21" ht="14.5" x14ac:dyDescent="0.35">
      <c r="A325" s="57"/>
      <c r="U325" s="57"/>
    </row>
    <row r="326" spans="1:21" ht="14.5" x14ac:dyDescent="0.35">
      <c r="A326" s="57"/>
      <c r="U326" s="57"/>
    </row>
    <row r="327" spans="1:21" ht="14.5" x14ac:dyDescent="0.35">
      <c r="A327" s="57"/>
      <c r="U327" s="57"/>
    </row>
    <row r="328" spans="1:21" ht="14.5" x14ac:dyDescent="0.35">
      <c r="A328" s="57"/>
      <c r="U328" s="57"/>
    </row>
    <row r="329" spans="1:21" ht="14.5" x14ac:dyDescent="0.35">
      <c r="A329" s="57"/>
      <c r="U329" s="57"/>
    </row>
    <row r="330" spans="1:21" ht="14.5" x14ac:dyDescent="0.35">
      <c r="A330" s="57"/>
      <c r="U330" s="57"/>
    </row>
    <row r="331" spans="1:21" ht="14.5" x14ac:dyDescent="0.35">
      <c r="A331" s="57"/>
      <c r="U331" s="57"/>
    </row>
    <row r="332" spans="1:21" ht="14.5" x14ac:dyDescent="0.35">
      <c r="A332" s="57"/>
      <c r="U332" s="57"/>
    </row>
    <row r="333" spans="1:21" ht="14.5" x14ac:dyDescent="0.35">
      <c r="A333" s="57"/>
      <c r="U333" s="57"/>
    </row>
    <row r="334" spans="1:21" ht="14.5" x14ac:dyDescent="0.35">
      <c r="A334" s="57"/>
      <c r="U334" s="57"/>
    </row>
    <row r="335" spans="1:21" ht="14.5" x14ac:dyDescent="0.35">
      <c r="A335" s="57"/>
      <c r="U335" s="57"/>
    </row>
    <row r="336" spans="1:21" ht="14.5" x14ac:dyDescent="0.35">
      <c r="A336" s="57"/>
      <c r="U336" s="57"/>
    </row>
    <row r="337" spans="1:21" ht="14.5" x14ac:dyDescent="0.35">
      <c r="A337" s="57"/>
      <c r="U337" s="57"/>
    </row>
    <row r="338" spans="1:21" ht="14.5" x14ac:dyDescent="0.35">
      <c r="A338" s="57"/>
      <c r="U338" s="57"/>
    </row>
    <row r="339" spans="1:21" ht="14.5" x14ac:dyDescent="0.35">
      <c r="A339" s="57"/>
      <c r="U339" s="57"/>
    </row>
    <row r="340" spans="1:21" ht="14.5" x14ac:dyDescent="0.35">
      <c r="A340" s="57"/>
      <c r="U340" s="57"/>
    </row>
    <row r="341" spans="1:21" ht="14.5" x14ac:dyDescent="0.35">
      <c r="A341" s="57"/>
      <c r="U341" s="57"/>
    </row>
    <row r="342" spans="1:21" ht="14.5" x14ac:dyDescent="0.35">
      <c r="A342" s="57"/>
      <c r="U342" s="57"/>
    </row>
    <row r="343" spans="1:21" ht="14.5" x14ac:dyDescent="0.35">
      <c r="A343" s="57"/>
      <c r="U343" s="57"/>
    </row>
    <row r="344" spans="1:21" ht="14.5" x14ac:dyDescent="0.35">
      <c r="A344" s="57"/>
      <c r="U344" s="57"/>
    </row>
    <row r="345" spans="1:21" ht="14.5" x14ac:dyDescent="0.35">
      <c r="A345" s="57"/>
      <c r="U345" s="57"/>
    </row>
    <row r="346" spans="1:21" ht="14.5" x14ac:dyDescent="0.35">
      <c r="A346" s="57"/>
      <c r="U346" s="57"/>
    </row>
    <row r="347" spans="1:21" ht="14.5" x14ac:dyDescent="0.35">
      <c r="A347" s="57"/>
      <c r="U347" s="57"/>
    </row>
    <row r="348" spans="1:21" ht="14.5" x14ac:dyDescent="0.35">
      <c r="A348" s="57"/>
      <c r="U348" s="57"/>
    </row>
    <row r="349" spans="1:21" ht="14.5" x14ac:dyDescent="0.35">
      <c r="A349" s="57"/>
      <c r="U349" s="57"/>
    </row>
    <row r="350" spans="1:21" ht="14.5" x14ac:dyDescent="0.35">
      <c r="A350" s="57"/>
      <c r="U350" s="57"/>
    </row>
    <row r="351" spans="1:21" ht="14.5" x14ac:dyDescent="0.35">
      <c r="A351" s="57"/>
      <c r="U351" s="57"/>
    </row>
    <row r="352" spans="1:21" ht="14.5" x14ac:dyDescent="0.35">
      <c r="A352" s="57"/>
      <c r="U352" s="57"/>
    </row>
    <row r="353" spans="1:21" ht="14.5" x14ac:dyDescent="0.35">
      <c r="A353" s="57"/>
      <c r="U353" s="57"/>
    </row>
    <row r="354" spans="1:21" ht="14.5" x14ac:dyDescent="0.35">
      <c r="A354" s="57"/>
      <c r="U354" s="57"/>
    </row>
    <row r="355" spans="1:21" ht="14.5" x14ac:dyDescent="0.35">
      <c r="A355" s="57"/>
      <c r="U355" s="57"/>
    </row>
    <row r="356" spans="1:21" ht="14.5" x14ac:dyDescent="0.35">
      <c r="A356" s="57"/>
      <c r="U356" s="57"/>
    </row>
    <row r="357" spans="1:21" ht="14.5" x14ac:dyDescent="0.35">
      <c r="A357" s="57"/>
      <c r="U357" s="57"/>
    </row>
    <row r="358" spans="1:21" ht="14.5" x14ac:dyDescent="0.35">
      <c r="A358" s="57"/>
      <c r="U358" s="57"/>
    </row>
    <row r="359" spans="1:21" ht="14.5" x14ac:dyDescent="0.35">
      <c r="A359" s="57"/>
      <c r="U359" s="57"/>
    </row>
    <row r="360" spans="1:21" ht="14.5" x14ac:dyDescent="0.35">
      <c r="A360" s="57"/>
      <c r="U360" s="57"/>
    </row>
    <row r="361" spans="1:21" ht="14.5" x14ac:dyDescent="0.35">
      <c r="A361" s="57"/>
      <c r="U361" s="57"/>
    </row>
    <row r="362" spans="1:21" ht="14.5" x14ac:dyDescent="0.35">
      <c r="A362" s="57"/>
      <c r="U362" s="57"/>
    </row>
    <row r="363" spans="1:21" ht="14.5" x14ac:dyDescent="0.35">
      <c r="A363" s="57"/>
      <c r="U363" s="57"/>
    </row>
    <row r="364" spans="1:21" ht="14.5" x14ac:dyDescent="0.35">
      <c r="A364" s="57"/>
      <c r="U364" s="57"/>
    </row>
    <row r="365" spans="1:21" ht="14.5" x14ac:dyDescent="0.35">
      <c r="A365" s="57"/>
      <c r="U365" s="57"/>
    </row>
    <row r="366" spans="1:21" ht="14.5" x14ac:dyDescent="0.35">
      <c r="A366" s="57"/>
      <c r="U366" s="57"/>
    </row>
    <row r="367" spans="1:21" ht="14.5" x14ac:dyDescent="0.35">
      <c r="A367" s="57"/>
      <c r="U367" s="57"/>
    </row>
    <row r="368" spans="1:21" ht="14.5" x14ac:dyDescent="0.35">
      <c r="A368" s="57"/>
      <c r="U368" s="57"/>
    </row>
    <row r="369" spans="1:21" ht="14.5" x14ac:dyDescent="0.35">
      <c r="A369" s="57"/>
      <c r="U369" s="57"/>
    </row>
    <row r="370" spans="1:21" ht="14.5" x14ac:dyDescent="0.35">
      <c r="A370" s="57"/>
      <c r="U370" s="57"/>
    </row>
    <row r="371" spans="1:21" ht="14.5" x14ac:dyDescent="0.35">
      <c r="A371" s="57"/>
      <c r="U371" s="57"/>
    </row>
    <row r="372" spans="1:21" ht="14.5" x14ac:dyDescent="0.35">
      <c r="A372" s="57"/>
      <c r="U372" s="57"/>
    </row>
    <row r="373" spans="1:21" ht="14.5" x14ac:dyDescent="0.35">
      <c r="A373" s="57"/>
      <c r="U373" s="57"/>
    </row>
    <row r="374" spans="1:21" ht="14.5" x14ac:dyDescent="0.35">
      <c r="A374" s="57"/>
      <c r="U374" s="57"/>
    </row>
    <row r="375" spans="1:21" ht="14.5" x14ac:dyDescent="0.35">
      <c r="A375" s="57"/>
      <c r="U375" s="57"/>
    </row>
    <row r="376" spans="1:21" ht="14.5" x14ac:dyDescent="0.35">
      <c r="A376" s="57"/>
      <c r="U376" s="57"/>
    </row>
    <row r="377" spans="1:21" ht="14.5" x14ac:dyDescent="0.35">
      <c r="A377" s="57"/>
      <c r="U377" s="57"/>
    </row>
    <row r="378" spans="1:21" ht="14.5" x14ac:dyDescent="0.35">
      <c r="A378" s="57"/>
      <c r="U378" s="57"/>
    </row>
    <row r="379" spans="1:21" ht="14.5" x14ac:dyDescent="0.35">
      <c r="A379" s="57"/>
      <c r="U379" s="57"/>
    </row>
    <row r="380" spans="1:21" ht="14.5" x14ac:dyDescent="0.35">
      <c r="A380" s="57"/>
      <c r="U380" s="57"/>
    </row>
    <row r="381" spans="1:21" ht="14.5" x14ac:dyDescent="0.35">
      <c r="A381" s="57"/>
      <c r="U381" s="57"/>
    </row>
    <row r="382" spans="1:21" ht="14.5" x14ac:dyDescent="0.35">
      <c r="A382" s="57"/>
      <c r="U382" s="57"/>
    </row>
    <row r="383" spans="1:21" ht="14.5" x14ac:dyDescent="0.35">
      <c r="A383" s="57"/>
      <c r="U383" s="57"/>
    </row>
    <row r="384" spans="1:21" ht="14.5" x14ac:dyDescent="0.35">
      <c r="A384" s="57"/>
      <c r="U384" s="57"/>
    </row>
    <row r="385" spans="1:21" ht="14.5" x14ac:dyDescent="0.35">
      <c r="A385" s="57"/>
      <c r="U385" s="57"/>
    </row>
    <row r="386" spans="1:21" ht="14.5" x14ac:dyDescent="0.35">
      <c r="A386" s="57"/>
      <c r="U386" s="57"/>
    </row>
    <row r="387" spans="1:21" ht="14.5" x14ac:dyDescent="0.35">
      <c r="A387" s="57"/>
      <c r="U387" s="57"/>
    </row>
    <row r="388" spans="1:21" ht="14.5" x14ac:dyDescent="0.35">
      <c r="A388" s="57"/>
      <c r="U388" s="57"/>
    </row>
    <row r="389" spans="1:21" ht="14.5" x14ac:dyDescent="0.35">
      <c r="A389" s="57"/>
      <c r="U389" s="57"/>
    </row>
    <row r="390" spans="1:21" ht="14.5" x14ac:dyDescent="0.35">
      <c r="A390" s="57"/>
      <c r="U390" s="57"/>
    </row>
    <row r="391" spans="1:21" ht="14.5" x14ac:dyDescent="0.35">
      <c r="A391" s="57"/>
      <c r="U391" s="57"/>
    </row>
    <row r="392" spans="1:21" ht="14.5" x14ac:dyDescent="0.35">
      <c r="A392" s="57"/>
      <c r="U392" s="57"/>
    </row>
    <row r="393" spans="1:21" ht="14.5" x14ac:dyDescent="0.35">
      <c r="A393" s="57"/>
      <c r="U393" s="57"/>
    </row>
    <row r="394" spans="1:21" ht="14.5" x14ac:dyDescent="0.35">
      <c r="A394" s="57"/>
      <c r="U394" s="57"/>
    </row>
    <row r="395" spans="1:21" ht="14.5" x14ac:dyDescent="0.35">
      <c r="A395" s="57"/>
      <c r="U395" s="57"/>
    </row>
    <row r="396" spans="1:21" ht="14.5" x14ac:dyDescent="0.35">
      <c r="A396" s="57"/>
      <c r="U396" s="57"/>
    </row>
    <row r="397" spans="1:21" ht="14.5" x14ac:dyDescent="0.35">
      <c r="A397" s="57"/>
      <c r="U397" s="57"/>
    </row>
    <row r="398" spans="1:21" ht="14.5" x14ac:dyDescent="0.35">
      <c r="A398" s="57"/>
      <c r="U398" s="57"/>
    </row>
    <row r="399" spans="1:21" ht="14.5" x14ac:dyDescent="0.35">
      <c r="A399" s="57"/>
      <c r="U399" s="57"/>
    </row>
    <row r="400" spans="1:21" ht="14.5" x14ac:dyDescent="0.35">
      <c r="A400" s="57"/>
      <c r="U400" s="57"/>
    </row>
    <row r="401" spans="1:21" ht="14.5" x14ac:dyDescent="0.35">
      <c r="A401" s="57"/>
      <c r="U401" s="57"/>
    </row>
    <row r="402" spans="1:21" ht="14.5" x14ac:dyDescent="0.35">
      <c r="A402" s="57"/>
      <c r="U402" s="57"/>
    </row>
    <row r="403" spans="1:21" ht="14.5" x14ac:dyDescent="0.35">
      <c r="A403" s="57"/>
      <c r="U403" s="57"/>
    </row>
    <row r="404" spans="1:21" ht="14.5" x14ac:dyDescent="0.35">
      <c r="A404" s="57"/>
      <c r="U404" s="57"/>
    </row>
    <row r="405" spans="1:21" ht="14.5" x14ac:dyDescent="0.35">
      <c r="A405" s="57"/>
      <c r="U405" s="57"/>
    </row>
    <row r="406" spans="1:21" ht="14.5" x14ac:dyDescent="0.35">
      <c r="A406" s="57"/>
      <c r="U406" s="57"/>
    </row>
    <row r="407" spans="1:21" ht="14.5" x14ac:dyDescent="0.35">
      <c r="A407" s="57"/>
      <c r="U407" s="57"/>
    </row>
    <row r="408" spans="1:21" ht="14.5" x14ac:dyDescent="0.35">
      <c r="A408" s="57"/>
      <c r="U408" s="57"/>
    </row>
    <row r="409" spans="1:21" ht="14.5" x14ac:dyDescent="0.35">
      <c r="A409" s="57"/>
      <c r="U409" s="57"/>
    </row>
    <row r="410" spans="1:21" ht="14.5" x14ac:dyDescent="0.35">
      <c r="A410" s="57"/>
      <c r="U410" s="57"/>
    </row>
    <row r="411" spans="1:21" ht="14.5" x14ac:dyDescent="0.35">
      <c r="A411" s="57"/>
      <c r="U411" s="57"/>
    </row>
    <row r="412" spans="1:21" ht="14.5" x14ac:dyDescent="0.35">
      <c r="A412" s="57"/>
      <c r="U412" s="57"/>
    </row>
    <row r="413" spans="1:21" ht="14.5" x14ac:dyDescent="0.35">
      <c r="A413" s="57"/>
      <c r="U413" s="57"/>
    </row>
    <row r="414" spans="1:21" ht="14.5" x14ac:dyDescent="0.35">
      <c r="A414" s="57"/>
      <c r="U414" s="57"/>
    </row>
    <row r="415" spans="1:21" ht="14.5" x14ac:dyDescent="0.35">
      <c r="A415" s="57"/>
      <c r="U415" s="57"/>
    </row>
    <row r="416" spans="1:21" ht="14.5" x14ac:dyDescent="0.35">
      <c r="A416" s="57"/>
      <c r="U416" s="57"/>
    </row>
    <row r="417" spans="1:21" ht="14.5" x14ac:dyDescent="0.35">
      <c r="A417" s="57"/>
      <c r="U417" s="57"/>
    </row>
    <row r="418" spans="1:21" ht="14.5" x14ac:dyDescent="0.35">
      <c r="A418" s="57"/>
      <c r="U418" s="57"/>
    </row>
    <row r="419" spans="1:21" ht="14.5" x14ac:dyDescent="0.35">
      <c r="A419" s="57"/>
      <c r="U419" s="57"/>
    </row>
    <row r="420" spans="1:21" ht="14.5" x14ac:dyDescent="0.35">
      <c r="A420" s="57"/>
      <c r="U420" s="57"/>
    </row>
    <row r="421" spans="1:21" ht="14.5" x14ac:dyDescent="0.35">
      <c r="A421" s="57"/>
      <c r="U421" s="57"/>
    </row>
    <row r="422" spans="1:21" ht="14.5" x14ac:dyDescent="0.35">
      <c r="A422" s="57"/>
      <c r="U422" s="57"/>
    </row>
    <row r="423" spans="1:21" ht="14.5" x14ac:dyDescent="0.35">
      <c r="A423" s="57"/>
      <c r="U423" s="57"/>
    </row>
    <row r="424" spans="1:21" ht="14.5" x14ac:dyDescent="0.35">
      <c r="A424" s="57"/>
      <c r="U424" s="57"/>
    </row>
    <row r="425" spans="1:21" ht="14.5" x14ac:dyDescent="0.35">
      <c r="A425" s="57"/>
      <c r="U425" s="57"/>
    </row>
    <row r="426" spans="1:21" ht="14.5" x14ac:dyDescent="0.35">
      <c r="A426" s="57"/>
      <c r="U426" s="57"/>
    </row>
    <row r="427" spans="1:21" ht="14.5" x14ac:dyDescent="0.35">
      <c r="A427" s="57"/>
      <c r="U427" s="57"/>
    </row>
    <row r="428" spans="1:21" ht="14.5" x14ac:dyDescent="0.35">
      <c r="A428" s="57"/>
      <c r="U428" s="57"/>
    </row>
    <row r="429" spans="1:21" ht="14.5" x14ac:dyDescent="0.35">
      <c r="A429" s="57"/>
      <c r="U429" s="57"/>
    </row>
    <row r="430" spans="1:21" ht="14.5" x14ac:dyDescent="0.35">
      <c r="A430" s="57"/>
      <c r="U430" s="57"/>
    </row>
    <row r="431" spans="1:21" ht="14.5" x14ac:dyDescent="0.35">
      <c r="A431" s="57"/>
      <c r="U431" s="57"/>
    </row>
    <row r="432" spans="1:21" ht="14.5" x14ac:dyDescent="0.35">
      <c r="A432" s="57"/>
      <c r="U432" s="57"/>
    </row>
    <row r="433" spans="1:21" ht="14.5" x14ac:dyDescent="0.35">
      <c r="A433" s="57"/>
      <c r="U433" s="57"/>
    </row>
    <row r="434" spans="1:21" ht="14.5" x14ac:dyDescent="0.35">
      <c r="A434" s="57"/>
      <c r="U434" s="57"/>
    </row>
    <row r="435" spans="1:21" ht="14.5" x14ac:dyDescent="0.35">
      <c r="A435" s="57"/>
      <c r="U435" s="57"/>
    </row>
    <row r="436" spans="1:21" ht="14.5" x14ac:dyDescent="0.35">
      <c r="A436" s="57"/>
      <c r="U436" s="57"/>
    </row>
    <row r="437" spans="1:21" ht="14.5" x14ac:dyDescent="0.35">
      <c r="A437" s="57"/>
      <c r="U437" s="57"/>
    </row>
    <row r="438" spans="1:21" ht="14.5" x14ac:dyDescent="0.35">
      <c r="A438" s="57"/>
      <c r="U438" s="57"/>
    </row>
    <row r="439" spans="1:21" ht="14.5" x14ac:dyDescent="0.35">
      <c r="A439" s="57"/>
      <c r="U439" s="57"/>
    </row>
    <row r="440" spans="1:21" ht="14.5" x14ac:dyDescent="0.35">
      <c r="A440" s="57"/>
      <c r="U440" s="57"/>
    </row>
    <row r="441" spans="1:21" ht="14.5" x14ac:dyDescent="0.35">
      <c r="A441" s="57"/>
      <c r="U441" s="57"/>
    </row>
    <row r="442" spans="1:21" ht="14.5" x14ac:dyDescent="0.35">
      <c r="A442" s="57"/>
      <c r="U442" s="57"/>
    </row>
    <row r="443" spans="1:21" ht="14.5" x14ac:dyDescent="0.35">
      <c r="A443" s="57"/>
      <c r="U443" s="57"/>
    </row>
    <row r="444" spans="1:21" ht="14.5" x14ac:dyDescent="0.35">
      <c r="A444" s="57"/>
      <c r="U444" s="57"/>
    </row>
    <row r="445" spans="1:21" ht="14.5" x14ac:dyDescent="0.35">
      <c r="A445" s="57"/>
      <c r="U445" s="57"/>
    </row>
    <row r="446" spans="1:21" ht="14.5" x14ac:dyDescent="0.35">
      <c r="A446" s="57"/>
      <c r="U446" s="57"/>
    </row>
    <row r="447" spans="1:21" ht="14.5" x14ac:dyDescent="0.35">
      <c r="A447" s="57"/>
      <c r="U447" s="57"/>
    </row>
    <row r="448" spans="1:21" ht="14.5" x14ac:dyDescent="0.35">
      <c r="A448" s="57"/>
      <c r="U448" s="57"/>
    </row>
    <row r="449" spans="1:21" ht="14.5" x14ac:dyDescent="0.35">
      <c r="A449" s="57"/>
      <c r="U449" s="57"/>
    </row>
    <row r="450" spans="1:21" ht="14.5" x14ac:dyDescent="0.35">
      <c r="A450" s="57"/>
      <c r="U450" s="57"/>
    </row>
    <row r="451" spans="1:21" ht="14.5" x14ac:dyDescent="0.35">
      <c r="A451" s="57"/>
      <c r="U451" s="57"/>
    </row>
    <row r="452" spans="1:21" ht="14.5" x14ac:dyDescent="0.35">
      <c r="A452" s="57"/>
      <c r="U452" s="57"/>
    </row>
    <row r="453" spans="1:21" ht="14.5" x14ac:dyDescent="0.35">
      <c r="A453" s="57"/>
      <c r="U453" s="57"/>
    </row>
    <row r="454" spans="1:21" ht="14.5" x14ac:dyDescent="0.35">
      <c r="A454" s="57"/>
      <c r="U454" s="57"/>
    </row>
    <row r="455" spans="1:21" ht="14.5" x14ac:dyDescent="0.35">
      <c r="A455" s="57"/>
      <c r="U455" s="57"/>
    </row>
    <row r="456" spans="1:21" ht="14.5" x14ac:dyDescent="0.35">
      <c r="A456" s="57"/>
      <c r="U456" s="57"/>
    </row>
    <row r="457" spans="1:21" ht="14.5" x14ac:dyDescent="0.35">
      <c r="A457" s="57"/>
      <c r="U457" s="57"/>
    </row>
    <row r="458" spans="1:21" ht="14.5" x14ac:dyDescent="0.35">
      <c r="A458" s="57"/>
      <c r="U458" s="57"/>
    </row>
    <row r="459" spans="1:21" ht="14.5" x14ac:dyDescent="0.35">
      <c r="A459" s="57"/>
      <c r="U459" s="57"/>
    </row>
    <row r="460" spans="1:21" ht="14.5" x14ac:dyDescent="0.35">
      <c r="A460" s="57"/>
      <c r="U460" s="57"/>
    </row>
    <row r="461" spans="1:21" ht="14.5" x14ac:dyDescent="0.35">
      <c r="A461" s="57"/>
      <c r="U461" s="57"/>
    </row>
    <row r="462" spans="1:21" ht="14.5" x14ac:dyDescent="0.35">
      <c r="A462" s="57"/>
      <c r="U462" s="57"/>
    </row>
    <row r="463" spans="1:21" ht="14.5" x14ac:dyDescent="0.35">
      <c r="A463" s="57"/>
      <c r="U463" s="57"/>
    </row>
    <row r="464" spans="1:21" ht="14.5" x14ac:dyDescent="0.35">
      <c r="A464" s="57"/>
      <c r="U464" s="57"/>
    </row>
    <row r="465" spans="1:21" ht="14.5" x14ac:dyDescent="0.35">
      <c r="A465" s="57"/>
      <c r="U465" s="57"/>
    </row>
    <row r="466" spans="1:21" ht="14.5" x14ac:dyDescent="0.35">
      <c r="A466" s="57"/>
      <c r="U466" s="57"/>
    </row>
    <row r="467" spans="1:21" ht="14.5" x14ac:dyDescent="0.35">
      <c r="A467" s="57"/>
      <c r="U467" s="57"/>
    </row>
    <row r="468" spans="1:21" ht="14.5" x14ac:dyDescent="0.35">
      <c r="A468" s="57"/>
      <c r="U468" s="57"/>
    </row>
    <row r="469" spans="1:21" ht="14.5" x14ac:dyDescent="0.35">
      <c r="A469" s="57"/>
      <c r="U469" s="57"/>
    </row>
    <row r="470" spans="1:21" ht="14.5" x14ac:dyDescent="0.35">
      <c r="A470" s="57"/>
      <c r="U470" s="57"/>
    </row>
    <row r="471" spans="1:21" ht="14.5" x14ac:dyDescent="0.35">
      <c r="A471" s="57"/>
      <c r="U471" s="57"/>
    </row>
    <row r="472" spans="1:21" ht="14.5" x14ac:dyDescent="0.35">
      <c r="A472" s="57"/>
      <c r="U472" s="57"/>
    </row>
    <row r="473" spans="1:21" ht="14.5" x14ac:dyDescent="0.35">
      <c r="A473" s="57"/>
      <c r="U473" s="57"/>
    </row>
    <row r="474" spans="1:21" ht="14.5" x14ac:dyDescent="0.35">
      <c r="A474" s="57"/>
      <c r="U474" s="57"/>
    </row>
    <row r="475" spans="1:21" ht="14.5" x14ac:dyDescent="0.35">
      <c r="A475" s="57"/>
      <c r="U475" s="57"/>
    </row>
    <row r="476" spans="1:21" ht="14.5" x14ac:dyDescent="0.35">
      <c r="A476" s="57"/>
      <c r="U476" s="57"/>
    </row>
    <row r="477" spans="1:21" ht="14.5" x14ac:dyDescent="0.35">
      <c r="A477" s="57"/>
      <c r="U477" s="57"/>
    </row>
    <row r="478" spans="1:21" ht="14.5" x14ac:dyDescent="0.35">
      <c r="A478" s="57"/>
      <c r="U478" s="57"/>
    </row>
    <row r="479" spans="1:21" ht="14.5" x14ac:dyDescent="0.35">
      <c r="A479" s="57"/>
      <c r="U479" s="57"/>
    </row>
    <row r="480" spans="1:21" ht="14.5" x14ac:dyDescent="0.35">
      <c r="A480" s="57"/>
      <c r="U480" s="57"/>
    </row>
    <row r="481" spans="1:21" ht="14.5" x14ac:dyDescent="0.35">
      <c r="A481" s="57"/>
      <c r="U481" s="57"/>
    </row>
    <row r="482" spans="1:21" ht="14.5" x14ac:dyDescent="0.35">
      <c r="A482" s="57"/>
      <c r="U482" s="57"/>
    </row>
    <row r="483" spans="1:21" ht="14.5" x14ac:dyDescent="0.35">
      <c r="A483" s="57"/>
      <c r="U483" s="57"/>
    </row>
    <row r="484" spans="1:21" ht="14.5" x14ac:dyDescent="0.35">
      <c r="A484" s="57"/>
      <c r="U484" s="57"/>
    </row>
    <row r="485" spans="1:21" ht="14.5" x14ac:dyDescent="0.35">
      <c r="A485" s="57"/>
      <c r="U485" s="57"/>
    </row>
    <row r="486" spans="1:21" ht="14.5" x14ac:dyDescent="0.35">
      <c r="A486" s="57"/>
      <c r="U486" s="57"/>
    </row>
    <row r="487" spans="1:21" ht="14.5" x14ac:dyDescent="0.35">
      <c r="A487" s="57"/>
      <c r="U487" s="57"/>
    </row>
    <row r="488" spans="1:21" ht="14.5" x14ac:dyDescent="0.35">
      <c r="A488" s="57"/>
      <c r="U488" s="57"/>
    </row>
    <row r="489" spans="1:21" ht="14.5" x14ac:dyDescent="0.35">
      <c r="A489" s="57"/>
      <c r="U489" s="57"/>
    </row>
    <row r="490" spans="1:21" ht="14.5" x14ac:dyDescent="0.35">
      <c r="A490" s="57"/>
      <c r="U490" s="57"/>
    </row>
    <row r="491" spans="1:21" ht="14.5" x14ac:dyDescent="0.35">
      <c r="A491" s="57"/>
      <c r="U491" s="57"/>
    </row>
    <row r="492" spans="1:21" ht="14.5" x14ac:dyDescent="0.35">
      <c r="A492" s="57"/>
      <c r="U492" s="57"/>
    </row>
    <row r="493" spans="1:21" ht="14.5" x14ac:dyDescent="0.35">
      <c r="A493" s="57"/>
      <c r="U493" s="57"/>
    </row>
    <row r="494" spans="1:21" ht="14.5" x14ac:dyDescent="0.35">
      <c r="A494" s="57"/>
      <c r="U494" s="57"/>
    </row>
    <row r="495" spans="1:21" ht="14.5" x14ac:dyDescent="0.35">
      <c r="A495" s="57"/>
      <c r="U495" s="57"/>
    </row>
    <row r="496" spans="1:21" ht="14.5" x14ac:dyDescent="0.35">
      <c r="A496" s="57"/>
      <c r="U496" s="57"/>
    </row>
    <row r="497" spans="1:21" ht="14.5" x14ac:dyDescent="0.35">
      <c r="A497" s="57"/>
      <c r="U497" s="57"/>
    </row>
    <row r="498" spans="1:21" ht="14.5" x14ac:dyDescent="0.35">
      <c r="A498" s="57"/>
      <c r="U498" s="57"/>
    </row>
    <row r="499" spans="1:21" ht="14.5" x14ac:dyDescent="0.35">
      <c r="A499" s="57"/>
      <c r="U499" s="57"/>
    </row>
    <row r="500" spans="1:21" ht="14.5" x14ac:dyDescent="0.35">
      <c r="A500" s="57"/>
      <c r="U500" s="57"/>
    </row>
    <row r="501" spans="1:21" ht="14.5" x14ac:dyDescent="0.35">
      <c r="A501" s="57"/>
      <c r="U501" s="57"/>
    </row>
    <row r="502" spans="1:21" ht="14.5" x14ac:dyDescent="0.35">
      <c r="A502" s="57"/>
      <c r="U502" s="57"/>
    </row>
    <row r="503" spans="1:21" ht="14.5" x14ac:dyDescent="0.35">
      <c r="A503" s="57"/>
      <c r="U503" s="57"/>
    </row>
    <row r="504" spans="1:21" ht="14.5" x14ac:dyDescent="0.35">
      <c r="A504" s="57"/>
      <c r="U504" s="57"/>
    </row>
    <row r="505" spans="1:21" ht="14.5" x14ac:dyDescent="0.35">
      <c r="A505" s="57"/>
      <c r="U505" s="57"/>
    </row>
    <row r="506" spans="1:21" ht="14.5" x14ac:dyDescent="0.35">
      <c r="A506" s="57"/>
      <c r="U506" s="57"/>
    </row>
    <row r="507" spans="1:21" ht="14.5" x14ac:dyDescent="0.35">
      <c r="A507" s="57"/>
      <c r="U507" s="57"/>
    </row>
    <row r="508" spans="1:21" ht="14.5" x14ac:dyDescent="0.35">
      <c r="A508" s="57"/>
      <c r="U508" s="57"/>
    </row>
    <row r="509" spans="1:21" ht="14.5" x14ac:dyDescent="0.35">
      <c r="A509" s="57"/>
      <c r="U509" s="57"/>
    </row>
    <row r="510" spans="1:21" ht="14.5" x14ac:dyDescent="0.35">
      <c r="A510" s="57"/>
      <c r="U510" s="57"/>
    </row>
    <row r="511" spans="1:21" ht="14.5" x14ac:dyDescent="0.35">
      <c r="A511" s="57"/>
      <c r="U511" s="57"/>
    </row>
    <row r="512" spans="1:21" ht="14.5" x14ac:dyDescent="0.35">
      <c r="A512" s="57"/>
      <c r="U512" s="57"/>
    </row>
    <row r="513" spans="1:21" ht="14.5" x14ac:dyDescent="0.35">
      <c r="A513" s="57"/>
      <c r="U513" s="57"/>
    </row>
    <row r="514" spans="1:21" ht="14.5" x14ac:dyDescent="0.35">
      <c r="A514" s="57"/>
      <c r="U514" s="57"/>
    </row>
    <row r="515" spans="1:21" ht="14.5" x14ac:dyDescent="0.35">
      <c r="A515" s="57"/>
      <c r="U515" s="57"/>
    </row>
    <row r="516" spans="1:21" ht="14.5" x14ac:dyDescent="0.35">
      <c r="A516" s="57"/>
      <c r="U516" s="57"/>
    </row>
    <row r="517" spans="1:21" ht="14.5" x14ac:dyDescent="0.35">
      <c r="A517" s="57"/>
      <c r="U517" s="57"/>
    </row>
    <row r="518" spans="1:21" ht="14.5" x14ac:dyDescent="0.35">
      <c r="A518" s="57"/>
      <c r="U518" s="57"/>
    </row>
    <row r="519" spans="1:21" ht="14.5" x14ac:dyDescent="0.35">
      <c r="A519" s="57"/>
      <c r="U519" s="57"/>
    </row>
    <row r="520" spans="1:21" ht="14.5" x14ac:dyDescent="0.35">
      <c r="A520" s="57"/>
      <c r="U520" s="57"/>
    </row>
    <row r="521" spans="1:21" ht="14.5" x14ac:dyDescent="0.35">
      <c r="A521" s="57"/>
      <c r="U521" s="57"/>
    </row>
    <row r="522" spans="1:21" ht="14.5" x14ac:dyDescent="0.35">
      <c r="A522" s="57"/>
      <c r="U522" s="57"/>
    </row>
    <row r="523" spans="1:21" ht="14.5" x14ac:dyDescent="0.35">
      <c r="A523" s="57"/>
      <c r="U523" s="57"/>
    </row>
    <row r="524" spans="1:21" ht="14.5" x14ac:dyDescent="0.35">
      <c r="A524" s="57"/>
      <c r="U524" s="57"/>
    </row>
    <row r="525" spans="1:21" ht="14.5" x14ac:dyDescent="0.35">
      <c r="A525" s="57"/>
      <c r="U525" s="57"/>
    </row>
    <row r="526" spans="1:21" ht="14.5" x14ac:dyDescent="0.35">
      <c r="A526" s="57"/>
      <c r="U526" s="57"/>
    </row>
    <row r="527" spans="1:21" ht="14.5" x14ac:dyDescent="0.35">
      <c r="A527" s="57"/>
      <c r="U527" s="57"/>
    </row>
    <row r="528" spans="1:21" ht="14.5" x14ac:dyDescent="0.35">
      <c r="A528" s="57"/>
      <c r="U528" s="57"/>
    </row>
    <row r="529" spans="1:21" ht="14.5" x14ac:dyDescent="0.35">
      <c r="A529" s="57"/>
      <c r="U529" s="57"/>
    </row>
    <row r="530" spans="1:21" ht="14.5" x14ac:dyDescent="0.35">
      <c r="A530" s="57"/>
      <c r="U530" s="57"/>
    </row>
    <row r="531" spans="1:21" ht="14.5" x14ac:dyDescent="0.35">
      <c r="A531" s="57"/>
      <c r="U531" s="57"/>
    </row>
    <row r="532" spans="1:21" ht="14.5" x14ac:dyDescent="0.35">
      <c r="A532" s="57"/>
      <c r="U532" s="57"/>
    </row>
    <row r="533" spans="1:21" ht="14.5" x14ac:dyDescent="0.35">
      <c r="A533" s="57"/>
      <c r="U533" s="57"/>
    </row>
    <row r="534" spans="1:21" ht="14.5" x14ac:dyDescent="0.35">
      <c r="A534" s="57"/>
      <c r="U534" s="57"/>
    </row>
    <row r="535" spans="1:21" ht="14.5" x14ac:dyDescent="0.35">
      <c r="A535" s="57"/>
      <c r="U535" s="57"/>
    </row>
    <row r="536" spans="1:21" ht="14.5" x14ac:dyDescent="0.35">
      <c r="A536" s="57"/>
      <c r="U536" s="57"/>
    </row>
    <row r="537" spans="1:21" ht="14.5" x14ac:dyDescent="0.35">
      <c r="A537" s="57"/>
      <c r="U537" s="57"/>
    </row>
    <row r="538" spans="1:21" ht="14.5" x14ac:dyDescent="0.35">
      <c r="A538" s="57"/>
      <c r="U538" s="57"/>
    </row>
    <row r="539" spans="1:21" ht="14.5" x14ac:dyDescent="0.35">
      <c r="A539" s="57"/>
      <c r="U539" s="57"/>
    </row>
    <row r="540" spans="1:21" ht="14.5" x14ac:dyDescent="0.35">
      <c r="A540" s="57"/>
      <c r="U540" s="57"/>
    </row>
    <row r="541" spans="1:21" ht="14.5" x14ac:dyDescent="0.35">
      <c r="A541" s="57"/>
      <c r="U541" s="57"/>
    </row>
    <row r="542" spans="1:21" ht="14.5" x14ac:dyDescent="0.35">
      <c r="A542" s="57"/>
      <c r="U542" s="57"/>
    </row>
    <row r="543" spans="1:21" ht="14.5" x14ac:dyDescent="0.35">
      <c r="A543" s="57"/>
      <c r="U543" s="57"/>
    </row>
    <row r="544" spans="1:21" ht="14.5" x14ac:dyDescent="0.35">
      <c r="A544" s="57"/>
      <c r="U544" s="57"/>
    </row>
    <row r="545" spans="1:21" ht="14.5" x14ac:dyDescent="0.35">
      <c r="A545" s="57"/>
      <c r="U545" s="57"/>
    </row>
    <row r="546" spans="1:21" ht="14.5" x14ac:dyDescent="0.35">
      <c r="A546" s="57"/>
      <c r="U546" s="57"/>
    </row>
    <row r="547" spans="1:21" ht="14.5" x14ac:dyDescent="0.35">
      <c r="A547" s="57"/>
      <c r="U547" s="57"/>
    </row>
    <row r="548" spans="1:21" ht="14.5" x14ac:dyDescent="0.35">
      <c r="A548" s="57"/>
      <c r="U548" s="57"/>
    </row>
    <row r="549" spans="1:21" ht="14.5" x14ac:dyDescent="0.35">
      <c r="A549" s="57"/>
      <c r="U549" s="57"/>
    </row>
    <row r="550" spans="1:21" ht="14.5" x14ac:dyDescent="0.35">
      <c r="A550" s="57"/>
      <c r="L550" s="62"/>
      <c r="U550" s="57"/>
    </row>
    <row r="551" spans="1:21" ht="14.5" x14ac:dyDescent="0.35">
      <c r="A551" s="57"/>
      <c r="B551" s="62"/>
      <c r="C551" s="62"/>
      <c r="D551" s="62"/>
      <c r="E551" s="62"/>
      <c r="F551" s="62"/>
      <c r="G551" s="62"/>
      <c r="H551" s="62"/>
      <c r="I551" s="62"/>
      <c r="J551" s="62"/>
      <c r="K551" s="62"/>
      <c r="L551" s="62"/>
      <c r="M551" s="62"/>
      <c r="N551" s="62"/>
      <c r="O551" s="62"/>
      <c r="P551" s="62"/>
      <c r="Q551" s="62"/>
      <c r="R551" s="62"/>
      <c r="S551" s="62"/>
      <c r="T551" s="62"/>
      <c r="U551" s="57"/>
    </row>
    <row r="552" spans="1:21" ht="14.5" x14ac:dyDescent="0.35">
      <c r="A552" s="62"/>
      <c r="B552" s="62"/>
      <c r="C552" s="62"/>
      <c r="D552" s="62"/>
      <c r="E552" s="62"/>
      <c r="F552" s="62"/>
      <c r="G552" s="62"/>
      <c r="H552" s="62"/>
      <c r="I552" s="62"/>
      <c r="J552" s="62"/>
      <c r="K552" s="62"/>
      <c r="L552" s="62"/>
      <c r="M552" s="62"/>
      <c r="N552" s="62"/>
      <c r="O552" s="62"/>
      <c r="P552" s="62"/>
      <c r="Q552" s="62"/>
      <c r="R552" s="62"/>
      <c r="S552" s="62"/>
      <c r="T552" s="62"/>
      <c r="U552" s="57"/>
    </row>
    <row r="553" spans="1:21" ht="14.5" x14ac:dyDescent="0.35">
      <c r="A553" s="62"/>
      <c r="B553" s="62"/>
      <c r="C553" s="62"/>
      <c r="D553" s="62"/>
      <c r="E553" s="62"/>
      <c r="F553" s="62"/>
      <c r="G553" s="62"/>
      <c r="H553" s="62"/>
      <c r="I553" s="62"/>
      <c r="J553" s="62"/>
      <c r="K553" s="62"/>
      <c r="L553" s="62"/>
      <c r="M553" s="62"/>
      <c r="N553" s="62"/>
      <c r="O553" s="62"/>
      <c r="P553" s="62"/>
      <c r="Q553" s="62"/>
      <c r="R553" s="62"/>
      <c r="S553" s="62"/>
      <c r="T553" s="62"/>
      <c r="U553" s="57"/>
    </row>
    <row r="554" spans="1:21" ht="14.5" x14ac:dyDescent="0.35">
      <c r="A554" s="62"/>
      <c r="B554" s="62"/>
      <c r="C554" s="62"/>
      <c r="D554" s="62"/>
      <c r="E554" s="62"/>
      <c r="F554" s="62"/>
      <c r="G554" s="62"/>
      <c r="H554" s="62"/>
      <c r="I554" s="62"/>
      <c r="J554" s="62"/>
      <c r="K554" s="62"/>
      <c r="L554" s="62"/>
      <c r="M554" s="62"/>
      <c r="N554" s="62"/>
      <c r="O554" s="62"/>
      <c r="P554" s="62"/>
      <c r="Q554" s="62"/>
      <c r="R554" s="62"/>
      <c r="S554" s="62"/>
      <c r="T554" s="62"/>
      <c r="U554" s="57"/>
    </row>
    <row r="555" spans="1:21" ht="14.5" x14ac:dyDescent="0.35">
      <c r="A555" s="62"/>
      <c r="B555" s="62"/>
      <c r="C555" s="62"/>
      <c r="D555" s="62"/>
      <c r="E555" s="62"/>
      <c r="F555" s="62"/>
      <c r="G555" s="62"/>
      <c r="H555" s="62"/>
      <c r="I555" s="62"/>
      <c r="J555" s="62"/>
      <c r="K555" s="62"/>
      <c r="L555" s="62"/>
      <c r="M555" s="62"/>
      <c r="N555" s="62"/>
      <c r="O555" s="62"/>
      <c r="P555" s="62"/>
      <c r="Q555" s="62"/>
      <c r="R555" s="62"/>
      <c r="S555" s="62"/>
      <c r="T555" s="62"/>
      <c r="U555" s="57"/>
    </row>
    <row r="556" spans="1:21" ht="14.5" x14ac:dyDescent="0.35">
      <c r="A556" s="62"/>
      <c r="B556" s="62"/>
      <c r="C556" s="62"/>
      <c r="D556" s="62"/>
      <c r="E556" s="62"/>
      <c r="F556" s="62"/>
      <c r="G556" s="62"/>
      <c r="H556" s="62"/>
      <c r="I556" s="62"/>
      <c r="J556" s="62"/>
      <c r="K556" s="62"/>
      <c r="L556" s="62"/>
      <c r="M556" s="62"/>
      <c r="N556" s="62"/>
      <c r="O556" s="62"/>
      <c r="P556" s="62"/>
      <c r="Q556" s="62"/>
      <c r="R556" s="62"/>
      <c r="S556" s="62"/>
      <c r="T556" s="62"/>
      <c r="U556" s="57"/>
    </row>
    <row r="557" spans="1:21" ht="14.5" x14ac:dyDescent="0.35">
      <c r="A557" s="62"/>
      <c r="B557" s="62"/>
      <c r="C557" s="62"/>
      <c r="D557" s="62"/>
      <c r="E557" s="62"/>
      <c r="F557" s="62"/>
      <c r="G557" s="62"/>
      <c r="H557" s="62"/>
      <c r="I557" s="62"/>
      <c r="J557" s="62"/>
      <c r="K557" s="62"/>
      <c r="L557" s="62"/>
      <c r="M557" s="62"/>
      <c r="N557" s="62"/>
      <c r="O557" s="62"/>
      <c r="P557" s="62"/>
      <c r="Q557" s="62"/>
      <c r="R557" s="62"/>
      <c r="S557" s="62"/>
      <c r="T557" s="62"/>
      <c r="U557" s="57"/>
    </row>
    <row r="558" spans="1:21" ht="14.5" x14ac:dyDescent="0.35">
      <c r="A558" s="62"/>
      <c r="B558" s="62"/>
      <c r="C558" s="62"/>
      <c r="D558" s="62"/>
      <c r="E558" s="62"/>
      <c r="F558" s="62"/>
      <c r="G558" s="62"/>
      <c r="H558" s="62"/>
      <c r="I558" s="62"/>
      <c r="J558" s="62"/>
      <c r="K558" s="62"/>
      <c r="L558" s="62"/>
      <c r="M558" s="62"/>
      <c r="N558" s="62"/>
      <c r="O558" s="62"/>
      <c r="P558" s="62"/>
      <c r="Q558" s="62"/>
      <c r="R558" s="62"/>
      <c r="S558" s="62"/>
      <c r="T558" s="62"/>
      <c r="U558" s="57"/>
    </row>
    <row r="559" spans="1:21" ht="14.5" x14ac:dyDescent="0.35">
      <c r="A559" s="62"/>
      <c r="B559" s="62"/>
      <c r="C559" s="62"/>
      <c r="D559" s="62"/>
      <c r="E559" s="62"/>
      <c r="F559" s="62"/>
      <c r="G559" s="62"/>
      <c r="H559" s="62"/>
      <c r="I559" s="62"/>
      <c r="J559" s="62"/>
      <c r="K559" s="62"/>
      <c r="L559" s="62"/>
      <c r="M559" s="62"/>
      <c r="N559" s="62"/>
      <c r="O559" s="62"/>
      <c r="P559" s="62"/>
      <c r="Q559" s="62"/>
      <c r="R559" s="62"/>
      <c r="S559" s="62"/>
      <c r="T559" s="62"/>
      <c r="U559" s="57"/>
    </row>
    <row r="560" spans="1:21" ht="14.5" x14ac:dyDescent="0.35">
      <c r="A560" s="62"/>
      <c r="B560" s="62"/>
      <c r="C560" s="62"/>
      <c r="D560" s="62"/>
      <c r="E560" s="62"/>
      <c r="F560" s="62"/>
      <c r="G560" s="62"/>
      <c r="H560" s="62"/>
      <c r="I560" s="62"/>
      <c r="J560" s="62"/>
      <c r="K560" s="62"/>
      <c r="L560" s="62"/>
      <c r="M560" s="62"/>
      <c r="N560" s="62"/>
      <c r="O560" s="62"/>
      <c r="P560" s="62"/>
      <c r="Q560" s="62"/>
      <c r="R560" s="62"/>
      <c r="S560" s="62"/>
      <c r="T560" s="62"/>
      <c r="U560" s="57"/>
    </row>
    <row r="561" spans="1:21" ht="14.5" x14ac:dyDescent="0.35">
      <c r="A561" s="62"/>
      <c r="B561" s="62"/>
      <c r="C561" s="62"/>
      <c r="D561" s="62"/>
      <c r="E561" s="62"/>
      <c r="F561" s="62"/>
      <c r="G561" s="62"/>
      <c r="H561" s="62"/>
      <c r="I561" s="62"/>
      <c r="J561" s="62"/>
      <c r="K561" s="62"/>
      <c r="L561" s="62"/>
      <c r="M561" s="62"/>
      <c r="N561" s="62"/>
      <c r="O561" s="62"/>
      <c r="P561" s="62"/>
      <c r="Q561" s="62"/>
      <c r="R561" s="62"/>
      <c r="S561" s="62"/>
      <c r="T561" s="62"/>
      <c r="U561" s="57"/>
    </row>
    <row r="562" spans="1:21" ht="14.5" x14ac:dyDescent="0.35">
      <c r="A562" s="62"/>
      <c r="B562" s="62"/>
      <c r="C562" s="62"/>
      <c r="D562" s="62"/>
      <c r="E562" s="62"/>
      <c r="F562" s="62"/>
      <c r="G562" s="62"/>
      <c r="H562" s="62"/>
      <c r="I562" s="62"/>
      <c r="J562" s="62"/>
      <c r="K562" s="62"/>
      <c r="L562" s="62"/>
      <c r="M562" s="62"/>
      <c r="N562" s="62"/>
      <c r="O562" s="62"/>
      <c r="P562" s="62"/>
      <c r="Q562" s="62"/>
      <c r="R562" s="62"/>
      <c r="S562" s="62"/>
      <c r="T562" s="62"/>
      <c r="U562" s="57"/>
    </row>
    <row r="563" spans="1:21" ht="14.5" x14ac:dyDescent="0.35">
      <c r="A563" s="62"/>
      <c r="B563" s="62"/>
      <c r="C563" s="62"/>
      <c r="D563" s="62"/>
      <c r="E563" s="62"/>
      <c r="F563" s="62"/>
      <c r="G563" s="62"/>
      <c r="H563" s="62"/>
      <c r="I563" s="62"/>
      <c r="J563" s="62"/>
      <c r="K563" s="62"/>
      <c r="L563" s="62"/>
      <c r="M563" s="62"/>
      <c r="N563" s="62"/>
      <c r="O563" s="62"/>
      <c r="P563" s="62"/>
      <c r="Q563" s="62"/>
      <c r="R563" s="62"/>
      <c r="S563" s="62"/>
      <c r="T563" s="62"/>
      <c r="U563" s="57"/>
    </row>
    <row r="564" spans="1:21" ht="14.5" x14ac:dyDescent="0.35">
      <c r="A564" s="62"/>
      <c r="B564" s="62"/>
      <c r="C564" s="62"/>
      <c r="D564" s="62"/>
      <c r="E564" s="62"/>
      <c r="F564" s="62"/>
      <c r="G564" s="62"/>
      <c r="H564" s="62"/>
      <c r="I564" s="62"/>
      <c r="J564" s="62"/>
      <c r="K564" s="62"/>
      <c r="L564" s="62"/>
      <c r="M564" s="62"/>
      <c r="N564" s="62"/>
      <c r="O564" s="62"/>
      <c r="P564" s="62"/>
      <c r="Q564" s="62"/>
      <c r="R564" s="62"/>
      <c r="S564" s="62"/>
      <c r="T564" s="62"/>
      <c r="U564" s="57"/>
    </row>
    <row r="565" spans="1:21" ht="14.5" x14ac:dyDescent="0.35">
      <c r="A565" s="62"/>
      <c r="B565" s="62"/>
      <c r="C565" s="62"/>
      <c r="D565" s="62"/>
      <c r="E565" s="62"/>
      <c r="F565" s="62"/>
      <c r="G565" s="62"/>
      <c r="H565" s="62"/>
      <c r="I565" s="62"/>
      <c r="J565" s="62"/>
      <c r="K565" s="62"/>
      <c r="L565" s="62"/>
      <c r="M565" s="62"/>
      <c r="N565" s="62"/>
      <c r="O565" s="62"/>
      <c r="P565" s="62"/>
      <c r="Q565" s="62"/>
      <c r="R565" s="62"/>
      <c r="S565" s="62"/>
      <c r="T565" s="62"/>
      <c r="U565" s="57"/>
    </row>
    <row r="566" spans="1:21" ht="14.5" x14ac:dyDescent="0.35">
      <c r="A566" s="62"/>
      <c r="B566" s="62"/>
      <c r="C566" s="62"/>
      <c r="D566" s="62"/>
      <c r="E566" s="62"/>
      <c r="F566" s="62"/>
      <c r="G566" s="62"/>
      <c r="H566" s="62"/>
      <c r="I566" s="62"/>
      <c r="J566" s="62"/>
      <c r="K566" s="62"/>
      <c r="L566" s="62"/>
      <c r="M566" s="62"/>
      <c r="N566" s="62"/>
      <c r="O566" s="62"/>
      <c r="P566" s="62"/>
      <c r="Q566" s="62"/>
      <c r="R566" s="62"/>
      <c r="S566" s="62"/>
      <c r="T566" s="62"/>
      <c r="U566" s="57"/>
    </row>
    <row r="567" spans="1:21" ht="14.5" x14ac:dyDescent="0.35">
      <c r="A567" s="62"/>
      <c r="B567" s="62"/>
      <c r="C567" s="62"/>
      <c r="D567" s="62"/>
      <c r="E567" s="62"/>
      <c r="F567" s="62"/>
      <c r="G567" s="62"/>
      <c r="H567" s="62"/>
      <c r="I567" s="62"/>
      <c r="J567" s="62"/>
      <c r="K567" s="62"/>
      <c r="L567" s="62"/>
      <c r="M567" s="62"/>
      <c r="N567" s="62"/>
      <c r="O567" s="62"/>
      <c r="P567" s="62"/>
      <c r="Q567" s="62"/>
      <c r="R567" s="62"/>
      <c r="S567" s="62"/>
      <c r="T567" s="62"/>
      <c r="U567" s="57"/>
    </row>
    <row r="568" spans="1:21" ht="14.5" x14ac:dyDescent="0.35">
      <c r="A568" s="62"/>
      <c r="B568" s="62"/>
      <c r="C568" s="62"/>
      <c r="D568" s="62"/>
      <c r="E568" s="62"/>
      <c r="F568" s="62"/>
      <c r="G568" s="62"/>
      <c r="H568" s="62"/>
      <c r="I568" s="62"/>
      <c r="J568" s="62"/>
      <c r="K568" s="62"/>
      <c r="L568" s="62"/>
      <c r="M568" s="62"/>
      <c r="N568" s="62"/>
      <c r="O568" s="62"/>
      <c r="P568" s="62"/>
      <c r="Q568" s="62"/>
      <c r="R568" s="62"/>
      <c r="S568" s="62"/>
      <c r="T568" s="62"/>
      <c r="U568" s="57"/>
    </row>
    <row r="569" spans="1:21" ht="14.5" x14ac:dyDescent="0.35">
      <c r="A569" s="62"/>
      <c r="B569" s="62"/>
      <c r="C569" s="62"/>
      <c r="D569" s="62"/>
      <c r="E569" s="62"/>
      <c r="F569" s="62"/>
      <c r="G569" s="62"/>
      <c r="H569" s="62"/>
      <c r="I569" s="62"/>
      <c r="J569" s="62"/>
      <c r="K569" s="62"/>
      <c r="L569" s="62"/>
      <c r="M569" s="62"/>
      <c r="N569" s="62"/>
      <c r="O569" s="62"/>
      <c r="P569" s="62"/>
      <c r="Q569" s="62"/>
      <c r="R569" s="62"/>
      <c r="S569" s="62"/>
      <c r="T569" s="62"/>
      <c r="U569" s="57"/>
    </row>
    <row r="570" spans="1:21" ht="14.5" x14ac:dyDescent="0.35">
      <c r="A570" s="62"/>
      <c r="B570" s="62"/>
      <c r="C570" s="62"/>
      <c r="D570" s="62"/>
      <c r="E570" s="62"/>
      <c r="F570" s="62"/>
      <c r="G570" s="62"/>
      <c r="H570" s="62"/>
      <c r="I570" s="62"/>
      <c r="J570" s="62"/>
      <c r="K570" s="62"/>
      <c r="L570" s="62"/>
      <c r="M570" s="62"/>
      <c r="N570" s="62"/>
      <c r="O570" s="62"/>
      <c r="P570" s="62"/>
      <c r="Q570" s="62"/>
      <c r="R570" s="62"/>
      <c r="S570" s="62"/>
      <c r="T570" s="62"/>
      <c r="U570" s="57"/>
    </row>
    <row r="571" spans="1:21" ht="14.5" x14ac:dyDescent="0.35">
      <c r="A571" s="62"/>
      <c r="B571" s="62"/>
      <c r="C571" s="62"/>
      <c r="D571" s="62"/>
      <c r="E571" s="62"/>
      <c r="F571" s="62"/>
      <c r="G571" s="62"/>
      <c r="H571" s="62"/>
      <c r="I571" s="62"/>
      <c r="J571" s="62"/>
      <c r="K571" s="62"/>
      <c r="L571" s="62"/>
      <c r="M571" s="62"/>
      <c r="N571" s="62"/>
      <c r="O571" s="62"/>
      <c r="P571" s="62"/>
      <c r="Q571" s="62"/>
      <c r="R571" s="62"/>
      <c r="S571" s="62"/>
      <c r="T571" s="62"/>
      <c r="U571" s="57"/>
    </row>
    <row r="572" spans="1:21" ht="14.5" x14ac:dyDescent="0.35">
      <c r="A572" s="62"/>
      <c r="B572" s="62"/>
      <c r="C572" s="62"/>
      <c r="D572" s="62"/>
      <c r="E572" s="62"/>
      <c r="F572" s="62"/>
      <c r="G572" s="62"/>
      <c r="H572" s="62"/>
      <c r="I572" s="62"/>
      <c r="J572" s="62"/>
      <c r="K572" s="62"/>
      <c r="L572" s="62"/>
      <c r="M572" s="62"/>
      <c r="N572" s="62"/>
      <c r="O572" s="62"/>
      <c r="P572" s="62"/>
      <c r="Q572" s="62"/>
      <c r="R572" s="62"/>
      <c r="S572" s="62"/>
      <c r="T572" s="62"/>
      <c r="U572" s="57"/>
    </row>
    <row r="573" spans="1:21" ht="14.5" x14ac:dyDescent="0.35">
      <c r="A573" s="62"/>
      <c r="B573" s="62"/>
      <c r="C573" s="62"/>
      <c r="D573" s="62"/>
      <c r="E573" s="62"/>
      <c r="F573" s="62"/>
      <c r="G573" s="62"/>
      <c r="H573" s="62"/>
      <c r="I573" s="62"/>
      <c r="J573" s="62"/>
      <c r="K573" s="62"/>
      <c r="L573" s="62"/>
      <c r="M573" s="62"/>
      <c r="N573" s="62"/>
      <c r="O573" s="62"/>
      <c r="P573" s="62"/>
      <c r="Q573" s="62"/>
      <c r="R573" s="62"/>
      <c r="S573" s="62"/>
      <c r="T573" s="62"/>
      <c r="U573" s="57"/>
    </row>
    <row r="574" spans="1:21" ht="14.5" x14ac:dyDescent="0.35">
      <c r="A574" s="62"/>
      <c r="B574" s="62"/>
      <c r="C574" s="62"/>
      <c r="D574" s="62"/>
      <c r="E574" s="62"/>
      <c r="F574" s="62"/>
      <c r="G574" s="62"/>
      <c r="H574" s="62"/>
      <c r="I574" s="62"/>
      <c r="J574" s="62"/>
      <c r="K574" s="62"/>
      <c r="L574" s="62"/>
      <c r="M574" s="62"/>
      <c r="N574" s="62"/>
      <c r="O574" s="62"/>
      <c r="P574" s="62"/>
      <c r="Q574" s="62"/>
      <c r="R574" s="62"/>
      <c r="S574" s="62"/>
      <c r="T574" s="62"/>
      <c r="U574" s="57"/>
    </row>
    <row r="575" spans="1:21" ht="14.5" x14ac:dyDescent="0.35">
      <c r="A575" s="62"/>
      <c r="B575" s="62"/>
      <c r="C575" s="62"/>
      <c r="D575" s="62"/>
      <c r="E575" s="62"/>
      <c r="F575" s="62"/>
      <c r="G575" s="62"/>
      <c r="H575" s="62"/>
      <c r="I575" s="62"/>
      <c r="J575" s="62"/>
      <c r="K575" s="62"/>
      <c r="L575" s="62"/>
      <c r="M575" s="62"/>
      <c r="N575" s="62"/>
      <c r="O575" s="62"/>
      <c r="P575" s="62"/>
      <c r="Q575" s="62"/>
      <c r="R575" s="62"/>
      <c r="S575" s="62"/>
      <c r="T575" s="62"/>
      <c r="U575" s="57"/>
    </row>
    <row r="576" spans="1:21" ht="14.5" x14ac:dyDescent="0.35">
      <c r="A576" s="62"/>
      <c r="B576" s="62"/>
      <c r="C576" s="62"/>
      <c r="D576" s="62"/>
      <c r="E576" s="62"/>
      <c r="F576" s="62"/>
      <c r="G576" s="62"/>
      <c r="H576" s="62"/>
      <c r="I576" s="62"/>
      <c r="J576" s="62"/>
      <c r="K576" s="62"/>
      <c r="L576" s="62"/>
      <c r="M576" s="62"/>
      <c r="N576" s="62"/>
      <c r="O576" s="62"/>
      <c r="P576" s="62"/>
      <c r="Q576" s="62"/>
      <c r="R576" s="62"/>
      <c r="S576" s="62"/>
      <c r="T576" s="62"/>
      <c r="U576" s="57"/>
    </row>
    <row r="577" spans="1:21" ht="14.5" x14ac:dyDescent="0.35">
      <c r="A577" s="62"/>
      <c r="B577" s="62"/>
      <c r="C577" s="62"/>
      <c r="D577" s="62"/>
      <c r="E577" s="62"/>
      <c r="F577" s="62"/>
      <c r="G577" s="62"/>
      <c r="H577" s="62"/>
      <c r="I577" s="62"/>
      <c r="J577" s="62"/>
      <c r="K577" s="62"/>
      <c r="L577" s="62"/>
      <c r="M577" s="62"/>
      <c r="N577" s="62"/>
      <c r="O577" s="62"/>
      <c r="P577" s="62"/>
      <c r="Q577" s="62"/>
      <c r="R577" s="62"/>
      <c r="S577" s="62"/>
      <c r="T577" s="62"/>
      <c r="U577" s="57"/>
    </row>
    <row r="578" spans="1:21" ht="14.5" x14ac:dyDescent="0.35">
      <c r="A578" s="62"/>
      <c r="B578" s="62"/>
      <c r="C578" s="62"/>
      <c r="D578" s="62"/>
      <c r="E578" s="62"/>
      <c r="F578" s="62"/>
      <c r="G578" s="62"/>
      <c r="H578" s="62"/>
      <c r="I578" s="62"/>
      <c r="J578" s="62"/>
      <c r="K578" s="62"/>
      <c r="L578" s="62"/>
      <c r="M578" s="62"/>
      <c r="N578" s="62"/>
      <c r="O578" s="62"/>
      <c r="P578" s="62"/>
      <c r="Q578" s="62"/>
      <c r="R578" s="62"/>
      <c r="S578" s="62"/>
      <c r="T578" s="62"/>
      <c r="U578" s="57"/>
    </row>
    <row r="579" spans="1:21" ht="14.5" x14ac:dyDescent="0.35">
      <c r="A579" s="62"/>
      <c r="B579" s="62"/>
      <c r="C579" s="62"/>
      <c r="D579" s="62"/>
      <c r="E579" s="62"/>
      <c r="F579" s="62"/>
      <c r="G579" s="62"/>
      <c r="H579" s="62"/>
      <c r="I579" s="62"/>
      <c r="J579" s="62"/>
      <c r="K579" s="62"/>
      <c r="L579" s="62"/>
      <c r="M579" s="62"/>
      <c r="N579" s="62"/>
      <c r="O579" s="62"/>
      <c r="P579" s="62"/>
      <c r="Q579" s="62"/>
      <c r="R579" s="62"/>
      <c r="S579" s="62"/>
      <c r="T579" s="62"/>
      <c r="U579" s="57"/>
    </row>
    <row r="580" spans="1:21" ht="14.5" x14ac:dyDescent="0.35">
      <c r="A580" s="62"/>
      <c r="B580" s="62"/>
      <c r="C580" s="62"/>
      <c r="D580" s="62"/>
      <c r="E580" s="62"/>
      <c r="F580" s="62"/>
      <c r="G580" s="62"/>
      <c r="H580" s="62"/>
      <c r="I580" s="62"/>
      <c r="J580" s="62"/>
      <c r="K580" s="62"/>
      <c r="L580" s="62"/>
      <c r="M580" s="62"/>
      <c r="N580" s="62"/>
      <c r="O580" s="62"/>
      <c r="P580" s="62"/>
      <c r="Q580" s="62"/>
      <c r="R580" s="62"/>
      <c r="S580" s="62"/>
      <c r="T580" s="62"/>
      <c r="U580" s="57"/>
    </row>
    <row r="581" spans="1:21" ht="14.5" x14ac:dyDescent="0.35">
      <c r="A581" s="62"/>
      <c r="B581" s="62"/>
      <c r="C581" s="62"/>
      <c r="D581" s="62"/>
      <c r="E581" s="62"/>
      <c r="F581" s="62"/>
      <c r="G581" s="62"/>
      <c r="H581" s="62"/>
      <c r="I581" s="62"/>
      <c r="J581" s="62"/>
      <c r="K581" s="62"/>
      <c r="L581" s="62"/>
      <c r="M581" s="62"/>
      <c r="N581" s="62"/>
      <c r="O581" s="62"/>
      <c r="P581" s="62"/>
      <c r="Q581" s="62"/>
      <c r="R581" s="62"/>
      <c r="S581" s="62"/>
      <c r="T581" s="62"/>
      <c r="U581" s="57"/>
    </row>
    <row r="582" spans="1:21" ht="14.5" x14ac:dyDescent="0.35">
      <c r="A582" s="62"/>
      <c r="B582" s="62"/>
      <c r="C582" s="62"/>
      <c r="D582" s="62"/>
      <c r="E582" s="62"/>
      <c r="F582" s="62"/>
      <c r="G582" s="62"/>
      <c r="H582" s="62"/>
      <c r="I582" s="62"/>
      <c r="J582" s="62"/>
      <c r="K582" s="62"/>
      <c r="L582" s="62"/>
      <c r="M582" s="62"/>
      <c r="N582" s="62"/>
      <c r="O582" s="62"/>
      <c r="P582" s="62"/>
      <c r="Q582" s="62"/>
      <c r="R582" s="62"/>
      <c r="S582" s="62"/>
      <c r="T582" s="62"/>
      <c r="U582" s="57"/>
    </row>
    <row r="583" spans="1:21" ht="14.5" x14ac:dyDescent="0.35">
      <c r="A583" s="62"/>
      <c r="B583" s="62"/>
      <c r="C583" s="62"/>
      <c r="D583" s="62"/>
      <c r="E583" s="62"/>
      <c r="F583" s="62"/>
      <c r="G583" s="62"/>
      <c r="H583" s="62"/>
      <c r="I583" s="62"/>
      <c r="J583" s="62"/>
      <c r="K583" s="62"/>
      <c r="L583" s="62"/>
      <c r="M583" s="62"/>
      <c r="N583" s="62"/>
      <c r="O583" s="62"/>
      <c r="P583" s="62"/>
      <c r="Q583" s="62"/>
      <c r="R583" s="62"/>
      <c r="S583" s="62"/>
      <c r="T583" s="62"/>
      <c r="U583" s="57"/>
    </row>
    <row r="584" spans="1:21" ht="14.5" x14ac:dyDescent="0.35">
      <c r="A584" s="62"/>
      <c r="B584" s="62"/>
      <c r="C584" s="62"/>
      <c r="D584" s="62"/>
      <c r="E584" s="62"/>
      <c r="F584" s="62"/>
      <c r="G584" s="62"/>
      <c r="H584" s="62"/>
      <c r="I584" s="62"/>
      <c r="J584" s="62"/>
      <c r="K584" s="62"/>
      <c r="L584" s="62"/>
      <c r="M584" s="62"/>
      <c r="N584" s="62"/>
      <c r="O584" s="62"/>
      <c r="P584" s="62"/>
      <c r="Q584" s="62"/>
      <c r="R584" s="62"/>
      <c r="S584" s="62"/>
      <c r="T584" s="62"/>
      <c r="U584" s="57"/>
    </row>
    <row r="585" spans="1:21" ht="14.5" x14ac:dyDescent="0.35">
      <c r="A585" s="62"/>
      <c r="B585" s="62"/>
      <c r="C585" s="62"/>
      <c r="D585" s="62"/>
      <c r="E585" s="62"/>
      <c r="F585" s="62"/>
      <c r="G585" s="62"/>
      <c r="H585" s="62"/>
      <c r="I585" s="62"/>
      <c r="J585" s="62"/>
      <c r="K585" s="62"/>
      <c r="L585" s="62"/>
      <c r="M585" s="62"/>
      <c r="N585" s="62"/>
      <c r="O585" s="62"/>
      <c r="P585" s="62"/>
      <c r="Q585" s="62"/>
      <c r="R585" s="62"/>
      <c r="S585" s="62"/>
      <c r="T585" s="62"/>
      <c r="U585" s="57"/>
    </row>
    <row r="586" spans="1:21" ht="14.5" x14ac:dyDescent="0.35">
      <c r="A586" s="62"/>
      <c r="B586" s="62"/>
      <c r="C586" s="62"/>
      <c r="D586" s="62"/>
      <c r="E586" s="62"/>
      <c r="F586" s="62"/>
      <c r="G586" s="62"/>
      <c r="H586" s="62"/>
      <c r="I586" s="62"/>
      <c r="J586" s="62"/>
      <c r="K586" s="62"/>
      <c r="L586" s="62"/>
      <c r="M586" s="62"/>
      <c r="N586" s="62"/>
      <c r="O586" s="62"/>
      <c r="P586" s="62"/>
      <c r="Q586" s="62"/>
      <c r="R586" s="62"/>
      <c r="S586" s="62"/>
      <c r="T586" s="62"/>
      <c r="U586" s="57"/>
    </row>
    <row r="587" spans="1:21" ht="14.5" x14ac:dyDescent="0.35">
      <c r="A587" s="62"/>
      <c r="B587" s="62"/>
      <c r="C587" s="62"/>
      <c r="D587" s="62"/>
      <c r="E587" s="62"/>
      <c r="F587" s="62"/>
      <c r="G587" s="62"/>
      <c r="H587" s="62"/>
      <c r="I587" s="62"/>
      <c r="J587" s="62"/>
      <c r="K587" s="62"/>
      <c r="L587" s="62"/>
      <c r="M587" s="62"/>
      <c r="N587" s="62"/>
      <c r="O587" s="62"/>
      <c r="P587" s="62"/>
      <c r="Q587" s="62"/>
      <c r="R587" s="62"/>
      <c r="S587" s="62"/>
      <c r="T587" s="62"/>
      <c r="U587" s="57"/>
    </row>
    <row r="588" spans="1:21" ht="14.5" x14ac:dyDescent="0.35">
      <c r="A588" s="62"/>
      <c r="B588" s="62"/>
      <c r="C588" s="62"/>
      <c r="D588" s="62"/>
      <c r="E588" s="62"/>
      <c r="F588" s="62"/>
      <c r="G588" s="62"/>
      <c r="H588" s="62"/>
      <c r="I588" s="62"/>
      <c r="J588" s="62"/>
      <c r="K588" s="62"/>
      <c r="L588" s="62"/>
      <c r="M588" s="62"/>
      <c r="N588" s="62"/>
      <c r="O588" s="62"/>
      <c r="P588" s="62"/>
      <c r="Q588" s="62"/>
      <c r="R588" s="62"/>
      <c r="S588" s="62"/>
      <c r="T588" s="62"/>
      <c r="U588" s="57"/>
    </row>
    <row r="589" spans="1:21" ht="14.5" x14ac:dyDescent="0.35">
      <c r="A589" s="62"/>
      <c r="B589" s="62"/>
      <c r="C589" s="62"/>
      <c r="D589" s="62"/>
      <c r="E589" s="62"/>
      <c r="F589" s="62"/>
      <c r="G589" s="62"/>
      <c r="H589" s="62"/>
      <c r="I589" s="62"/>
      <c r="J589" s="62"/>
      <c r="K589" s="62"/>
      <c r="L589" s="62"/>
      <c r="M589" s="62"/>
      <c r="N589" s="62"/>
      <c r="O589" s="62"/>
      <c r="P589" s="62"/>
      <c r="Q589" s="62"/>
      <c r="R589" s="62"/>
      <c r="S589" s="62"/>
      <c r="T589" s="62"/>
      <c r="U589" s="57"/>
    </row>
    <row r="590" spans="1:21" ht="14.5" x14ac:dyDescent="0.35">
      <c r="A590" s="62"/>
      <c r="B590" s="62"/>
      <c r="C590" s="62"/>
      <c r="D590" s="62"/>
      <c r="E590" s="62"/>
      <c r="F590" s="62"/>
      <c r="G590" s="62"/>
      <c r="H590" s="62"/>
      <c r="I590" s="62"/>
      <c r="J590" s="62"/>
      <c r="K590" s="62"/>
      <c r="L590" s="62"/>
      <c r="M590" s="62"/>
      <c r="N590" s="62"/>
      <c r="O590" s="62"/>
      <c r="P590" s="62"/>
      <c r="Q590" s="62"/>
      <c r="R590" s="62"/>
      <c r="S590" s="62"/>
      <c r="T590" s="62"/>
      <c r="U590" s="57"/>
    </row>
    <row r="591" spans="1:21" ht="14.5" x14ac:dyDescent="0.35">
      <c r="A591" s="62"/>
      <c r="B591" s="62"/>
      <c r="C591" s="62"/>
      <c r="D591" s="62"/>
      <c r="E591" s="62"/>
      <c r="F591" s="62"/>
      <c r="G591" s="62"/>
      <c r="H591" s="62"/>
      <c r="I591" s="62"/>
      <c r="J591" s="62"/>
      <c r="K591" s="62"/>
      <c r="L591" s="62"/>
      <c r="M591" s="62"/>
      <c r="N591" s="62"/>
      <c r="O591" s="62"/>
      <c r="P591" s="62"/>
      <c r="Q591" s="62"/>
      <c r="R591" s="62"/>
      <c r="S591" s="62"/>
      <c r="T591" s="62"/>
      <c r="U591" s="57"/>
    </row>
    <row r="592" spans="1:21" ht="14.5" x14ac:dyDescent="0.35">
      <c r="A592" s="62"/>
      <c r="B592" s="62"/>
      <c r="C592" s="62"/>
      <c r="D592" s="62"/>
      <c r="E592" s="62"/>
      <c r="F592" s="62"/>
      <c r="G592" s="62"/>
      <c r="H592" s="62"/>
      <c r="I592" s="62"/>
      <c r="J592" s="62"/>
      <c r="K592" s="62"/>
      <c r="L592" s="62"/>
      <c r="M592" s="62"/>
      <c r="N592" s="62"/>
      <c r="O592" s="62"/>
      <c r="P592" s="62"/>
      <c r="Q592" s="62"/>
      <c r="R592" s="62"/>
      <c r="S592" s="62"/>
      <c r="T592" s="62"/>
      <c r="U592" s="57"/>
    </row>
    <row r="593" spans="1:21" ht="14.5" x14ac:dyDescent="0.35">
      <c r="A593" s="62"/>
      <c r="B593" s="62"/>
      <c r="C593" s="62"/>
      <c r="D593" s="62"/>
      <c r="E593" s="62"/>
      <c r="F593" s="62"/>
      <c r="G593" s="62"/>
      <c r="H593" s="62"/>
      <c r="I593" s="62"/>
      <c r="J593" s="62"/>
      <c r="K593" s="62"/>
      <c r="L593" s="62"/>
      <c r="M593" s="62"/>
      <c r="N593" s="62"/>
      <c r="O593" s="62"/>
      <c r="P593" s="62"/>
      <c r="Q593" s="62"/>
      <c r="R593" s="62"/>
      <c r="S593" s="62"/>
      <c r="T593" s="62"/>
      <c r="U593" s="57"/>
    </row>
    <row r="594" spans="1:21" ht="14.5" x14ac:dyDescent="0.35">
      <c r="A594" s="62"/>
      <c r="B594" s="62"/>
      <c r="C594" s="62"/>
      <c r="D594" s="62"/>
      <c r="E594" s="62"/>
      <c r="F594" s="62"/>
      <c r="G594" s="62"/>
      <c r="H594" s="62"/>
      <c r="I594" s="62"/>
      <c r="J594" s="62"/>
      <c r="K594" s="62"/>
      <c r="L594" s="62"/>
      <c r="M594" s="62"/>
      <c r="N594" s="62"/>
      <c r="O594" s="62"/>
      <c r="P594" s="62"/>
      <c r="Q594" s="62"/>
      <c r="R594" s="62"/>
      <c r="S594" s="62"/>
      <c r="T594" s="62"/>
      <c r="U594" s="57"/>
    </row>
    <row r="595" spans="1:21" ht="14.5" x14ac:dyDescent="0.35">
      <c r="A595" s="62"/>
      <c r="B595" s="62"/>
      <c r="C595" s="62"/>
      <c r="D595" s="62"/>
      <c r="E595" s="62"/>
      <c r="F595" s="62"/>
      <c r="G595" s="62"/>
      <c r="H595" s="62"/>
      <c r="I595" s="62"/>
      <c r="J595" s="62"/>
      <c r="K595" s="62"/>
      <c r="L595" s="62"/>
      <c r="M595" s="62"/>
      <c r="N595" s="62"/>
      <c r="O595" s="62"/>
      <c r="P595" s="62"/>
      <c r="Q595" s="62"/>
      <c r="R595" s="62"/>
      <c r="S595" s="62"/>
      <c r="T595" s="62"/>
      <c r="U595" s="57"/>
    </row>
    <row r="596" spans="1:21" ht="14.5" x14ac:dyDescent="0.35">
      <c r="A596" s="62"/>
      <c r="B596" s="62"/>
      <c r="C596" s="62"/>
      <c r="D596" s="62"/>
      <c r="E596" s="62"/>
      <c r="F596" s="62"/>
      <c r="G596" s="62"/>
      <c r="H596" s="62"/>
      <c r="I596" s="62"/>
      <c r="J596" s="62"/>
      <c r="K596" s="62"/>
      <c r="L596" s="62"/>
      <c r="M596" s="62"/>
      <c r="N596" s="62"/>
      <c r="O596" s="62"/>
      <c r="P596" s="62"/>
      <c r="Q596" s="62"/>
      <c r="R596" s="62"/>
      <c r="S596" s="62"/>
      <c r="T596" s="62"/>
      <c r="U596" s="57"/>
    </row>
    <row r="597" spans="1:21" ht="14.5" x14ac:dyDescent="0.35">
      <c r="A597" s="62"/>
      <c r="B597" s="62"/>
      <c r="C597" s="62"/>
      <c r="D597" s="62"/>
      <c r="E597" s="62"/>
      <c r="F597" s="62"/>
      <c r="G597" s="62"/>
      <c r="H597" s="62"/>
      <c r="I597" s="62"/>
      <c r="J597" s="62"/>
      <c r="K597" s="62"/>
      <c r="L597" s="62"/>
      <c r="M597" s="62"/>
      <c r="N597" s="62"/>
      <c r="O597" s="62"/>
      <c r="P597" s="62"/>
      <c r="Q597" s="62"/>
      <c r="R597" s="62"/>
      <c r="S597" s="62"/>
      <c r="T597" s="62"/>
      <c r="U597" s="57"/>
    </row>
    <row r="598" spans="1:21" ht="14.5" x14ac:dyDescent="0.35">
      <c r="A598" s="62"/>
      <c r="B598" s="62"/>
      <c r="C598" s="62"/>
      <c r="D598" s="62"/>
      <c r="E598" s="62"/>
      <c r="F598" s="62"/>
      <c r="G598" s="62"/>
      <c r="H598" s="62"/>
      <c r="I598" s="62"/>
      <c r="J598" s="62"/>
      <c r="K598" s="62"/>
      <c r="L598" s="62"/>
      <c r="M598" s="62"/>
      <c r="N598" s="62"/>
      <c r="O598" s="62"/>
      <c r="P598" s="62"/>
      <c r="Q598" s="62"/>
      <c r="R598" s="62"/>
      <c r="S598" s="62"/>
      <c r="T598" s="62"/>
      <c r="U598" s="57"/>
    </row>
    <row r="599" spans="1:21" ht="14.5" x14ac:dyDescent="0.35">
      <c r="A599" s="62"/>
      <c r="B599" s="62"/>
      <c r="C599" s="62"/>
      <c r="D599" s="62"/>
      <c r="E599" s="62"/>
      <c r="F599" s="62"/>
      <c r="G599" s="62"/>
      <c r="H599" s="62"/>
      <c r="I599" s="62"/>
      <c r="J599" s="62"/>
      <c r="K599" s="62"/>
      <c r="L599" s="62"/>
      <c r="M599" s="62"/>
      <c r="N599" s="62"/>
      <c r="O599" s="62"/>
      <c r="P599" s="62"/>
      <c r="Q599" s="62"/>
      <c r="R599" s="62"/>
      <c r="S599" s="62"/>
      <c r="T599" s="62"/>
      <c r="U599" s="57"/>
    </row>
    <row r="600" spans="1:21" ht="14.5" x14ac:dyDescent="0.35">
      <c r="A600" s="62"/>
      <c r="B600" s="62"/>
      <c r="C600" s="62"/>
      <c r="D600" s="62"/>
      <c r="E600" s="62"/>
      <c r="F600" s="62"/>
      <c r="G600" s="62"/>
      <c r="H600" s="62"/>
      <c r="I600" s="62"/>
      <c r="J600" s="62"/>
      <c r="K600" s="62"/>
      <c r="L600" s="62"/>
      <c r="M600" s="62"/>
      <c r="N600" s="62"/>
      <c r="O600" s="62"/>
      <c r="P600" s="62"/>
      <c r="Q600" s="62"/>
      <c r="R600" s="62"/>
      <c r="S600" s="62"/>
      <c r="T600" s="62"/>
      <c r="U600" s="57"/>
    </row>
    <row r="601" spans="1:21" ht="14.5" x14ac:dyDescent="0.35">
      <c r="A601" s="62"/>
      <c r="B601" s="62"/>
      <c r="C601" s="62"/>
      <c r="D601" s="62"/>
      <c r="E601" s="62"/>
      <c r="F601" s="62"/>
      <c r="G601" s="62"/>
      <c r="H601" s="62"/>
      <c r="I601" s="62"/>
      <c r="J601" s="62"/>
      <c r="K601" s="62"/>
      <c r="L601" s="62"/>
      <c r="M601" s="62"/>
      <c r="N601" s="62"/>
      <c r="O601" s="62"/>
      <c r="P601" s="62"/>
      <c r="Q601" s="62"/>
      <c r="R601" s="62"/>
      <c r="S601" s="62"/>
      <c r="T601" s="62"/>
      <c r="U601" s="57"/>
    </row>
    <row r="602" spans="1:21" ht="14.5" x14ac:dyDescent="0.35">
      <c r="A602" s="62"/>
      <c r="B602" s="62"/>
      <c r="C602" s="62"/>
      <c r="D602" s="62"/>
      <c r="E602" s="62"/>
      <c r="F602" s="62"/>
      <c r="G602" s="62"/>
      <c r="H602" s="62"/>
      <c r="I602" s="62"/>
      <c r="J602" s="62"/>
      <c r="K602" s="62"/>
      <c r="L602" s="62"/>
      <c r="M602" s="62"/>
      <c r="N602" s="62"/>
      <c r="O602" s="62"/>
      <c r="P602" s="62"/>
      <c r="Q602" s="62"/>
      <c r="R602" s="62"/>
      <c r="S602" s="62"/>
      <c r="T602" s="62"/>
      <c r="U602" s="57"/>
    </row>
    <row r="603" spans="1:21" ht="14.5" x14ac:dyDescent="0.35">
      <c r="A603" s="62"/>
      <c r="B603" s="62"/>
      <c r="C603" s="62"/>
      <c r="D603" s="62"/>
      <c r="E603" s="62"/>
      <c r="F603" s="62"/>
      <c r="G603" s="62"/>
      <c r="H603" s="62"/>
      <c r="I603" s="62"/>
      <c r="J603" s="62"/>
      <c r="K603" s="62"/>
      <c r="L603" s="62"/>
      <c r="M603" s="62"/>
      <c r="N603" s="62"/>
      <c r="O603" s="62"/>
      <c r="P603" s="62"/>
      <c r="Q603" s="62"/>
      <c r="R603" s="62"/>
      <c r="S603" s="62"/>
      <c r="T603" s="62"/>
      <c r="U603" s="57"/>
    </row>
    <row r="604" spans="1:21" ht="14.5" x14ac:dyDescent="0.35">
      <c r="A604" s="62"/>
      <c r="B604" s="62"/>
      <c r="C604" s="62"/>
      <c r="D604" s="62"/>
      <c r="E604" s="62"/>
      <c r="F604" s="62"/>
      <c r="G604" s="62"/>
      <c r="H604" s="62"/>
      <c r="I604" s="62"/>
      <c r="J604" s="62"/>
      <c r="K604" s="62"/>
      <c r="L604" s="62"/>
      <c r="M604" s="62"/>
      <c r="N604" s="62"/>
      <c r="O604" s="62"/>
      <c r="P604" s="62"/>
      <c r="Q604" s="62"/>
      <c r="R604" s="62"/>
      <c r="S604" s="62"/>
      <c r="T604" s="62"/>
      <c r="U604" s="57"/>
    </row>
    <row r="605" spans="1:21" ht="14.5" x14ac:dyDescent="0.35">
      <c r="A605" s="62"/>
      <c r="B605" s="62"/>
      <c r="C605" s="62"/>
      <c r="D605" s="62"/>
      <c r="E605" s="62"/>
      <c r="F605" s="62"/>
      <c r="G605" s="62"/>
      <c r="H605" s="62"/>
      <c r="I605" s="62"/>
      <c r="J605" s="62"/>
      <c r="K605" s="62"/>
      <c r="L605" s="62"/>
      <c r="M605" s="62"/>
      <c r="N605" s="62"/>
      <c r="O605" s="62"/>
      <c r="P605" s="62"/>
      <c r="Q605" s="62"/>
      <c r="R605" s="62"/>
      <c r="S605" s="62"/>
      <c r="T605" s="62"/>
      <c r="U605" s="57"/>
    </row>
    <row r="606" spans="1:21" ht="14.5" x14ac:dyDescent="0.35">
      <c r="A606" s="62"/>
      <c r="B606" s="62"/>
      <c r="C606" s="62"/>
      <c r="D606" s="62"/>
      <c r="E606" s="62"/>
      <c r="F606" s="62"/>
      <c r="G606" s="62"/>
      <c r="H606" s="62"/>
      <c r="I606" s="62"/>
      <c r="J606" s="62"/>
      <c r="K606" s="62"/>
      <c r="L606" s="62"/>
      <c r="M606" s="62"/>
      <c r="N606" s="62"/>
      <c r="O606" s="62"/>
      <c r="P606" s="62"/>
      <c r="Q606" s="62"/>
      <c r="R606" s="62"/>
      <c r="S606" s="62"/>
      <c r="T606" s="62"/>
      <c r="U606" s="57"/>
    </row>
    <row r="607" spans="1:21" ht="14.5" x14ac:dyDescent="0.35">
      <c r="A607" s="62"/>
      <c r="B607" s="62"/>
      <c r="C607" s="62"/>
      <c r="D607" s="62"/>
      <c r="E607" s="62"/>
      <c r="F607" s="62"/>
      <c r="G607" s="62"/>
      <c r="H607" s="62"/>
      <c r="I607" s="62"/>
      <c r="J607" s="62"/>
      <c r="K607" s="62"/>
      <c r="L607" s="62"/>
      <c r="M607" s="62"/>
      <c r="N607" s="62"/>
      <c r="O607" s="62"/>
      <c r="P607" s="62"/>
      <c r="Q607" s="62"/>
      <c r="R607" s="62"/>
      <c r="S607" s="62"/>
      <c r="T607" s="62"/>
      <c r="U607" s="57"/>
    </row>
    <row r="608" spans="1:21" ht="14.5" x14ac:dyDescent="0.35">
      <c r="A608" s="62"/>
      <c r="B608" s="62"/>
      <c r="C608" s="62"/>
      <c r="D608" s="62"/>
      <c r="E608" s="62"/>
      <c r="F608" s="62"/>
      <c r="G608" s="62"/>
      <c r="H608" s="62"/>
      <c r="I608" s="62"/>
      <c r="J608" s="62"/>
      <c r="K608" s="62"/>
      <c r="L608" s="62"/>
      <c r="M608" s="62"/>
      <c r="N608" s="62"/>
      <c r="O608" s="62"/>
      <c r="P608" s="62"/>
      <c r="Q608" s="62"/>
      <c r="R608" s="62"/>
      <c r="S608" s="62"/>
      <c r="T608" s="62"/>
      <c r="U608" s="57"/>
    </row>
    <row r="609" spans="1:21" ht="14.5" x14ac:dyDescent="0.35">
      <c r="A609" s="62"/>
      <c r="B609" s="62"/>
      <c r="C609" s="62"/>
      <c r="D609" s="62"/>
      <c r="E609" s="62"/>
      <c r="F609" s="62"/>
      <c r="G609" s="62"/>
      <c r="H609" s="62"/>
      <c r="I609" s="62"/>
      <c r="J609" s="62"/>
      <c r="K609" s="62"/>
      <c r="L609" s="62"/>
      <c r="M609" s="62"/>
      <c r="N609" s="62"/>
      <c r="O609" s="62"/>
      <c r="P609" s="62"/>
      <c r="Q609" s="62"/>
      <c r="R609" s="62"/>
      <c r="S609" s="62"/>
      <c r="T609" s="62"/>
      <c r="U609" s="57"/>
    </row>
    <row r="610" spans="1:21" ht="14.5" x14ac:dyDescent="0.35">
      <c r="A610" s="62"/>
      <c r="B610" s="62"/>
      <c r="C610" s="62"/>
      <c r="D610" s="62"/>
      <c r="E610" s="62"/>
      <c r="F610" s="62"/>
      <c r="G610" s="62"/>
      <c r="H610" s="62"/>
      <c r="I610" s="62"/>
      <c r="J610" s="62"/>
      <c r="K610" s="62"/>
      <c r="L610" s="62"/>
      <c r="M610" s="62"/>
      <c r="N610" s="62"/>
      <c r="O610" s="62"/>
      <c r="P610" s="62"/>
      <c r="Q610" s="62"/>
      <c r="R610" s="62"/>
      <c r="S610" s="62"/>
      <c r="T610" s="62"/>
      <c r="U610" s="57"/>
    </row>
    <row r="611" spans="1:21" ht="14.5" x14ac:dyDescent="0.35">
      <c r="A611" s="62"/>
      <c r="B611" s="62"/>
      <c r="C611" s="62"/>
      <c r="D611" s="62"/>
      <c r="E611" s="62"/>
      <c r="F611" s="62"/>
      <c r="G611" s="62"/>
      <c r="H611" s="62"/>
      <c r="I611" s="62"/>
      <c r="J611" s="62"/>
      <c r="K611" s="62"/>
      <c r="L611" s="62"/>
      <c r="M611" s="62"/>
      <c r="N611" s="62"/>
      <c r="O611" s="62"/>
      <c r="P611" s="62"/>
      <c r="Q611" s="62"/>
      <c r="R611" s="62"/>
      <c r="S611" s="62"/>
      <c r="T611" s="62"/>
      <c r="U611" s="57"/>
    </row>
    <row r="612" spans="1:21" ht="14.5" x14ac:dyDescent="0.35">
      <c r="A612" s="62"/>
      <c r="B612" s="62"/>
      <c r="C612" s="62"/>
      <c r="D612" s="62"/>
      <c r="E612" s="62"/>
      <c r="F612" s="62"/>
      <c r="G612" s="62"/>
      <c r="H612" s="62"/>
      <c r="I612" s="62"/>
      <c r="J612" s="62"/>
      <c r="K612" s="62"/>
      <c r="L612" s="62"/>
      <c r="M612" s="62"/>
      <c r="N612" s="62"/>
      <c r="O612" s="62"/>
      <c r="P612" s="62"/>
      <c r="Q612" s="62"/>
      <c r="R612" s="62"/>
      <c r="S612" s="62"/>
      <c r="T612" s="62"/>
      <c r="U612" s="57"/>
    </row>
    <row r="613" spans="1:21" ht="14.5" x14ac:dyDescent="0.35">
      <c r="A613" s="62"/>
      <c r="B613" s="62"/>
      <c r="C613" s="62"/>
      <c r="D613" s="62"/>
      <c r="E613" s="62"/>
      <c r="F613" s="62"/>
      <c r="G613" s="62"/>
      <c r="H613" s="62"/>
      <c r="I613" s="62"/>
      <c r="J613" s="62"/>
      <c r="K613" s="62"/>
      <c r="L613" s="62"/>
      <c r="M613" s="62"/>
      <c r="N613" s="62"/>
      <c r="O613" s="62"/>
      <c r="P613" s="62"/>
      <c r="Q613" s="62"/>
      <c r="R613" s="62"/>
      <c r="S613" s="62"/>
      <c r="T613" s="62"/>
      <c r="U613" s="57"/>
    </row>
    <row r="614" spans="1:21" ht="14.5" x14ac:dyDescent="0.35">
      <c r="A614" s="62"/>
      <c r="B614" s="62"/>
      <c r="C614" s="62"/>
      <c r="D614" s="62"/>
      <c r="E614" s="62"/>
      <c r="F614" s="62"/>
      <c r="G614" s="62"/>
      <c r="H614" s="62"/>
      <c r="I614" s="62"/>
      <c r="J614" s="62"/>
      <c r="K614" s="62"/>
      <c r="L614" s="62"/>
      <c r="M614" s="62"/>
      <c r="N614" s="62"/>
      <c r="O614" s="62"/>
      <c r="P614" s="62"/>
      <c r="Q614" s="62"/>
      <c r="R614" s="62"/>
      <c r="S614" s="62"/>
      <c r="T614" s="62"/>
      <c r="U614" s="57"/>
    </row>
    <row r="615" spans="1:21" ht="14.5" x14ac:dyDescent="0.35">
      <c r="A615" s="62"/>
      <c r="B615" s="62"/>
      <c r="C615" s="62"/>
      <c r="D615" s="62"/>
      <c r="E615" s="62"/>
      <c r="F615" s="62"/>
      <c r="G615" s="62"/>
      <c r="H615" s="62"/>
      <c r="I615" s="62"/>
      <c r="J615" s="62"/>
      <c r="K615" s="62"/>
      <c r="L615" s="62"/>
      <c r="M615" s="62"/>
      <c r="N615" s="62"/>
      <c r="O615" s="62"/>
      <c r="P615" s="62"/>
      <c r="Q615" s="62"/>
      <c r="R615" s="62"/>
      <c r="S615" s="62"/>
      <c r="T615" s="62"/>
      <c r="U615" s="57"/>
    </row>
    <row r="616" spans="1:21" ht="14.5" x14ac:dyDescent="0.35">
      <c r="A616" s="62"/>
      <c r="B616" s="62"/>
      <c r="C616" s="62"/>
      <c r="D616" s="62"/>
      <c r="E616" s="62"/>
      <c r="F616" s="62"/>
      <c r="G616" s="62"/>
      <c r="H616" s="62"/>
      <c r="I616" s="62"/>
      <c r="J616" s="62"/>
      <c r="K616" s="62"/>
      <c r="L616" s="62"/>
      <c r="M616" s="62"/>
      <c r="N616" s="62"/>
      <c r="O616" s="62"/>
      <c r="P616" s="62"/>
      <c r="Q616" s="62"/>
      <c r="R616" s="62"/>
      <c r="S616" s="62"/>
      <c r="T616" s="62"/>
      <c r="U616" s="57"/>
    </row>
    <row r="617" spans="1:21" ht="14.5" x14ac:dyDescent="0.35">
      <c r="A617" s="62"/>
      <c r="B617" s="62"/>
      <c r="C617" s="62"/>
      <c r="D617" s="62"/>
      <c r="E617" s="62"/>
      <c r="F617" s="62"/>
      <c r="G617" s="62"/>
      <c r="H617" s="62"/>
      <c r="I617" s="62"/>
      <c r="J617" s="62"/>
      <c r="K617" s="62"/>
      <c r="L617" s="62"/>
      <c r="M617" s="62"/>
      <c r="N617" s="62"/>
      <c r="O617" s="62"/>
      <c r="P617" s="62"/>
      <c r="Q617" s="62"/>
      <c r="R617" s="62"/>
      <c r="S617" s="62"/>
      <c r="T617" s="62"/>
      <c r="U617" s="57"/>
    </row>
    <row r="618" spans="1:21" ht="14.5" x14ac:dyDescent="0.35">
      <c r="A618" s="62"/>
      <c r="B618" s="62"/>
      <c r="C618" s="62"/>
      <c r="D618" s="62"/>
      <c r="E618" s="62"/>
      <c r="F618" s="62"/>
      <c r="G618" s="62"/>
      <c r="H618" s="62"/>
      <c r="I618" s="62"/>
      <c r="J618" s="62"/>
      <c r="K618" s="62"/>
      <c r="L618" s="62"/>
      <c r="M618" s="62"/>
      <c r="N618" s="62"/>
      <c r="O618" s="62"/>
      <c r="P618" s="62"/>
      <c r="Q618" s="62"/>
      <c r="R618" s="62"/>
      <c r="S618" s="62"/>
      <c r="T618" s="62"/>
      <c r="U618" s="57"/>
    </row>
    <row r="619" spans="1:21" ht="14.5" x14ac:dyDescent="0.35">
      <c r="A619" s="62"/>
      <c r="B619" s="62"/>
      <c r="C619" s="62"/>
      <c r="D619" s="62"/>
      <c r="E619" s="62"/>
      <c r="F619" s="62"/>
      <c r="G619" s="62"/>
      <c r="H619" s="62"/>
      <c r="I619" s="62"/>
      <c r="J619" s="62"/>
      <c r="K619" s="62"/>
      <c r="L619" s="62"/>
      <c r="M619" s="62"/>
      <c r="N619" s="62"/>
      <c r="O619" s="62"/>
      <c r="P619" s="62"/>
      <c r="Q619" s="62"/>
      <c r="R619" s="62"/>
      <c r="S619" s="62"/>
      <c r="T619" s="62"/>
      <c r="U619" s="57"/>
    </row>
    <row r="620" spans="1:21" ht="14.5" x14ac:dyDescent="0.35">
      <c r="A620" s="62"/>
      <c r="B620" s="62"/>
      <c r="C620" s="62"/>
      <c r="D620" s="62"/>
      <c r="E620" s="62"/>
      <c r="F620" s="62"/>
      <c r="G620" s="62"/>
      <c r="H620" s="62"/>
      <c r="I620" s="62"/>
      <c r="J620" s="62"/>
      <c r="K620" s="62"/>
      <c r="L620" s="62"/>
      <c r="M620" s="62"/>
      <c r="N620" s="62"/>
      <c r="O620" s="62"/>
      <c r="P620" s="62"/>
      <c r="Q620" s="62"/>
      <c r="R620" s="62"/>
      <c r="S620" s="62"/>
      <c r="T620" s="62"/>
      <c r="U620" s="57"/>
    </row>
    <row r="621" spans="1:21" ht="14.5" x14ac:dyDescent="0.35">
      <c r="A621" s="62"/>
      <c r="B621" s="62"/>
      <c r="C621" s="62"/>
      <c r="D621" s="62"/>
      <c r="E621" s="62"/>
      <c r="F621" s="62"/>
      <c r="G621" s="62"/>
      <c r="H621" s="62"/>
      <c r="I621" s="62"/>
      <c r="J621" s="62"/>
      <c r="K621" s="62"/>
      <c r="L621" s="62"/>
      <c r="M621" s="62"/>
      <c r="N621" s="62"/>
      <c r="O621" s="62"/>
      <c r="P621" s="62"/>
      <c r="Q621" s="62"/>
      <c r="R621" s="62"/>
      <c r="S621" s="62"/>
      <c r="T621" s="62"/>
      <c r="U621" s="57"/>
    </row>
    <row r="622" spans="1:21" ht="14.5" x14ac:dyDescent="0.35">
      <c r="A622" s="62"/>
      <c r="B622" s="62"/>
      <c r="C622" s="62"/>
      <c r="D622" s="62"/>
      <c r="E622" s="62"/>
      <c r="F622" s="62"/>
      <c r="G622" s="62"/>
      <c r="H622" s="62"/>
      <c r="I622" s="62"/>
      <c r="J622" s="62"/>
      <c r="K622" s="62"/>
      <c r="L622" s="62"/>
      <c r="M622" s="62"/>
      <c r="N622" s="62"/>
      <c r="O622" s="62"/>
      <c r="P622" s="62"/>
      <c r="Q622" s="62"/>
      <c r="R622" s="62"/>
      <c r="S622" s="62"/>
      <c r="T622" s="62"/>
      <c r="U622" s="57"/>
    </row>
    <row r="623" spans="1:21" ht="14.5" x14ac:dyDescent="0.35">
      <c r="A623" s="62"/>
      <c r="B623" s="62"/>
      <c r="C623" s="62"/>
      <c r="D623" s="62"/>
      <c r="E623" s="62"/>
      <c r="F623" s="62"/>
      <c r="G623" s="62"/>
      <c r="H623" s="62"/>
      <c r="I623" s="62"/>
      <c r="J623" s="62"/>
      <c r="K623" s="62"/>
      <c r="L623" s="62"/>
      <c r="M623" s="62"/>
      <c r="N623" s="62"/>
      <c r="O623" s="62"/>
      <c r="P623" s="62"/>
      <c r="Q623" s="62"/>
      <c r="R623" s="62"/>
      <c r="S623" s="62"/>
      <c r="T623" s="62"/>
      <c r="U623" s="57"/>
    </row>
    <row r="624" spans="1:21" ht="14.5" x14ac:dyDescent="0.35">
      <c r="A624" s="62"/>
      <c r="B624" s="62"/>
      <c r="C624" s="62"/>
      <c r="D624" s="62"/>
      <c r="E624" s="62"/>
      <c r="F624" s="62"/>
      <c r="G624" s="62"/>
      <c r="H624" s="62"/>
      <c r="I624" s="62"/>
      <c r="J624" s="62"/>
      <c r="K624" s="62"/>
      <c r="L624" s="62"/>
      <c r="M624" s="62"/>
      <c r="N624" s="62"/>
      <c r="O624" s="62"/>
      <c r="P624" s="62"/>
      <c r="Q624" s="62"/>
      <c r="R624" s="62"/>
      <c r="S624" s="62"/>
      <c r="T624" s="62"/>
      <c r="U624" s="57"/>
    </row>
    <row r="625" spans="1:21" ht="14.5" x14ac:dyDescent="0.35">
      <c r="A625" s="62"/>
      <c r="B625" s="62"/>
      <c r="C625" s="62"/>
      <c r="D625" s="62"/>
      <c r="E625" s="62"/>
      <c r="F625" s="62"/>
      <c r="G625" s="62"/>
      <c r="H625" s="62"/>
      <c r="I625" s="62"/>
      <c r="J625" s="62"/>
      <c r="K625" s="62"/>
      <c r="L625" s="62"/>
      <c r="M625" s="62"/>
      <c r="N625" s="62"/>
      <c r="O625" s="62"/>
      <c r="P625" s="62"/>
      <c r="Q625" s="62"/>
      <c r="R625" s="62"/>
      <c r="S625" s="62"/>
      <c r="T625" s="62"/>
      <c r="U625" s="57"/>
    </row>
    <row r="626" spans="1:21" ht="14.5" x14ac:dyDescent="0.35">
      <c r="A626" s="62"/>
      <c r="B626" s="62"/>
      <c r="C626" s="62"/>
      <c r="D626" s="62"/>
      <c r="E626" s="62"/>
      <c r="F626" s="62"/>
      <c r="G626" s="62"/>
      <c r="H626" s="62"/>
      <c r="I626" s="62"/>
      <c r="J626" s="62"/>
      <c r="K626" s="62"/>
      <c r="L626" s="62"/>
      <c r="M626" s="62"/>
      <c r="N626" s="62"/>
      <c r="O626" s="62"/>
      <c r="P626" s="62"/>
      <c r="Q626" s="62"/>
      <c r="R626" s="62"/>
      <c r="S626" s="62"/>
      <c r="T626" s="62"/>
      <c r="U626" s="57"/>
    </row>
    <row r="627" spans="1:21" ht="14.5" x14ac:dyDescent="0.35">
      <c r="A627" s="62"/>
      <c r="B627" s="62"/>
      <c r="C627" s="62"/>
      <c r="D627" s="62"/>
      <c r="E627" s="62"/>
      <c r="F627" s="62"/>
      <c r="G627" s="62"/>
      <c r="H627" s="62"/>
      <c r="I627" s="62"/>
      <c r="J627" s="62"/>
      <c r="K627" s="62"/>
      <c r="L627" s="62"/>
      <c r="M627" s="62"/>
      <c r="N627" s="62"/>
      <c r="O627" s="62"/>
      <c r="P627" s="62"/>
      <c r="Q627" s="62"/>
      <c r="R627" s="62"/>
      <c r="S627" s="62"/>
      <c r="T627" s="62"/>
      <c r="U627" s="57"/>
    </row>
    <row r="628" spans="1:21" ht="14.5" x14ac:dyDescent="0.35">
      <c r="A628" s="62"/>
      <c r="B628" s="62"/>
      <c r="C628" s="62"/>
      <c r="D628" s="62"/>
      <c r="E628" s="62"/>
      <c r="F628" s="62"/>
      <c r="G628" s="62"/>
      <c r="H628" s="62"/>
      <c r="I628" s="62"/>
      <c r="J628" s="62"/>
      <c r="K628" s="62"/>
      <c r="L628" s="62"/>
      <c r="M628" s="62"/>
      <c r="N628" s="62"/>
      <c r="O628" s="62"/>
      <c r="P628" s="62"/>
      <c r="Q628" s="62"/>
      <c r="R628" s="62"/>
      <c r="S628" s="62"/>
      <c r="T628" s="62"/>
      <c r="U628" s="57"/>
    </row>
    <row r="629" spans="1:21" ht="14.5" x14ac:dyDescent="0.35">
      <c r="A629" s="62"/>
      <c r="B629" s="62"/>
      <c r="C629" s="62"/>
      <c r="D629" s="62"/>
      <c r="E629" s="62"/>
      <c r="F629" s="62"/>
      <c r="G629" s="62"/>
      <c r="H629" s="62"/>
      <c r="I629" s="62"/>
      <c r="J629" s="62"/>
      <c r="K629" s="62"/>
      <c r="L629" s="62"/>
      <c r="M629" s="62"/>
      <c r="N629" s="62"/>
      <c r="O629" s="62"/>
      <c r="P629" s="62"/>
      <c r="Q629" s="62"/>
      <c r="R629" s="62"/>
      <c r="S629" s="62"/>
      <c r="T629" s="62"/>
      <c r="U629" s="57"/>
    </row>
    <row r="630" spans="1:21" ht="14.5" x14ac:dyDescent="0.35">
      <c r="A630" s="62"/>
      <c r="B630" s="62"/>
      <c r="C630" s="62"/>
      <c r="D630" s="62"/>
      <c r="E630" s="62"/>
      <c r="F630" s="62"/>
      <c r="G630" s="62"/>
      <c r="H630" s="62"/>
      <c r="I630" s="62"/>
      <c r="J630" s="62"/>
      <c r="K630" s="62"/>
      <c r="L630" s="62"/>
      <c r="M630" s="62"/>
      <c r="N630" s="62"/>
      <c r="O630" s="62"/>
      <c r="P630" s="62"/>
      <c r="Q630" s="62"/>
      <c r="R630" s="62"/>
      <c r="S630" s="62"/>
      <c r="T630" s="62"/>
      <c r="U630" s="57"/>
    </row>
    <row r="631" spans="1:21" ht="14.5" x14ac:dyDescent="0.35">
      <c r="A631" s="62"/>
      <c r="B631" s="62"/>
      <c r="C631" s="62"/>
      <c r="D631" s="62"/>
      <c r="E631" s="62"/>
      <c r="F631" s="62"/>
      <c r="G631" s="62"/>
      <c r="H631" s="62"/>
      <c r="I631" s="62"/>
      <c r="J631" s="62"/>
      <c r="K631" s="62"/>
      <c r="L631" s="62"/>
      <c r="M631" s="62"/>
      <c r="N631" s="62"/>
      <c r="O631" s="62"/>
      <c r="P631" s="62"/>
      <c r="Q631" s="62"/>
      <c r="R631" s="62"/>
      <c r="S631" s="62"/>
      <c r="T631" s="62"/>
      <c r="U631" s="57"/>
    </row>
    <row r="632" spans="1:21" ht="14.5" x14ac:dyDescent="0.35">
      <c r="A632" s="62"/>
      <c r="B632" s="62"/>
      <c r="C632" s="62"/>
      <c r="D632" s="62"/>
      <c r="E632" s="62"/>
      <c r="F632" s="62"/>
      <c r="G632" s="62"/>
      <c r="H632" s="62"/>
      <c r="I632" s="62"/>
      <c r="J632" s="62"/>
      <c r="K632" s="62"/>
      <c r="L632" s="62"/>
      <c r="M632" s="62"/>
      <c r="N632" s="62"/>
      <c r="O632" s="62"/>
      <c r="P632" s="62"/>
      <c r="Q632" s="62"/>
      <c r="R632" s="62"/>
      <c r="S632" s="62"/>
      <c r="T632" s="62"/>
      <c r="U632" s="57"/>
    </row>
    <row r="633" spans="1:21" ht="14.5" x14ac:dyDescent="0.35">
      <c r="A633" s="62"/>
      <c r="B633" s="62"/>
      <c r="C633" s="62"/>
      <c r="D633" s="62"/>
      <c r="E633" s="62"/>
      <c r="F633" s="62"/>
      <c r="G633" s="62"/>
      <c r="H633" s="62"/>
      <c r="I633" s="62"/>
      <c r="J633" s="62"/>
      <c r="K633" s="62"/>
      <c r="L633" s="62"/>
      <c r="M633" s="62"/>
      <c r="N633" s="62"/>
      <c r="O633" s="62"/>
      <c r="P633" s="62"/>
      <c r="Q633" s="62"/>
      <c r="R633" s="62"/>
      <c r="S633" s="62"/>
      <c r="T633" s="62"/>
      <c r="U633" s="57"/>
    </row>
    <row r="634" spans="1:21" ht="14.5" x14ac:dyDescent="0.35">
      <c r="A634" s="62"/>
      <c r="B634" s="62"/>
      <c r="C634" s="62"/>
      <c r="D634" s="62"/>
      <c r="E634" s="62"/>
      <c r="F634" s="62"/>
      <c r="G634" s="62"/>
      <c r="H634" s="62"/>
      <c r="I634" s="62"/>
      <c r="J634" s="62"/>
      <c r="K634" s="62"/>
      <c r="L634" s="62"/>
      <c r="M634" s="62"/>
      <c r="N634" s="62"/>
      <c r="O634" s="62"/>
      <c r="P634" s="62"/>
      <c r="Q634" s="62"/>
      <c r="R634" s="62"/>
      <c r="S634" s="62"/>
      <c r="T634" s="62"/>
      <c r="U634" s="57"/>
    </row>
    <row r="635" spans="1:21" ht="14.5" x14ac:dyDescent="0.35">
      <c r="A635" s="62"/>
      <c r="B635" s="62"/>
      <c r="C635" s="62"/>
      <c r="D635" s="62"/>
      <c r="E635" s="62"/>
      <c r="F635" s="62"/>
      <c r="G635" s="62"/>
      <c r="H635" s="62"/>
      <c r="I635" s="62"/>
      <c r="J635" s="62"/>
      <c r="K635" s="62"/>
      <c r="L635" s="62"/>
      <c r="M635" s="62"/>
      <c r="N635" s="62"/>
      <c r="O635" s="62"/>
      <c r="P635" s="62"/>
      <c r="Q635" s="62"/>
      <c r="R635" s="62"/>
      <c r="S635" s="62"/>
      <c r="T635" s="62"/>
      <c r="U635" s="57"/>
    </row>
    <row r="636" spans="1:21" ht="14.5" x14ac:dyDescent="0.35">
      <c r="A636" s="62"/>
      <c r="B636" s="62"/>
      <c r="C636" s="62"/>
      <c r="D636" s="62"/>
      <c r="E636" s="62"/>
      <c r="F636" s="62"/>
      <c r="G636" s="62"/>
      <c r="H636" s="62"/>
      <c r="I636" s="62"/>
      <c r="J636" s="62"/>
      <c r="K636" s="62"/>
      <c r="L636" s="62"/>
      <c r="M636" s="62"/>
      <c r="N636" s="62"/>
      <c r="O636" s="62"/>
      <c r="P636" s="62"/>
      <c r="Q636" s="62"/>
      <c r="R636" s="62"/>
      <c r="S636" s="62"/>
      <c r="T636" s="62"/>
      <c r="U636" s="57"/>
    </row>
    <row r="637" spans="1:21" ht="14.5" x14ac:dyDescent="0.35">
      <c r="A637" s="62"/>
      <c r="B637" s="62"/>
      <c r="C637" s="62"/>
      <c r="D637" s="62"/>
      <c r="E637" s="62"/>
      <c r="F637" s="62"/>
      <c r="G637" s="62"/>
      <c r="H637" s="62"/>
      <c r="I637" s="62"/>
      <c r="J637" s="62"/>
      <c r="K637" s="62"/>
      <c r="L637" s="62"/>
      <c r="M637" s="62"/>
      <c r="N637" s="62"/>
      <c r="O637" s="62"/>
      <c r="P637" s="62"/>
      <c r="Q637" s="62"/>
      <c r="R637" s="62"/>
      <c r="S637" s="62"/>
      <c r="T637" s="62"/>
      <c r="U637" s="57"/>
    </row>
    <row r="638" spans="1:21" ht="14.5" x14ac:dyDescent="0.35">
      <c r="A638" s="62"/>
      <c r="B638" s="62"/>
      <c r="C638" s="62"/>
      <c r="D638" s="62"/>
      <c r="E638" s="62"/>
      <c r="F638" s="62"/>
      <c r="G638" s="62"/>
      <c r="H638" s="62"/>
      <c r="I638" s="62"/>
      <c r="J638" s="62"/>
      <c r="K638" s="62"/>
      <c r="L638" s="62"/>
      <c r="M638" s="62"/>
      <c r="N638" s="62"/>
      <c r="O638" s="62"/>
      <c r="P638" s="62"/>
      <c r="Q638" s="62"/>
      <c r="R638" s="62"/>
      <c r="S638" s="62"/>
      <c r="T638" s="62"/>
      <c r="U638" s="57"/>
    </row>
    <row r="639" spans="1:21" ht="14.5" x14ac:dyDescent="0.35">
      <c r="A639" s="62"/>
      <c r="B639" s="62"/>
      <c r="C639" s="62"/>
      <c r="D639" s="62"/>
      <c r="E639" s="62"/>
      <c r="F639" s="62"/>
      <c r="G639" s="62"/>
      <c r="H639" s="62"/>
      <c r="I639" s="62"/>
      <c r="J639" s="62"/>
      <c r="K639" s="62"/>
      <c r="L639" s="62"/>
      <c r="M639" s="62"/>
      <c r="N639" s="62"/>
      <c r="O639" s="62"/>
      <c r="P639" s="62"/>
      <c r="Q639" s="62"/>
      <c r="R639" s="62"/>
      <c r="S639" s="62"/>
      <c r="T639" s="62"/>
      <c r="U639" s="57"/>
    </row>
    <row r="640" spans="1:21" ht="14.5" x14ac:dyDescent="0.35">
      <c r="A640" s="62"/>
      <c r="B640" s="62"/>
      <c r="C640" s="62"/>
      <c r="D640" s="62"/>
      <c r="E640" s="62"/>
      <c r="F640" s="62"/>
      <c r="G640" s="62"/>
      <c r="H640" s="62"/>
      <c r="I640" s="62"/>
      <c r="J640" s="62"/>
      <c r="K640" s="62"/>
      <c r="L640" s="62"/>
      <c r="M640" s="62"/>
      <c r="N640" s="62"/>
      <c r="O640" s="62"/>
      <c r="P640" s="62"/>
      <c r="Q640" s="62"/>
      <c r="R640" s="62"/>
      <c r="S640" s="62"/>
      <c r="T640" s="62"/>
      <c r="U640" s="57"/>
    </row>
    <row r="641" spans="1:21" ht="14.5" x14ac:dyDescent="0.35">
      <c r="A641" s="62"/>
      <c r="B641" s="62"/>
      <c r="C641" s="62"/>
      <c r="D641" s="62"/>
      <c r="E641" s="62"/>
      <c r="F641" s="62"/>
      <c r="G641" s="62"/>
      <c r="H641" s="62"/>
      <c r="I641" s="62"/>
      <c r="J641" s="62"/>
      <c r="K641" s="62"/>
      <c r="L641" s="62"/>
      <c r="M641" s="62"/>
      <c r="N641" s="62"/>
      <c r="O641" s="62"/>
      <c r="P641" s="62"/>
      <c r="Q641" s="62"/>
      <c r="R641" s="62"/>
      <c r="S641" s="62"/>
      <c r="T641" s="62"/>
      <c r="U641" s="57"/>
    </row>
    <row r="642" spans="1:21" ht="14.5" x14ac:dyDescent="0.35">
      <c r="A642" s="62"/>
      <c r="B642" s="62"/>
      <c r="C642" s="62"/>
      <c r="D642" s="62"/>
      <c r="E642" s="62"/>
      <c r="F642" s="62"/>
      <c r="G642" s="62"/>
      <c r="H642" s="62"/>
      <c r="I642" s="62"/>
      <c r="J642" s="62"/>
      <c r="K642" s="62"/>
      <c r="L642" s="62"/>
      <c r="M642" s="62"/>
      <c r="N642" s="62"/>
      <c r="O642" s="62"/>
      <c r="P642" s="62"/>
      <c r="Q642" s="62"/>
      <c r="R642" s="62"/>
      <c r="S642" s="62"/>
      <c r="T642" s="62"/>
      <c r="U642" s="57"/>
    </row>
    <row r="643" spans="1:21" ht="14.5" x14ac:dyDescent="0.35">
      <c r="A643" s="62"/>
      <c r="B643" s="62"/>
      <c r="C643" s="62"/>
      <c r="D643" s="62"/>
      <c r="E643" s="62"/>
      <c r="F643" s="62"/>
      <c r="G643" s="62"/>
      <c r="H643" s="62"/>
      <c r="I643" s="62"/>
      <c r="J643" s="62"/>
      <c r="K643" s="62"/>
      <c r="L643" s="62"/>
      <c r="M643" s="62"/>
      <c r="N643" s="62"/>
      <c r="O643" s="62"/>
      <c r="P643" s="62"/>
      <c r="Q643" s="62"/>
      <c r="R643" s="62"/>
      <c r="S643" s="62"/>
      <c r="T643" s="62"/>
      <c r="U643" s="57"/>
    </row>
    <row r="644" spans="1:21" ht="14.5" x14ac:dyDescent="0.35">
      <c r="A644" s="62"/>
      <c r="B644" s="62"/>
      <c r="C644" s="62"/>
      <c r="D644" s="62"/>
      <c r="E644" s="62"/>
      <c r="F644" s="62"/>
      <c r="G644" s="62"/>
      <c r="H644" s="62"/>
      <c r="I644" s="62"/>
      <c r="J644" s="62"/>
      <c r="K644" s="62"/>
      <c r="L644" s="62"/>
      <c r="M644" s="62"/>
      <c r="N644" s="62"/>
      <c r="O644" s="62"/>
      <c r="P644" s="62"/>
      <c r="Q644" s="62"/>
      <c r="R644" s="62"/>
      <c r="S644" s="62"/>
      <c r="T644" s="62"/>
      <c r="U644" s="57"/>
    </row>
    <row r="645" spans="1:21" ht="14.5" x14ac:dyDescent="0.35">
      <c r="A645" s="62"/>
      <c r="B645" s="62"/>
      <c r="C645" s="62"/>
      <c r="D645" s="62"/>
      <c r="E645" s="62"/>
      <c r="F645" s="62"/>
      <c r="G645" s="62"/>
      <c r="H645" s="62"/>
      <c r="I645" s="62"/>
      <c r="J645" s="62"/>
      <c r="K645" s="62"/>
      <c r="L645" s="62"/>
      <c r="M645" s="62"/>
      <c r="N645" s="62"/>
      <c r="O645" s="62"/>
      <c r="P645" s="62"/>
      <c r="Q645" s="62"/>
      <c r="R645" s="62"/>
      <c r="S645" s="62"/>
      <c r="T645" s="62"/>
      <c r="U645" s="57"/>
    </row>
    <row r="646" spans="1:21" ht="14.5" x14ac:dyDescent="0.35">
      <c r="A646" s="62"/>
      <c r="B646" s="62"/>
      <c r="C646" s="62"/>
      <c r="D646" s="62"/>
      <c r="E646" s="62"/>
      <c r="F646" s="62"/>
      <c r="G646" s="62"/>
      <c r="H646" s="62"/>
      <c r="I646" s="62"/>
      <c r="J646" s="62"/>
      <c r="K646" s="62"/>
      <c r="L646" s="62"/>
      <c r="M646" s="62"/>
      <c r="N646" s="62"/>
      <c r="O646" s="62"/>
      <c r="P646" s="62"/>
      <c r="Q646" s="62"/>
      <c r="R646" s="62"/>
      <c r="S646" s="62"/>
      <c r="T646" s="62"/>
      <c r="U646" s="57"/>
    </row>
    <row r="647" spans="1:21" ht="14.5" x14ac:dyDescent="0.35">
      <c r="A647" s="62"/>
      <c r="B647" s="62"/>
      <c r="C647" s="62"/>
      <c r="D647" s="62"/>
      <c r="E647" s="62"/>
      <c r="F647" s="62"/>
      <c r="G647" s="62"/>
      <c r="H647" s="62"/>
      <c r="I647" s="62"/>
      <c r="J647" s="62"/>
      <c r="K647" s="62"/>
      <c r="L647" s="62"/>
      <c r="M647" s="62"/>
      <c r="N647" s="62"/>
      <c r="O647" s="62"/>
      <c r="P647" s="62"/>
      <c r="Q647" s="62"/>
      <c r="R647" s="62"/>
      <c r="S647" s="62"/>
      <c r="T647" s="62"/>
      <c r="U647" s="57"/>
    </row>
    <row r="648" spans="1:21" ht="14.5" x14ac:dyDescent="0.35">
      <c r="A648" s="62"/>
      <c r="B648" s="62"/>
      <c r="C648" s="62"/>
      <c r="D648" s="62"/>
      <c r="E648" s="62"/>
      <c r="F648" s="62"/>
      <c r="G648" s="62"/>
      <c r="H648" s="62"/>
      <c r="I648" s="62"/>
      <c r="J648" s="62"/>
      <c r="K648" s="62"/>
      <c r="L648" s="62"/>
      <c r="M648" s="62"/>
      <c r="N648" s="62"/>
      <c r="O648" s="62"/>
      <c r="P648" s="62"/>
      <c r="Q648" s="62"/>
      <c r="R648" s="62"/>
      <c r="S648" s="62"/>
      <c r="T648" s="62"/>
      <c r="U648" s="57"/>
    </row>
    <row r="649" spans="1:21" ht="14.5" x14ac:dyDescent="0.35">
      <c r="A649" s="62"/>
      <c r="B649" s="62"/>
      <c r="C649" s="62"/>
      <c r="D649" s="62"/>
      <c r="E649" s="62"/>
      <c r="F649" s="62"/>
      <c r="G649" s="62"/>
      <c r="H649" s="62"/>
      <c r="I649" s="62"/>
      <c r="J649" s="62"/>
      <c r="K649" s="62"/>
      <c r="L649" s="62"/>
      <c r="M649" s="62"/>
      <c r="N649" s="62"/>
      <c r="O649" s="62"/>
      <c r="P649" s="62"/>
      <c r="Q649" s="62"/>
      <c r="R649" s="62"/>
      <c r="S649" s="62"/>
      <c r="T649" s="62"/>
      <c r="U649" s="57"/>
    </row>
    <row r="650" spans="1:21" ht="14.5" x14ac:dyDescent="0.35">
      <c r="A650" s="62"/>
      <c r="B650" s="62"/>
      <c r="C650" s="62"/>
      <c r="D650" s="62"/>
      <c r="E650" s="62"/>
      <c r="F650" s="62"/>
      <c r="G650" s="62"/>
      <c r="H650" s="62"/>
      <c r="I650" s="62"/>
      <c r="J650" s="62"/>
      <c r="K650" s="62"/>
      <c r="L650" s="62"/>
      <c r="M650" s="62"/>
      <c r="N650" s="62"/>
      <c r="O650" s="62"/>
      <c r="P650" s="62"/>
      <c r="Q650" s="62"/>
      <c r="R650" s="62"/>
      <c r="S650" s="62"/>
      <c r="T650" s="62"/>
      <c r="U650" s="57"/>
    </row>
    <row r="651" spans="1:21" ht="14.5" x14ac:dyDescent="0.35">
      <c r="A651" s="62"/>
      <c r="B651" s="62"/>
      <c r="C651" s="62"/>
      <c r="D651" s="62"/>
      <c r="E651" s="62"/>
      <c r="F651" s="62"/>
      <c r="G651" s="62"/>
      <c r="H651" s="62"/>
      <c r="I651" s="62"/>
      <c r="J651" s="62"/>
      <c r="K651" s="62"/>
      <c r="L651" s="62"/>
      <c r="M651" s="62"/>
      <c r="N651" s="62"/>
      <c r="O651" s="62"/>
      <c r="P651" s="62"/>
      <c r="Q651" s="62"/>
      <c r="R651" s="62"/>
      <c r="S651" s="62"/>
      <c r="T651" s="62"/>
      <c r="U651" s="57"/>
    </row>
    <row r="652" spans="1:21" ht="14.5" x14ac:dyDescent="0.35">
      <c r="A652" s="62"/>
      <c r="B652" s="62"/>
      <c r="C652" s="62"/>
      <c r="D652" s="62"/>
      <c r="E652" s="62"/>
      <c r="F652" s="62"/>
      <c r="G652" s="62"/>
      <c r="H652" s="62"/>
      <c r="I652" s="62"/>
      <c r="J652" s="62"/>
      <c r="K652" s="62"/>
      <c r="L652" s="62"/>
      <c r="M652" s="62"/>
      <c r="N652" s="62"/>
      <c r="O652" s="62"/>
      <c r="P652" s="62"/>
      <c r="Q652" s="62"/>
      <c r="R652" s="62"/>
      <c r="S652" s="62"/>
      <c r="T652" s="62"/>
      <c r="U652" s="57"/>
    </row>
    <row r="653" spans="1:21" ht="14.5" x14ac:dyDescent="0.35">
      <c r="A653" s="62"/>
      <c r="B653" s="62"/>
      <c r="C653" s="62"/>
      <c r="D653" s="62"/>
      <c r="E653" s="62"/>
      <c r="F653" s="62"/>
      <c r="G653" s="62"/>
      <c r="H653" s="62"/>
      <c r="I653" s="62"/>
      <c r="J653" s="62"/>
      <c r="K653" s="62"/>
      <c r="L653" s="62"/>
      <c r="M653" s="62"/>
      <c r="N653" s="62"/>
      <c r="O653" s="62"/>
      <c r="P653" s="62"/>
      <c r="Q653" s="62"/>
      <c r="R653" s="62"/>
      <c r="S653" s="62"/>
      <c r="T653" s="62"/>
      <c r="U653" s="57"/>
    </row>
    <row r="654" spans="1:21" ht="14.5" x14ac:dyDescent="0.35">
      <c r="A654" s="62"/>
      <c r="B654" s="62"/>
      <c r="C654" s="62"/>
      <c r="D654" s="62"/>
      <c r="E654" s="62"/>
      <c r="F654" s="62"/>
      <c r="G654" s="62"/>
      <c r="H654" s="62"/>
      <c r="I654" s="62"/>
      <c r="J654" s="62"/>
      <c r="K654" s="62"/>
      <c r="L654" s="62"/>
      <c r="M654" s="62"/>
      <c r="N654" s="62"/>
      <c r="O654" s="62"/>
      <c r="P654" s="62"/>
      <c r="Q654" s="62"/>
      <c r="R654" s="62"/>
      <c r="S654" s="62"/>
      <c r="T654" s="62"/>
      <c r="U654" s="57"/>
    </row>
    <row r="655" spans="1:21" ht="14.5" x14ac:dyDescent="0.35">
      <c r="A655" s="62"/>
      <c r="B655" s="62"/>
      <c r="C655" s="62"/>
      <c r="D655" s="62"/>
      <c r="E655" s="62"/>
      <c r="F655" s="62"/>
      <c r="G655" s="62"/>
      <c r="H655" s="62"/>
      <c r="I655" s="62"/>
      <c r="J655" s="62"/>
      <c r="K655" s="62"/>
      <c r="L655" s="62"/>
      <c r="M655" s="62"/>
      <c r="N655" s="62"/>
      <c r="O655" s="62"/>
      <c r="P655" s="62"/>
      <c r="Q655" s="62"/>
      <c r="R655" s="62"/>
      <c r="S655" s="62"/>
      <c r="T655" s="62"/>
      <c r="U655" s="57"/>
    </row>
    <row r="656" spans="1:21" ht="14.5" x14ac:dyDescent="0.35">
      <c r="A656" s="62"/>
      <c r="B656" s="62"/>
      <c r="C656" s="62"/>
      <c r="D656" s="62"/>
      <c r="E656" s="62"/>
      <c r="F656" s="62"/>
      <c r="G656" s="62"/>
      <c r="H656" s="62"/>
      <c r="I656" s="62"/>
      <c r="J656" s="62"/>
      <c r="K656" s="62"/>
      <c r="L656" s="62"/>
      <c r="M656" s="62"/>
      <c r="N656" s="62"/>
      <c r="O656" s="62"/>
      <c r="P656" s="62"/>
      <c r="Q656" s="62"/>
      <c r="R656" s="62"/>
      <c r="S656" s="62"/>
      <c r="T656" s="62"/>
      <c r="U656" s="57"/>
    </row>
    <row r="657" spans="1:21" ht="14.5" x14ac:dyDescent="0.35">
      <c r="A657" s="62"/>
      <c r="B657" s="62"/>
      <c r="C657" s="62"/>
      <c r="D657" s="62"/>
      <c r="E657" s="62"/>
      <c r="F657" s="62"/>
      <c r="G657" s="62"/>
      <c r="H657" s="62"/>
      <c r="I657" s="62"/>
      <c r="J657" s="62"/>
      <c r="K657" s="62"/>
      <c r="L657" s="62"/>
      <c r="M657" s="62"/>
      <c r="N657" s="62"/>
      <c r="O657" s="62"/>
      <c r="P657" s="62"/>
      <c r="Q657" s="62"/>
      <c r="R657" s="62"/>
      <c r="S657" s="62"/>
      <c r="T657" s="62"/>
      <c r="U657" s="57"/>
    </row>
    <row r="658" spans="1:21" ht="14.5" x14ac:dyDescent="0.35">
      <c r="A658" s="62"/>
      <c r="B658" s="62"/>
      <c r="C658" s="62"/>
      <c r="D658" s="62"/>
      <c r="E658" s="62"/>
      <c r="F658" s="62"/>
      <c r="G658" s="62"/>
      <c r="H658" s="62"/>
      <c r="I658" s="62"/>
      <c r="J658" s="62"/>
      <c r="K658" s="62"/>
      <c r="L658" s="62"/>
      <c r="M658" s="62"/>
      <c r="N658" s="62"/>
      <c r="O658" s="62"/>
      <c r="P658" s="62"/>
      <c r="Q658" s="62"/>
      <c r="R658" s="62"/>
      <c r="S658" s="62"/>
      <c r="T658" s="62"/>
      <c r="U658" s="57"/>
    </row>
    <row r="659" spans="1:21" ht="14.5" x14ac:dyDescent="0.35">
      <c r="A659" s="62"/>
      <c r="B659" s="62"/>
      <c r="C659" s="62"/>
      <c r="D659" s="62"/>
      <c r="E659" s="62"/>
      <c r="F659" s="62"/>
      <c r="G659" s="62"/>
      <c r="H659" s="62"/>
      <c r="I659" s="62"/>
      <c r="J659" s="62"/>
      <c r="K659" s="62"/>
      <c r="L659" s="62"/>
      <c r="M659" s="62"/>
      <c r="N659" s="62"/>
      <c r="O659" s="62"/>
      <c r="P659" s="62"/>
      <c r="Q659" s="62"/>
      <c r="R659" s="62"/>
      <c r="S659" s="62"/>
      <c r="T659" s="62"/>
      <c r="U659" s="57"/>
    </row>
    <row r="660" spans="1:21" ht="14.5" x14ac:dyDescent="0.35">
      <c r="A660" s="62"/>
      <c r="B660" s="62"/>
      <c r="C660" s="62"/>
      <c r="D660" s="62"/>
      <c r="E660" s="62"/>
      <c r="F660" s="62"/>
      <c r="G660" s="62"/>
      <c r="H660" s="62"/>
      <c r="I660" s="62"/>
      <c r="J660" s="62"/>
      <c r="K660" s="62"/>
      <c r="L660" s="62"/>
      <c r="M660" s="62"/>
      <c r="N660" s="62"/>
      <c r="O660" s="62"/>
      <c r="P660" s="62"/>
      <c r="Q660" s="62"/>
      <c r="R660" s="62"/>
      <c r="S660" s="62"/>
      <c r="T660" s="62"/>
      <c r="U660" s="57"/>
    </row>
    <row r="661" spans="1:21" ht="14.5" x14ac:dyDescent="0.35">
      <c r="A661" s="62"/>
      <c r="B661" s="62"/>
      <c r="C661" s="62"/>
      <c r="D661" s="62"/>
      <c r="E661" s="62"/>
      <c r="F661" s="62"/>
      <c r="G661" s="62"/>
      <c r="H661" s="62"/>
      <c r="I661" s="62"/>
      <c r="J661" s="62"/>
      <c r="K661" s="62"/>
      <c r="L661" s="62"/>
      <c r="M661" s="62"/>
      <c r="N661" s="62"/>
      <c r="O661" s="62"/>
      <c r="P661" s="62"/>
      <c r="Q661" s="62"/>
      <c r="R661" s="62"/>
      <c r="S661" s="62"/>
      <c r="T661" s="62"/>
      <c r="U661" s="57"/>
    </row>
    <row r="662" spans="1:21" ht="14.5" x14ac:dyDescent="0.35">
      <c r="A662" s="62"/>
      <c r="B662" s="62"/>
      <c r="C662" s="62"/>
      <c r="D662" s="62"/>
      <c r="E662" s="62"/>
      <c r="F662" s="62"/>
      <c r="G662" s="62"/>
      <c r="H662" s="62"/>
      <c r="I662" s="62"/>
      <c r="J662" s="62"/>
      <c r="K662" s="62"/>
      <c r="L662" s="62"/>
      <c r="M662" s="62"/>
      <c r="N662" s="62"/>
      <c r="O662" s="62"/>
      <c r="P662" s="62"/>
      <c r="Q662" s="62"/>
      <c r="R662" s="62"/>
      <c r="S662" s="62"/>
      <c r="T662" s="62"/>
      <c r="U662" s="57"/>
    </row>
    <row r="663" spans="1:21" ht="14.5" x14ac:dyDescent="0.35">
      <c r="A663" s="62"/>
      <c r="B663" s="62"/>
      <c r="C663" s="62"/>
      <c r="D663" s="62"/>
      <c r="E663" s="62"/>
      <c r="F663" s="62"/>
      <c r="G663" s="62"/>
      <c r="H663" s="62"/>
      <c r="I663" s="62"/>
      <c r="J663" s="62"/>
      <c r="K663" s="62"/>
      <c r="L663" s="62"/>
      <c r="M663" s="62"/>
      <c r="N663" s="62"/>
      <c r="O663" s="62"/>
      <c r="P663" s="62"/>
      <c r="Q663" s="62"/>
      <c r="R663" s="62"/>
      <c r="S663" s="62"/>
      <c r="T663" s="62"/>
      <c r="U663" s="57"/>
    </row>
    <row r="664" spans="1:21" ht="14.5" x14ac:dyDescent="0.35">
      <c r="A664" s="62"/>
      <c r="B664" s="62"/>
      <c r="C664" s="62"/>
      <c r="D664" s="62"/>
      <c r="E664" s="62"/>
      <c r="F664" s="62"/>
      <c r="G664" s="62"/>
      <c r="H664" s="62"/>
      <c r="I664" s="62"/>
      <c r="J664" s="62"/>
      <c r="K664" s="62"/>
      <c r="L664" s="62"/>
      <c r="M664" s="62"/>
      <c r="N664" s="62"/>
      <c r="O664" s="62"/>
      <c r="P664" s="62"/>
      <c r="Q664" s="62"/>
      <c r="R664" s="62"/>
      <c r="S664" s="62"/>
      <c r="T664" s="62"/>
      <c r="U664" s="57"/>
    </row>
    <row r="665" spans="1:21" ht="14.5" x14ac:dyDescent="0.35">
      <c r="A665" s="62"/>
      <c r="B665" s="62"/>
      <c r="C665" s="62"/>
      <c r="D665" s="62"/>
      <c r="E665" s="62"/>
      <c r="F665" s="62"/>
      <c r="G665" s="62"/>
      <c r="H665" s="62"/>
      <c r="I665" s="62"/>
      <c r="J665" s="62"/>
      <c r="K665" s="62"/>
      <c r="L665" s="62"/>
      <c r="M665" s="62"/>
      <c r="N665" s="62"/>
      <c r="O665" s="62"/>
      <c r="P665" s="62"/>
      <c r="Q665" s="62"/>
      <c r="R665" s="62"/>
      <c r="S665" s="62"/>
      <c r="T665" s="62"/>
      <c r="U665" s="57"/>
    </row>
    <row r="666" spans="1:21" ht="14.5" x14ac:dyDescent="0.35">
      <c r="A666" s="62"/>
      <c r="B666" s="62"/>
      <c r="C666" s="62"/>
      <c r="D666" s="62"/>
      <c r="E666" s="62"/>
      <c r="F666" s="62"/>
      <c r="G666" s="62"/>
      <c r="H666" s="62"/>
      <c r="I666" s="62"/>
      <c r="J666" s="62"/>
      <c r="K666" s="62"/>
      <c r="L666" s="62"/>
      <c r="M666" s="62"/>
      <c r="N666" s="62"/>
      <c r="O666" s="62"/>
      <c r="P666" s="62"/>
      <c r="Q666" s="62"/>
      <c r="R666" s="62"/>
      <c r="S666" s="62"/>
      <c r="T666" s="62"/>
      <c r="U666" s="57"/>
    </row>
    <row r="667" spans="1:21" ht="14.5" x14ac:dyDescent="0.35">
      <c r="A667" s="62"/>
      <c r="B667" s="62"/>
      <c r="C667" s="62"/>
      <c r="D667" s="62"/>
      <c r="E667" s="62"/>
      <c r="F667" s="62"/>
      <c r="G667" s="62"/>
      <c r="H667" s="62"/>
      <c r="I667" s="62"/>
      <c r="J667" s="62"/>
      <c r="K667" s="62"/>
      <c r="L667" s="62"/>
      <c r="M667" s="62"/>
      <c r="N667" s="62"/>
      <c r="O667" s="62"/>
      <c r="P667" s="62"/>
      <c r="Q667" s="62"/>
      <c r="R667" s="62"/>
      <c r="S667" s="62"/>
      <c r="T667" s="62"/>
      <c r="U667" s="57"/>
    </row>
    <row r="668" spans="1:21" ht="14.5" x14ac:dyDescent="0.35">
      <c r="A668" s="62"/>
      <c r="B668" s="62"/>
      <c r="C668" s="62"/>
      <c r="D668" s="62"/>
      <c r="E668" s="62"/>
      <c r="F668" s="62"/>
      <c r="G668" s="62"/>
      <c r="H668" s="62"/>
      <c r="I668" s="62"/>
      <c r="J668" s="62"/>
      <c r="K668" s="62"/>
      <c r="L668" s="62"/>
      <c r="M668" s="62"/>
      <c r="N668" s="62"/>
      <c r="O668" s="62"/>
      <c r="P668" s="62"/>
      <c r="Q668" s="62"/>
      <c r="R668" s="62"/>
      <c r="S668" s="62"/>
      <c r="T668" s="62"/>
      <c r="U668" s="57"/>
    </row>
    <row r="669" spans="1:21" ht="14.5" x14ac:dyDescent="0.35">
      <c r="A669" s="62"/>
      <c r="B669" s="62"/>
      <c r="C669" s="62"/>
      <c r="D669" s="62"/>
      <c r="E669" s="62"/>
      <c r="F669" s="62"/>
      <c r="G669" s="62"/>
      <c r="H669" s="62"/>
      <c r="I669" s="62"/>
      <c r="J669" s="62"/>
      <c r="K669" s="62"/>
      <c r="L669" s="62"/>
      <c r="M669" s="62"/>
      <c r="N669" s="62"/>
      <c r="O669" s="62"/>
      <c r="P669" s="62"/>
      <c r="Q669" s="62"/>
      <c r="R669" s="62"/>
      <c r="S669" s="62"/>
      <c r="T669" s="62"/>
      <c r="U669" s="57"/>
    </row>
    <row r="670" spans="1:21" ht="14.5" x14ac:dyDescent="0.35">
      <c r="A670" s="62"/>
      <c r="B670" s="62"/>
      <c r="C670" s="62"/>
      <c r="D670" s="62"/>
      <c r="E670" s="62"/>
      <c r="F670" s="62"/>
      <c r="G670" s="62"/>
      <c r="H670" s="62"/>
      <c r="I670" s="62"/>
      <c r="J670" s="62"/>
      <c r="K670" s="62"/>
      <c r="L670" s="62"/>
      <c r="M670" s="62"/>
      <c r="N670" s="62"/>
      <c r="O670" s="62"/>
      <c r="P670" s="62"/>
      <c r="Q670" s="62"/>
      <c r="R670" s="62"/>
      <c r="S670" s="62"/>
      <c r="T670" s="62"/>
      <c r="U670" s="57"/>
    </row>
    <row r="671" spans="1:21" ht="14.5" x14ac:dyDescent="0.35">
      <c r="A671" s="62"/>
      <c r="B671" s="62"/>
      <c r="C671" s="62"/>
      <c r="D671" s="62"/>
      <c r="E671" s="62"/>
      <c r="F671" s="62"/>
      <c r="G671" s="62"/>
      <c r="H671" s="62"/>
      <c r="I671" s="62"/>
      <c r="J671" s="62"/>
      <c r="K671" s="62"/>
      <c r="L671" s="62"/>
      <c r="M671" s="62"/>
      <c r="N671" s="62"/>
      <c r="O671" s="62"/>
      <c r="P671" s="62"/>
      <c r="Q671" s="62"/>
      <c r="R671" s="62"/>
      <c r="S671" s="62"/>
      <c r="T671" s="62"/>
      <c r="U671" s="57"/>
    </row>
    <row r="672" spans="1:21" ht="14.5" x14ac:dyDescent="0.35">
      <c r="A672" s="62"/>
      <c r="B672" s="62"/>
      <c r="C672" s="62"/>
      <c r="D672" s="62"/>
      <c r="E672" s="62"/>
      <c r="F672" s="62"/>
      <c r="G672" s="62"/>
      <c r="H672" s="62"/>
      <c r="I672" s="62"/>
      <c r="J672" s="62"/>
      <c r="K672" s="62"/>
      <c r="L672" s="62"/>
      <c r="M672" s="62"/>
      <c r="N672" s="62"/>
      <c r="O672" s="62"/>
      <c r="P672" s="62"/>
      <c r="Q672" s="62"/>
      <c r="R672" s="62"/>
      <c r="S672" s="62"/>
      <c r="T672" s="62"/>
      <c r="U672" s="57"/>
    </row>
    <row r="673" spans="1:21" ht="14.5" x14ac:dyDescent="0.35">
      <c r="A673" s="62"/>
      <c r="B673" s="62"/>
      <c r="C673" s="62"/>
      <c r="D673" s="62"/>
      <c r="E673" s="62"/>
      <c r="F673" s="62"/>
      <c r="G673" s="62"/>
      <c r="H673" s="62"/>
      <c r="I673" s="62"/>
      <c r="J673" s="62"/>
      <c r="K673" s="62"/>
      <c r="L673" s="62"/>
      <c r="M673" s="62"/>
      <c r="N673" s="62"/>
      <c r="O673" s="62"/>
      <c r="P673" s="62"/>
      <c r="Q673" s="62"/>
      <c r="R673" s="62"/>
      <c r="S673" s="62"/>
      <c r="T673" s="62"/>
      <c r="U673" s="57"/>
    </row>
    <row r="674" spans="1:21" ht="14.5" x14ac:dyDescent="0.35">
      <c r="A674" s="62"/>
      <c r="B674" s="62"/>
      <c r="C674" s="62"/>
      <c r="D674" s="62"/>
      <c r="E674" s="62"/>
      <c r="F674" s="62"/>
      <c r="G674" s="62"/>
      <c r="H674" s="62"/>
      <c r="I674" s="62"/>
      <c r="J674" s="62"/>
      <c r="K674" s="62"/>
      <c r="L674" s="62"/>
      <c r="M674" s="62"/>
      <c r="N674" s="62"/>
      <c r="O674" s="62"/>
      <c r="P674" s="62"/>
      <c r="Q674" s="62"/>
      <c r="R674" s="62"/>
      <c r="S674" s="62"/>
      <c r="T674" s="62"/>
      <c r="U674" s="57"/>
    </row>
    <row r="675" spans="1:21" ht="14.5" x14ac:dyDescent="0.35">
      <c r="A675" s="62"/>
      <c r="B675" s="62"/>
      <c r="C675" s="62"/>
      <c r="D675" s="62"/>
      <c r="E675" s="62"/>
      <c r="F675" s="62"/>
      <c r="G675" s="62"/>
      <c r="H675" s="62"/>
      <c r="I675" s="62"/>
      <c r="J675" s="62"/>
      <c r="K675" s="62"/>
      <c r="L675" s="62"/>
      <c r="M675" s="62"/>
      <c r="N675" s="62"/>
      <c r="O675" s="62"/>
      <c r="P675" s="62"/>
      <c r="Q675" s="62"/>
      <c r="R675" s="62"/>
      <c r="S675" s="62"/>
      <c r="T675" s="62"/>
      <c r="U675" s="57"/>
    </row>
    <row r="676" spans="1:21" ht="14.5" x14ac:dyDescent="0.35">
      <c r="A676" s="62"/>
      <c r="B676" s="62"/>
      <c r="C676" s="62"/>
      <c r="D676" s="62"/>
      <c r="E676" s="62"/>
      <c r="F676" s="62"/>
      <c r="G676" s="62"/>
      <c r="H676" s="62"/>
      <c r="I676" s="62"/>
      <c r="J676" s="62"/>
      <c r="K676" s="62"/>
      <c r="L676" s="62"/>
      <c r="M676" s="62"/>
      <c r="N676" s="62"/>
      <c r="O676" s="62"/>
      <c r="P676" s="62"/>
      <c r="Q676" s="62"/>
      <c r="R676" s="62"/>
      <c r="S676" s="62"/>
      <c r="T676" s="62"/>
      <c r="U676" s="57"/>
    </row>
    <row r="677" spans="1:21" ht="14.5" x14ac:dyDescent="0.35">
      <c r="A677" s="62"/>
      <c r="B677" s="62"/>
      <c r="C677" s="62"/>
      <c r="D677" s="62"/>
      <c r="E677" s="62"/>
      <c r="F677" s="62"/>
      <c r="G677" s="62"/>
      <c r="H677" s="62"/>
      <c r="I677" s="62"/>
      <c r="J677" s="62"/>
      <c r="K677" s="62"/>
      <c r="L677" s="62"/>
      <c r="M677" s="62"/>
      <c r="N677" s="62"/>
      <c r="O677" s="62"/>
      <c r="P677" s="62"/>
      <c r="Q677" s="62"/>
      <c r="R677" s="62"/>
      <c r="S677" s="62"/>
      <c r="T677" s="62"/>
      <c r="U677" s="57"/>
    </row>
    <row r="678" spans="1:21" ht="14.5" x14ac:dyDescent="0.35">
      <c r="A678" s="62"/>
      <c r="B678" s="62"/>
      <c r="C678" s="62"/>
      <c r="D678" s="62"/>
      <c r="E678" s="62"/>
      <c r="F678" s="62"/>
      <c r="G678" s="62"/>
      <c r="H678" s="62"/>
      <c r="I678" s="62"/>
      <c r="J678" s="62"/>
      <c r="K678" s="62"/>
      <c r="L678" s="62"/>
      <c r="M678" s="62"/>
      <c r="N678" s="62"/>
      <c r="O678" s="62"/>
      <c r="P678" s="62"/>
      <c r="Q678" s="62"/>
      <c r="R678" s="62"/>
      <c r="S678" s="62"/>
      <c r="T678" s="62"/>
      <c r="U678" s="57"/>
    </row>
    <row r="679" spans="1:21" ht="14.5" x14ac:dyDescent="0.35">
      <c r="A679" s="62"/>
      <c r="B679" s="62"/>
      <c r="C679" s="62"/>
      <c r="D679" s="62"/>
      <c r="E679" s="62"/>
      <c r="F679" s="62"/>
      <c r="G679" s="62"/>
      <c r="H679" s="62"/>
      <c r="I679" s="62"/>
      <c r="J679" s="62"/>
      <c r="K679" s="62"/>
      <c r="L679" s="62"/>
      <c r="M679" s="62"/>
      <c r="N679" s="62"/>
      <c r="O679" s="62"/>
      <c r="P679" s="62"/>
      <c r="Q679" s="62"/>
      <c r="R679" s="62"/>
      <c r="S679" s="62"/>
      <c r="T679" s="62"/>
      <c r="U679" s="57"/>
    </row>
    <row r="680" spans="1:21" ht="14.5" x14ac:dyDescent="0.35">
      <c r="A680" s="62"/>
      <c r="B680" s="62"/>
      <c r="C680" s="62"/>
      <c r="D680" s="62"/>
      <c r="E680" s="62"/>
      <c r="F680" s="62"/>
      <c r="G680" s="62"/>
      <c r="H680" s="62"/>
      <c r="I680" s="62"/>
      <c r="J680" s="62"/>
      <c r="K680" s="62"/>
      <c r="L680" s="62"/>
      <c r="M680" s="62"/>
      <c r="N680" s="62"/>
      <c r="O680" s="62"/>
      <c r="P680" s="62"/>
      <c r="Q680" s="62"/>
      <c r="R680" s="62"/>
      <c r="S680" s="62"/>
      <c r="T680" s="62"/>
      <c r="U680" s="57"/>
    </row>
    <row r="681" spans="1:21" ht="14.5" x14ac:dyDescent="0.35">
      <c r="A681" s="62"/>
      <c r="B681" s="62"/>
      <c r="C681" s="62"/>
      <c r="D681" s="62"/>
      <c r="E681" s="62"/>
      <c r="F681" s="62"/>
      <c r="G681" s="62"/>
      <c r="H681" s="62"/>
      <c r="I681" s="62"/>
      <c r="J681" s="62"/>
      <c r="K681" s="62"/>
      <c r="L681" s="62"/>
      <c r="M681" s="62"/>
      <c r="N681" s="62"/>
      <c r="O681" s="62"/>
      <c r="P681" s="62"/>
      <c r="Q681" s="62"/>
      <c r="R681" s="62"/>
      <c r="S681" s="62"/>
      <c r="T681" s="62"/>
      <c r="U681" s="57"/>
    </row>
    <row r="682" spans="1:21" ht="14.5" x14ac:dyDescent="0.35">
      <c r="A682" s="62"/>
      <c r="B682" s="62"/>
      <c r="C682" s="62"/>
      <c r="D682" s="62"/>
      <c r="E682" s="62"/>
      <c r="F682" s="62"/>
      <c r="G682" s="62"/>
      <c r="H682" s="62"/>
      <c r="I682" s="62"/>
      <c r="J682" s="62"/>
      <c r="K682" s="62"/>
      <c r="L682" s="62"/>
      <c r="M682" s="62"/>
      <c r="N682" s="62"/>
      <c r="O682" s="62"/>
      <c r="P682" s="62"/>
      <c r="Q682" s="62"/>
      <c r="R682" s="62"/>
      <c r="S682" s="62"/>
      <c r="T682" s="62"/>
      <c r="U682" s="57"/>
    </row>
    <row r="683" spans="1:21" ht="14.5" x14ac:dyDescent="0.35">
      <c r="A683" s="62"/>
      <c r="B683" s="62"/>
      <c r="C683" s="62"/>
      <c r="D683" s="62"/>
      <c r="E683" s="62"/>
      <c r="F683" s="62"/>
      <c r="G683" s="62"/>
      <c r="H683" s="62"/>
      <c r="I683" s="62"/>
      <c r="J683" s="62"/>
      <c r="K683" s="62"/>
      <c r="L683" s="62"/>
      <c r="M683" s="62"/>
      <c r="N683" s="62"/>
      <c r="O683" s="62"/>
      <c r="P683" s="62"/>
      <c r="Q683" s="62"/>
      <c r="R683" s="62"/>
      <c r="S683" s="62"/>
      <c r="T683" s="62"/>
      <c r="U683" s="57"/>
    </row>
    <row r="684" spans="1:21" ht="14.5" x14ac:dyDescent="0.35">
      <c r="A684" s="62"/>
      <c r="B684" s="62"/>
      <c r="C684" s="62"/>
      <c r="D684" s="62"/>
      <c r="E684" s="62"/>
      <c r="F684" s="62"/>
      <c r="G684" s="62"/>
      <c r="H684" s="62"/>
      <c r="I684" s="62"/>
      <c r="J684" s="62"/>
      <c r="K684" s="62"/>
      <c r="L684" s="62"/>
      <c r="M684" s="62"/>
      <c r="N684" s="62"/>
      <c r="O684" s="62"/>
      <c r="P684" s="62"/>
      <c r="Q684" s="62"/>
      <c r="R684" s="62"/>
      <c r="S684" s="62"/>
      <c r="T684" s="62"/>
      <c r="U684" s="57"/>
    </row>
    <row r="685" spans="1:21" ht="14.5" x14ac:dyDescent="0.35">
      <c r="A685" s="62"/>
      <c r="B685" s="62"/>
      <c r="C685" s="62"/>
      <c r="D685" s="62"/>
      <c r="E685" s="62"/>
      <c r="F685" s="62"/>
      <c r="G685" s="62"/>
      <c r="H685" s="62"/>
      <c r="I685" s="62"/>
      <c r="J685" s="62"/>
      <c r="K685" s="62"/>
      <c r="L685" s="62"/>
      <c r="M685" s="62"/>
      <c r="N685" s="62"/>
      <c r="O685" s="62"/>
      <c r="P685" s="62"/>
      <c r="Q685" s="62"/>
      <c r="R685" s="62"/>
      <c r="S685" s="62"/>
      <c r="T685" s="62"/>
      <c r="U685" s="57"/>
    </row>
    <row r="686" spans="1:21" ht="14.5" x14ac:dyDescent="0.35">
      <c r="A686" s="62"/>
      <c r="B686" s="62"/>
      <c r="C686" s="62"/>
      <c r="D686" s="62"/>
      <c r="E686" s="62"/>
      <c r="F686" s="62"/>
      <c r="G686" s="62"/>
      <c r="H686" s="62"/>
      <c r="I686" s="62"/>
      <c r="J686" s="62"/>
      <c r="K686" s="62"/>
      <c r="L686" s="62"/>
      <c r="M686" s="62"/>
      <c r="N686" s="62"/>
      <c r="O686" s="62"/>
      <c r="P686" s="62"/>
      <c r="Q686" s="62"/>
      <c r="R686" s="62"/>
      <c r="S686" s="62"/>
      <c r="T686" s="62"/>
      <c r="U686" s="57"/>
    </row>
    <row r="687" spans="1:21" ht="14.5" x14ac:dyDescent="0.35">
      <c r="A687" s="62"/>
      <c r="B687" s="62"/>
      <c r="C687" s="62"/>
      <c r="D687" s="62"/>
      <c r="E687" s="62"/>
      <c r="F687" s="62"/>
      <c r="G687" s="62"/>
      <c r="H687" s="62"/>
      <c r="I687" s="62"/>
      <c r="J687" s="62"/>
      <c r="K687" s="62"/>
      <c r="L687" s="62"/>
      <c r="M687" s="62"/>
      <c r="N687" s="62"/>
      <c r="O687" s="62"/>
      <c r="P687" s="62"/>
      <c r="Q687" s="62"/>
      <c r="R687" s="62"/>
      <c r="S687" s="62"/>
      <c r="T687" s="62"/>
      <c r="U687" s="57"/>
    </row>
    <row r="688" spans="1:21" ht="14.5" x14ac:dyDescent="0.35">
      <c r="A688" s="62"/>
      <c r="B688" s="62"/>
      <c r="C688" s="62"/>
      <c r="D688" s="62"/>
      <c r="E688" s="62"/>
      <c r="F688" s="62"/>
      <c r="G688" s="62"/>
      <c r="H688" s="62"/>
      <c r="I688" s="62"/>
      <c r="J688" s="62"/>
      <c r="K688" s="62"/>
      <c r="L688" s="62"/>
      <c r="M688" s="62"/>
      <c r="N688" s="62"/>
      <c r="O688" s="62"/>
      <c r="P688" s="62"/>
      <c r="Q688" s="62"/>
      <c r="R688" s="62"/>
      <c r="S688" s="62"/>
      <c r="T688" s="62"/>
      <c r="U688" s="57"/>
    </row>
    <row r="689" spans="1:21" ht="14.5" x14ac:dyDescent="0.35">
      <c r="A689" s="62"/>
      <c r="B689" s="62"/>
      <c r="C689" s="62"/>
      <c r="D689" s="62"/>
      <c r="E689" s="62"/>
      <c r="F689" s="62"/>
      <c r="G689" s="62"/>
      <c r="H689" s="62"/>
      <c r="I689" s="62"/>
      <c r="J689" s="62"/>
      <c r="K689" s="62"/>
      <c r="L689" s="62"/>
      <c r="M689" s="62"/>
      <c r="N689" s="62"/>
      <c r="O689" s="62"/>
      <c r="P689" s="62"/>
      <c r="Q689" s="62"/>
      <c r="R689" s="62"/>
      <c r="S689" s="62"/>
      <c r="T689" s="62"/>
      <c r="U689" s="57"/>
    </row>
    <row r="690" spans="1:21" ht="14.5" x14ac:dyDescent="0.35">
      <c r="A690" s="62"/>
      <c r="B690" s="62"/>
      <c r="C690" s="62"/>
      <c r="D690" s="62"/>
      <c r="E690" s="62"/>
      <c r="F690" s="62"/>
      <c r="G690" s="62"/>
      <c r="H690" s="62"/>
      <c r="I690" s="62"/>
      <c r="J690" s="62"/>
      <c r="K690" s="62"/>
      <c r="L690" s="62"/>
      <c r="M690" s="62"/>
      <c r="N690" s="62"/>
      <c r="O690" s="62"/>
      <c r="P690" s="62"/>
      <c r="Q690" s="62"/>
      <c r="R690" s="62"/>
      <c r="S690" s="62"/>
      <c r="T690" s="62"/>
      <c r="U690" s="57"/>
    </row>
    <row r="691" spans="1:21" ht="14.5" x14ac:dyDescent="0.35">
      <c r="A691" s="62"/>
      <c r="B691" s="62"/>
      <c r="C691" s="62"/>
      <c r="D691" s="62"/>
      <c r="E691" s="62"/>
      <c r="F691" s="62"/>
      <c r="G691" s="62"/>
      <c r="H691" s="62"/>
      <c r="I691" s="62"/>
      <c r="J691" s="62"/>
      <c r="K691" s="62"/>
      <c r="L691" s="62"/>
      <c r="M691" s="62"/>
      <c r="N691" s="62"/>
      <c r="O691" s="62"/>
      <c r="P691" s="62"/>
      <c r="Q691" s="62"/>
      <c r="R691" s="62"/>
      <c r="S691" s="62"/>
      <c r="T691" s="62"/>
      <c r="U691" s="57"/>
    </row>
    <row r="692" spans="1:21" ht="14.5" x14ac:dyDescent="0.35">
      <c r="A692" s="62"/>
      <c r="B692" s="62"/>
      <c r="C692" s="62"/>
      <c r="D692" s="62"/>
      <c r="E692" s="62"/>
      <c r="F692" s="62"/>
      <c r="G692" s="62"/>
      <c r="H692" s="62"/>
      <c r="I692" s="62"/>
      <c r="J692" s="62"/>
      <c r="K692" s="62"/>
      <c r="L692" s="62"/>
      <c r="M692" s="62"/>
      <c r="N692" s="62"/>
      <c r="O692" s="62"/>
      <c r="P692" s="62"/>
      <c r="Q692" s="62"/>
      <c r="R692" s="62"/>
      <c r="S692" s="62"/>
      <c r="T692" s="62"/>
      <c r="U692" s="57"/>
    </row>
    <row r="693" spans="1:21" ht="14.5" x14ac:dyDescent="0.35">
      <c r="A693" s="62"/>
      <c r="B693" s="62"/>
      <c r="C693" s="62"/>
      <c r="D693" s="62"/>
      <c r="E693" s="62"/>
      <c r="F693" s="62"/>
      <c r="G693" s="62"/>
      <c r="H693" s="62"/>
      <c r="I693" s="62"/>
      <c r="J693" s="62"/>
      <c r="K693" s="62"/>
      <c r="L693" s="62"/>
      <c r="M693" s="62"/>
      <c r="N693" s="62"/>
      <c r="O693" s="62"/>
      <c r="P693" s="62"/>
      <c r="Q693" s="62"/>
      <c r="R693" s="62"/>
      <c r="S693" s="62"/>
      <c r="T693" s="62"/>
      <c r="U693" s="57"/>
    </row>
    <row r="694" spans="1:21" ht="14.5" x14ac:dyDescent="0.35">
      <c r="A694" s="62"/>
      <c r="B694" s="62"/>
      <c r="C694" s="62"/>
      <c r="D694" s="62"/>
      <c r="E694" s="62"/>
      <c r="F694" s="62"/>
      <c r="G694" s="62"/>
      <c r="H694" s="62"/>
      <c r="I694" s="62"/>
      <c r="J694" s="62"/>
      <c r="K694" s="62"/>
      <c r="L694" s="62"/>
      <c r="M694" s="62"/>
      <c r="N694" s="62"/>
      <c r="O694" s="62"/>
      <c r="P694" s="62"/>
      <c r="Q694" s="62"/>
      <c r="R694" s="62"/>
      <c r="S694" s="62"/>
      <c r="T694" s="62"/>
      <c r="U694" s="57"/>
    </row>
    <row r="695" spans="1:21" ht="14.5" x14ac:dyDescent="0.35">
      <c r="A695" s="62"/>
      <c r="B695" s="62"/>
      <c r="C695" s="62"/>
      <c r="D695" s="62"/>
      <c r="E695" s="62"/>
      <c r="F695" s="62"/>
      <c r="G695" s="62"/>
      <c r="H695" s="62"/>
      <c r="I695" s="62"/>
      <c r="J695" s="62"/>
      <c r="K695" s="62"/>
      <c r="L695" s="62"/>
      <c r="M695" s="62"/>
      <c r="N695" s="62"/>
      <c r="O695" s="62"/>
      <c r="P695" s="62"/>
      <c r="Q695" s="62"/>
      <c r="R695" s="62"/>
      <c r="S695" s="62"/>
      <c r="T695" s="62"/>
      <c r="U695" s="57"/>
    </row>
    <row r="696" spans="1:21" ht="14.5" x14ac:dyDescent="0.35">
      <c r="A696" s="62"/>
      <c r="B696" s="62"/>
      <c r="C696" s="62"/>
      <c r="D696" s="62"/>
      <c r="E696" s="62"/>
      <c r="F696" s="62"/>
      <c r="G696" s="62"/>
      <c r="H696" s="62"/>
      <c r="I696" s="62"/>
      <c r="J696" s="62"/>
      <c r="K696" s="62"/>
      <c r="L696" s="62"/>
      <c r="M696" s="62"/>
      <c r="N696" s="62"/>
      <c r="O696" s="62"/>
      <c r="P696" s="62"/>
      <c r="Q696" s="62"/>
      <c r="R696" s="62"/>
      <c r="S696" s="62"/>
      <c r="T696" s="62"/>
      <c r="U696" s="57"/>
    </row>
    <row r="697" spans="1:21" ht="14.5" x14ac:dyDescent="0.35">
      <c r="A697" s="62"/>
      <c r="B697" s="62"/>
      <c r="C697" s="62"/>
      <c r="D697" s="62"/>
      <c r="E697" s="62"/>
      <c r="F697" s="62"/>
      <c r="G697" s="62"/>
      <c r="H697" s="62"/>
      <c r="I697" s="62"/>
      <c r="J697" s="62"/>
      <c r="K697" s="62"/>
      <c r="L697" s="62"/>
      <c r="M697" s="62"/>
      <c r="N697" s="62"/>
      <c r="O697" s="62"/>
      <c r="P697" s="62"/>
      <c r="Q697" s="62"/>
      <c r="R697" s="62"/>
      <c r="S697" s="62"/>
      <c r="T697" s="62"/>
      <c r="U697" s="57"/>
    </row>
    <row r="698" spans="1:21" ht="14.5" x14ac:dyDescent="0.35">
      <c r="A698" s="62"/>
      <c r="B698" s="62"/>
      <c r="C698" s="62"/>
      <c r="D698" s="62"/>
      <c r="E698" s="62"/>
      <c r="F698" s="62"/>
      <c r="G698" s="62"/>
      <c r="H698" s="62"/>
      <c r="I698" s="62"/>
      <c r="J698" s="62"/>
      <c r="K698" s="62"/>
      <c r="L698" s="62"/>
      <c r="M698" s="62"/>
      <c r="N698" s="62"/>
      <c r="O698" s="62"/>
      <c r="P698" s="62"/>
      <c r="Q698" s="62"/>
      <c r="R698" s="62"/>
      <c r="S698" s="62"/>
      <c r="T698" s="62"/>
      <c r="U698" s="57"/>
    </row>
    <row r="699" spans="1:21" ht="14.5" x14ac:dyDescent="0.35">
      <c r="A699" s="62"/>
      <c r="B699" s="62"/>
      <c r="C699" s="62"/>
      <c r="D699" s="62"/>
      <c r="E699" s="62"/>
      <c r="F699" s="62"/>
      <c r="G699" s="62"/>
      <c r="H699" s="62"/>
      <c r="I699" s="62"/>
      <c r="J699" s="62"/>
      <c r="K699" s="62"/>
      <c r="L699" s="62"/>
      <c r="M699" s="62"/>
      <c r="N699" s="62"/>
      <c r="O699" s="62"/>
      <c r="P699" s="62"/>
      <c r="Q699" s="62"/>
      <c r="R699" s="62"/>
      <c r="S699" s="62"/>
      <c r="T699" s="62"/>
      <c r="U699" s="57"/>
    </row>
    <row r="700" spans="1:21" ht="14.5" x14ac:dyDescent="0.35">
      <c r="A700" s="62"/>
      <c r="B700" s="62"/>
      <c r="C700" s="62"/>
      <c r="D700" s="62"/>
      <c r="E700" s="62"/>
      <c r="F700" s="62"/>
      <c r="G700" s="62"/>
      <c r="H700" s="62"/>
      <c r="I700" s="62"/>
      <c r="J700" s="62"/>
      <c r="K700" s="62"/>
      <c r="L700" s="62"/>
      <c r="M700" s="62"/>
      <c r="N700" s="62"/>
      <c r="O700" s="62"/>
      <c r="P700" s="62"/>
      <c r="Q700" s="62"/>
      <c r="R700" s="62"/>
      <c r="S700" s="62"/>
      <c r="T700" s="62"/>
      <c r="U700" s="57"/>
    </row>
    <row r="701" spans="1:21" ht="14.5" x14ac:dyDescent="0.35">
      <c r="A701" s="62"/>
      <c r="B701" s="62"/>
      <c r="C701" s="62"/>
      <c r="D701" s="62"/>
      <c r="E701" s="62"/>
      <c r="F701" s="62"/>
      <c r="G701" s="62"/>
      <c r="H701" s="62"/>
      <c r="I701" s="62"/>
      <c r="J701" s="62"/>
      <c r="K701" s="62"/>
      <c r="L701" s="62"/>
      <c r="M701" s="62"/>
      <c r="N701" s="62"/>
      <c r="O701" s="62"/>
      <c r="P701" s="62"/>
      <c r="Q701" s="62"/>
      <c r="R701" s="62"/>
      <c r="S701" s="62"/>
      <c r="T701" s="62"/>
      <c r="U701" s="57"/>
    </row>
    <row r="702" spans="1:21" ht="14.5" x14ac:dyDescent="0.35">
      <c r="A702" s="62"/>
      <c r="B702" s="62"/>
      <c r="C702" s="62"/>
      <c r="D702" s="62"/>
      <c r="E702" s="62"/>
      <c r="F702" s="62"/>
      <c r="G702" s="62"/>
      <c r="H702" s="62"/>
      <c r="I702" s="62"/>
      <c r="J702" s="62"/>
      <c r="K702" s="62"/>
      <c r="L702" s="62"/>
      <c r="M702" s="62"/>
      <c r="N702" s="62"/>
      <c r="O702" s="62"/>
      <c r="P702" s="62"/>
      <c r="Q702" s="62"/>
      <c r="R702" s="62"/>
      <c r="S702" s="62"/>
      <c r="T702" s="62"/>
      <c r="U702" s="57"/>
    </row>
    <row r="703" spans="1:21" ht="14.5" x14ac:dyDescent="0.35">
      <c r="A703" s="62"/>
      <c r="B703" s="62"/>
      <c r="C703" s="62"/>
      <c r="D703" s="62"/>
      <c r="E703" s="62"/>
      <c r="F703" s="62"/>
      <c r="G703" s="62"/>
      <c r="H703" s="62"/>
      <c r="I703" s="62"/>
      <c r="J703" s="62"/>
      <c r="K703" s="62"/>
      <c r="L703" s="62"/>
      <c r="M703" s="62"/>
      <c r="N703" s="62"/>
      <c r="O703" s="62"/>
      <c r="P703" s="62"/>
      <c r="Q703" s="62"/>
      <c r="R703" s="62"/>
      <c r="S703" s="62"/>
      <c r="T703" s="62"/>
      <c r="U703" s="57"/>
    </row>
    <row r="704" spans="1:21" ht="14.5" x14ac:dyDescent="0.35">
      <c r="A704" s="62"/>
      <c r="B704" s="62"/>
      <c r="C704" s="62"/>
      <c r="D704" s="62"/>
      <c r="E704" s="62"/>
      <c r="F704" s="62"/>
      <c r="G704" s="62"/>
      <c r="H704" s="62"/>
      <c r="I704" s="62"/>
      <c r="J704" s="62"/>
      <c r="K704" s="62"/>
      <c r="L704" s="62"/>
      <c r="M704" s="62"/>
      <c r="N704" s="62"/>
      <c r="O704" s="62"/>
      <c r="P704" s="62"/>
      <c r="Q704" s="62"/>
      <c r="R704" s="62"/>
      <c r="S704" s="62"/>
      <c r="T704" s="62"/>
      <c r="U704" s="57"/>
    </row>
    <row r="705" spans="1:21" ht="14.5" x14ac:dyDescent="0.35">
      <c r="A705" s="62"/>
      <c r="B705" s="62"/>
      <c r="C705" s="62"/>
      <c r="D705" s="62"/>
      <c r="E705" s="62"/>
      <c r="F705" s="62"/>
      <c r="G705" s="62"/>
      <c r="H705" s="62"/>
      <c r="I705" s="62"/>
      <c r="J705" s="62"/>
      <c r="K705" s="62"/>
      <c r="L705" s="62"/>
      <c r="M705" s="62"/>
      <c r="N705" s="62"/>
      <c r="O705" s="62"/>
      <c r="P705" s="62"/>
      <c r="Q705" s="62"/>
      <c r="R705" s="62"/>
      <c r="S705" s="62"/>
      <c r="T705" s="62"/>
      <c r="U705" s="57"/>
    </row>
    <row r="706" spans="1:21" ht="14.5" x14ac:dyDescent="0.35">
      <c r="A706" s="62"/>
      <c r="B706" s="62"/>
      <c r="C706" s="62"/>
      <c r="D706" s="62"/>
      <c r="E706" s="62"/>
      <c r="F706" s="62"/>
      <c r="G706" s="62"/>
      <c r="H706" s="62"/>
      <c r="I706" s="62"/>
      <c r="J706" s="62"/>
      <c r="K706" s="62"/>
      <c r="L706" s="62"/>
      <c r="M706" s="62"/>
      <c r="N706" s="62"/>
      <c r="O706" s="62"/>
      <c r="P706" s="62"/>
      <c r="Q706" s="62"/>
      <c r="R706" s="62"/>
      <c r="S706" s="62"/>
      <c r="T706" s="62"/>
      <c r="U706" s="57"/>
    </row>
    <row r="707" spans="1:21" ht="14.5" x14ac:dyDescent="0.35">
      <c r="A707" s="62"/>
      <c r="B707" s="62"/>
      <c r="C707" s="62"/>
      <c r="D707" s="62"/>
      <c r="E707" s="62"/>
      <c r="F707" s="62"/>
      <c r="G707" s="62"/>
      <c r="H707" s="62"/>
      <c r="I707" s="62"/>
      <c r="J707" s="62"/>
      <c r="K707" s="62"/>
      <c r="L707" s="62"/>
      <c r="M707" s="62"/>
      <c r="N707" s="62"/>
      <c r="O707" s="62"/>
      <c r="P707" s="62"/>
      <c r="Q707" s="62"/>
      <c r="R707" s="62"/>
      <c r="S707" s="62"/>
      <c r="T707" s="62"/>
      <c r="U707" s="57"/>
    </row>
    <row r="708" spans="1:21" ht="14.5" x14ac:dyDescent="0.35">
      <c r="A708" s="62"/>
      <c r="B708" s="62"/>
      <c r="C708" s="62"/>
      <c r="D708" s="62"/>
      <c r="E708" s="62"/>
      <c r="F708" s="62"/>
      <c r="G708" s="62"/>
      <c r="H708" s="62"/>
      <c r="I708" s="62"/>
      <c r="J708" s="62"/>
      <c r="K708" s="62"/>
      <c r="L708" s="62"/>
      <c r="M708" s="62"/>
      <c r="N708" s="62"/>
      <c r="O708" s="62"/>
      <c r="P708" s="62"/>
      <c r="Q708" s="62"/>
      <c r="R708" s="62"/>
      <c r="S708" s="62"/>
      <c r="T708" s="62"/>
      <c r="U708" s="57"/>
    </row>
    <row r="709" spans="1:21" ht="14.5" x14ac:dyDescent="0.35">
      <c r="A709" s="62"/>
      <c r="B709" s="62"/>
      <c r="C709" s="62"/>
      <c r="D709" s="62"/>
      <c r="E709" s="62"/>
      <c r="F709" s="62"/>
      <c r="G709" s="62"/>
      <c r="H709" s="62"/>
      <c r="I709" s="62"/>
      <c r="J709" s="62"/>
      <c r="K709" s="62"/>
      <c r="L709" s="62"/>
      <c r="M709" s="62"/>
      <c r="N709" s="62"/>
      <c r="O709" s="62"/>
      <c r="P709" s="62"/>
      <c r="Q709" s="62"/>
      <c r="R709" s="62"/>
      <c r="S709" s="62"/>
      <c r="T709" s="62"/>
      <c r="U709" s="57"/>
    </row>
    <row r="710" spans="1:21" ht="14.5" x14ac:dyDescent="0.35">
      <c r="A710" s="62"/>
      <c r="B710" s="62"/>
      <c r="C710" s="62"/>
      <c r="D710" s="62"/>
      <c r="E710" s="62"/>
      <c r="F710" s="62"/>
      <c r="G710" s="62"/>
      <c r="H710" s="62"/>
      <c r="I710" s="62"/>
      <c r="J710" s="62"/>
      <c r="K710" s="62"/>
      <c r="L710" s="62"/>
      <c r="M710" s="62"/>
      <c r="N710" s="62"/>
      <c r="O710" s="62"/>
      <c r="P710" s="62"/>
      <c r="Q710" s="62"/>
      <c r="R710" s="62"/>
      <c r="S710" s="62"/>
      <c r="T710" s="62"/>
      <c r="U710" s="57"/>
    </row>
    <row r="711" spans="1:21" ht="14.5" x14ac:dyDescent="0.35">
      <c r="A711" s="62"/>
      <c r="B711" s="62"/>
      <c r="C711" s="62"/>
      <c r="D711" s="62"/>
      <c r="E711" s="62"/>
      <c r="F711" s="62"/>
      <c r="G711" s="62"/>
      <c r="H711" s="62"/>
      <c r="I711" s="62"/>
      <c r="J711" s="62"/>
      <c r="K711" s="62"/>
      <c r="L711" s="62"/>
      <c r="M711" s="62"/>
      <c r="N711" s="62"/>
      <c r="O711" s="62"/>
      <c r="P711" s="62"/>
      <c r="Q711" s="62"/>
      <c r="R711" s="62"/>
      <c r="S711" s="62"/>
      <c r="T711" s="62"/>
      <c r="U711" s="57"/>
    </row>
    <row r="712" spans="1:21" ht="14.5" x14ac:dyDescent="0.35">
      <c r="A712" s="62"/>
      <c r="B712" s="62"/>
      <c r="C712" s="62"/>
      <c r="D712" s="62"/>
      <c r="E712" s="62"/>
      <c r="F712" s="62"/>
      <c r="G712" s="62"/>
      <c r="H712" s="62"/>
      <c r="I712" s="62"/>
      <c r="J712" s="62"/>
      <c r="K712" s="62"/>
      <c r="L712" s="62"/>
      <c r="M712" s="62"/>
      <c r="N712" s="62"/>
      <c r="O712" s="62"/>
      <c r="P712" s="62"/>
      <c r="Q712" s="62"/>
      <c r="R712" s="62"/>
      <c r="S712" s="62"/>
      <c r="T712" s="62"/>
      <c r="U712" s="57"/>
    </row>
    <row r="713" spans="1:21" ht="14.5" x14ac:dyDescent="0.35">
      <c r="A713" s="62"/>
      <c r="B713" s="62"/>
      <c r="C713" s="62"/>
      <c r="D713" s="62"/>
      <c r="E713" s="62"/>
      <c r="F713" s="62"/>
      <c r="G713" s="62"/>
      <c r="H713" s="62"/>
      <c r="I713" s="62"/>
      <c r="J713" s="62"/>
      <c r="K713" s="62"/>
      <c r="L713" s="62"/>
      <c r="M713" s="62"/>
      <c r="N713" s="62"/>
      <c r="O713" s="62"/>
      <c r="P713" s="62"/>
      <c r="Q713" s="62"/>
      <c r="R713" s="62"/>
      <c r="S713" s="62"/>
      <c r="T713" s="62"/>
      <c r="U713" s="57"/>
    </row>
    <row r="714" spans="1:21" ht="14.5" x14ac:dyDescent="0.35">
      <c r="A714" s="62"/>
      <c r="B714" s="62"/>
      <c r="C714" s="62"/>
      <c r="D714" s="62"/>
      <c r="E714" s="62"/>
      <c r="F714" s="62"/>
      <c r="G714" s="62"/>
      <c r="H714" s="62"/>
      <c r="I714" s="62"/>
      <c r="J714" s="62"/>
      <c r="K714" s="62"/>
      <c r="L714" s="62"/>
      <c r="M714" s="62"/>
      <c r="N714" s="62"/>
      <c r="O714" s="62"/>
      <c r="P714" s="62"/>
      <c r="Q714" s="62"/>
      <c r="R714" s="62"/>
      <c r="S714" s="62"/>
      <c r="T714" s="62"/>
      <c r="U714" s="57"/>
    </row>
    <row r="715" spans="1:21" ht="14.5" x14ac:dyDescent="0.35">
      <c r="A715" s="62"/>
      <c r="B715" s="62"/>
      <c r="C715" s="62"/>
      <c r="D715" s="62"/>
      <c r="E715" s="62"/>
      <c r="F715" s="62"/>
      <c r="G715" s="62"/>
      <c r="H715" s="62"/>
      <c r="I715" s="62"/>
      <c r="J715" s="62"/>
      <c r="K715" s="62"/>
      <c r="L715" s="62"/>
      <c r="M715" s="62"/>
      <c r="N715" s="62"/>
      <c r="O715" s="62"/>
      <c r="P715" s="62"/>
      <c r="Q715" s="62"/>
      <c r="R715" s="62"/>
      <c r="S715" s="62"/>
      <c r="T715" s="62"/>
      <c r="U715" s="57"/>
    </row>
    <row r="716" spans="1:21" ht="14.5" x14ac:dyDescent="0.35">
      <c r="A716" s="62"/>
      <c r="B716" s="62"/>
      <c r="C716" s="62"/>
      <c r="D716" s="62"/>
      <c r="E716" s="62"/>
      <c r="F716" s="62"/>
      <c r="G716" s="62"/>
      <c r="H716" s="62"/>
      <c r="I716" s="62"/>
      <c r="J716" s="62"/>
      <c r="K716" s="62"/>
      <c r="L716" s="62"/>
      <c r="M716" s="62"/>
      <c r="N716" s="62"/>
      <c r="O716" s="62"/>
      <c r="P716" s="62"/>
      <c r="Q716" s="62"/>
      <c r="R716" s="62"/>
      <c r="S716" s="62"/>
      <c r="T716" s="62"/>
      <c r="U716" s="57"/>
    </row>
    <row r="717" spans="1:21" ht="14.5" x14ac:dyDescent="0.35">
      <c r="A717" s="62"/>
      <c r="B717" s="62"/>
      <c r="C717" s="62"/>
      <c r="D717" s="62"/>
      <c r="E717" s="62"/>
      <c r="F717" s="62"/>
      <c r="G717" s="62"/>
      <c r="H717" s="62"/>
      <c r="I717" s="62"/>
      <c r="J717" s="62"/>
      <c r="K717" s="62"/>
      <c r="L717" s="62"/>
      <c r="M717" s="62"/>
      <c r="N717" s="62"/>
      <c r="O717" s="62"/>
      <c r="P717" s="62"/>
      <c r="Q717" s="62"/>
      <c r="R717" s="62"/>
      <c r="S717" s="62"/>
      <c r="T717" s="62"/>
      <c r="U717" s="57"/>
    </row>
    <row r="718" spans="1:21" ht="14.5" x14ac:dyDescent="0.35">
      <c r="A718" s="62"/>
      <c r="B718" s="62"/>
      <c r="C718" s="62"/>
      <c r="D718" s="62"/>
      <c r="E718" s="62"/>
      <c r="F718" s="62"/>
      <c r="G718" s="62"/>
      <c r="H718" s="62"/>
      <c r="I718" s="62"/>
      <c r="J718" s="62"/>
      <c r="K718" s="62"/>
      <c r="L718" s="62"/>
      <c r="M718" s="62"/>
      <c r="N718" s="62"/>
      <c r="O718" s="62"/>
      <c r="P718" s="62"/>
      <c r="Q718" s="62"/>
      <c r="R718" s="62"/>
      <c r="S718" s="62"/>
      <c r="T718" s="62"/>
      <c r="U718" s="57"/>
    </row>
    <row r="719" spans="1:21" ht="14.5" x14ac:dyDescent="0.35">
      <c r="A719" s="62"/>
      <c r="B719" s="62"/>
      <c r="C719" s="62"/>
      <c r="D719" s="62"/>
      <c r="E719" s="62"/>
      <c r="F719" s="62"/>
      <c r="G719" s="62"/>
      <c r="H719" s="62"/>
      <c r="I719" s="62"/>
      <c r="J719" s="62"/>
      <c r="K719" s="62"/>
      <c r="L719" s="62"/>
      <c r="M719" s="62"/>
      <c r="N719" s="62"/>
      <c r="O719" s="62"/>
      <c r="P719" s="62"/>
      <c r="Q719" s="62"/>
      <c r="R719" s="62"/>
      <c r="S719" s="62"/>
      <c r="T719" s="62"/>
      <c r="U719" s="57"/>
    </row>
    <row r="720" spans="1:21" ht="14.5" x14ac:dyDescent="0.35">
      <c r="A720" s="62"/>
      <c r="B720" s="62"/>
      <c r="C720" s="62"/>
      <c r="D720" s="62"/>
      <c r="E720" s="62"/>
      <c r="F720" s="62"/>
      <c r="G720" s="62"/>
      <c r="H720" s="62"/>
      <c r="I720" s="62"/>
      <c r="J720" s="62"/>
      <c r="K720" s="62"/>
      <c r="L720" s="62"/>
      <c r="M720" s="62"/>
      <c r="N720" s="62"/>
      <c r="O720" s="62"/>
      <c r="P720" s="62"/>
      <c r="Q720" s="62"/>
      <c r="R720" s="62"/>
      <c r="S720" s="62"/>
      <c r="T720" s="62"/>
      <c r="U720" s="57"/>
    </row>
    <row r="721" spans="1:21" ht="14.5" x14ac:dyDescent="0.35">
      <c r="A721" s="62"/>
      <c r="B721" s="62"/>
      <c r="C721" s="62"/>
      <c r="D721" s="62"/>
      <c r="E721" s="62"/>
      <c r="F721" s="62"/>
      <c r="G721" s="62"/>
      <c r="H721" s="62"/>
      <c r="I721" s="62"/>
      <c r="J721" s="62"/>
      <c r="K721" s="62"/>
      <c r="L721" s="62"/>
      <c r="M721" s="62"/>
      <c r="N721" s="62"/>
      <c r="O721" s="62"/>
      <c r="P721" s="62"/>
      <c r="Q721" s="62"/>
      <c r="R721" s="62"/>
      <c r="S721" s="62"/>
      <c r="T721" s="62"/>
      <c r="U721" s="57"/>
    </row>
    <row r="722" spans="1:21" ht="14.5" x14ac:dyDescent="0.35">
      <c r="A722" s="62"/>
      <c r="B722" s="62"/>
      <c r="C722" s="62"/>
      <c r="D722" s="62"/>
      <c r="E722" s="62"/>
      <c r="F722" s="62"/>
      <c r="G722" s="62"/>
      <c r="H722" s="62"/>
      <c r="I722" s="62"/>
      <c r="J722" s="62"/>
      <c r="K722" s="62"/>
      <c r="L722" s="62"/>
      <c r="M722" s="62"/>
      <c r="N722" s="62"/>
      <c r="O722" s="62"/>
      <c r="P722" s="62"/>
      <c r="Q722" s="62"/>
      <c r="R722" s="62"/>
      <c r="S722" s="62"/>
      <c r="T722" s="62"/>
      <c r="U722" s="57"/>
    </row>
    <row r="723" spans="1:21" ht="14.5" x14ac:dyDescent="0.35">
      <c r="A723" s="62"/>
      <c r="B723" s="62"/>
      <c r="C723" s="62"/>
      <c r="D723" s="62"/>
      <c r="E723" s="62"/>
      <c r="F723" s="62"/>
      <c r="G723" s="62"/>
      <c r="H723" s="62"/>
      <c r="I723" s="62"/>
      <c r="J723" s="62"/>
      <c r="K723" s="62"/>
      <c r="L723" s="62"/>
      <c r="M723" s="62"/>
      <c r="N723" s="62"/>
      <c r="O723" s="62"/>
      <c r="P723" s="62"/>
      <c r="Q723" s="62"/>
      <c r="R723" s="62"/>
      <c r="S723" s="62"/>
      <c r="T723" s="62"/>
      <c r="U723" s="57"/>
    </row>
    <row r="724" spans="1:21" ht="14.5" x14ac:dyDescent="0.35">
      <c r="A724" s="62"/>
      <c r="B724" s="62"/>
      <c r="C724" s="62"/>
      <c r="D724" s="62"/>
      <c r="E724" s="62"/>
      <c r="F724" s="62"/>
      <c r="G724" s="62"/>
      <c r="H724" s="62"/>
      <c r="I724" s="62"/>
      <c r="J724" s="62"/>
      <c r="K724" s="62"/>
      <c r="L724" s="62"/>
      <c r="M724" s="62"/>
      <c r="N724" s="62"/>
      <c r="O724" s="62"/>
      <c r="P724" s="62"/>
      <c r="Q724" s="62"/>
      <c r="R724" s="62"/>
      <c r="S724" s="62"/>
      <c r="T724" s="62"/>
      <c r="U724" s="57"/>
    </row>
    <row r="725" spans="1:21" ht="14.5" x14ac:dyDescent="0.35">
      <c r="A725" s="62"/>
      <c r="B725" s="62"/>
      <c r="C725" s="62"/>
      <c r="D725" s="62"/>
      <c r="E725" s="62"/>
      <c r="F725" s="62"/>
      <c r="G725" s="62"/>
      <c r="H725" s="62"/>
      <c r="I725" s="62"/>
      <c r="J725" s="62"/>
      <c r="K725" s="62"/>
      <c r="L725" s="62"/>
      <c r="M725" s="62"/>
      <c r="N725" s="62"/>
      <c r="O725" s="62"/>
      <c r="P725" s="62"/>
      <c r="Q725" s="62"/>
      <c r="R725" s="62"/>
      <c r="S725" s="62"/>
      <c r="T725" s="62"/>
      <c r="U725" s="57"/>
    </row>
    <row r="726" spans="1:21" ht="14.5" x14ac:dyDescent="0.35">
      <c r="A726" s="62"/>
      <c r="B726" s="62"/>
      <c r="C726" s="62"/>
      <c r="D726" s="62"/>
      <c r="E726" s="62"/>
      <c r="F726" s="62"/>
      <c r="G726" s="62"/>
      <c r="H726" s="62"/>
      <c r="I726" s="62"/>
      <c r="J726" s="62"/>
      <c r="K726" s="62"/>
      <c r="L726" s="62"/>
      <c r="M726" s="62"/>
      <c r="N726" s="62"/>
      <c r="O726" s="62"/>
      <c r="P726" s="62"/>
      <c r="Q726" s="62"/>
      <c r="R726" s="62"/>
      <c r="S726" s="62"/>
      <c r="T726" s="62"/>
      <c r="U726" s="57"/>
    </row>
    <row r="727" spans="1:21" ht="14.5" x14ac:dyDescent="0.35">
      <c r="A727" s="62"/>
      <c r="B727" s="62"/>
      <c r="C727" s="62"/>
      <c r="D727" s="62"/>
      <c r="E727" s="62"/>
      <c r="F727" s="62"/>
      <c r="G727" s="62"/>
      <c r="H727" s="62"/>
      <c r="I727" s="62"/>
      <c r="J727" s="62"/>
      <c r="K727" s="62"/>
      <c r="L727" s="62"/>
      <c r="M727" s="62"/>
      <c r="N727" s="62"/>
      <c r="O727" s="62"/>
      <c r="P727" s="62"/>
      <c r="Q727" s="62"/>
      <c r="R727" s="62"/>
      <c r="S727" s="62"/>
      <c r="T727" s="62"/>
      <c r="U727" s="57"/>
    </row>
    <row r="728" spans="1:21" ht="14.5" x14ac:dyDescent="0.35">
      <c r="A728" s="62"/>
      <c r="B728" s="62"/>
      <c r="C728" s="62"/>
      <c r="D728" s="62"/>
      <c r="E728" s="62"/>
      <c r="F728" s="62"/>
      <c r="G728" s="62"/>
      <c r="H728" s="62"/>
      <c r="I728" s="62"/>
      <c r="J728" s="62"/>
      <c r="K728" s="62"/>
      <c r="L728" s="62"/>
      <c r="M728" s="62"/>
      <c r="N728" s="62"/>
      <c r="O728" s="62"/>
      <c r="P728" s="62"/>
      <c r="Q728" s="62"/>
      <c r="R728" s="62"/>
      <c r="S728" s="62"/>
      <c r="T728" s="62"/>
      <c r="U728" s="57"/>
    </row>
    <row r="729" spans="1:21" ht="14.5" x14ac:dyDescent="0.35">
      <c r="A729" s="62"/>
      <c r="B729" s="62"/>
      <c r="C729" s="62"/>
      <c r="D729" s="62"/>
      <c r="E729" s="62"/>
      <c r="F729" s="62"/>
      <c r="G729" s="62"/>
      <c r="H729" s="62"/>
      <c r="I729" s="62"/>
      <c r="J729" s="62"/>
      <c r="K729" s="62"/>
      <c r="L729" s="62"/>
      <c r="M729" s="62"/>
      <c r="N729" s="62"/>
      <c r="O729" s="62"/>
      <c r="P729" s="62"/>
      <c r="Q729" s="62"/>
      <c r="R729" s="62"/>
      <c r="S729" s="62"/>
      <c r="T729" s="62"/>
      <c r="U729" s="57"/>
    </row>
    <row r="730" spans="1:21" ht="14.5" x14ac:dyDescent="0.35">
      <c r="A730" s="62"/>
      <c r="B730" s="62"/>
      <c r="C730" s="62"/>
      <c r="D730" s="62"/>
      <c r="E730" s="62"/>
      <c r="F730" s="62"/>
      <c r="G730" s="62"/>
      <c r="H730" s="62"/>
      <c r="I730" s="62"/>
      <c r="J730" s="62"/>
      <c r="K730" s="62"/>
      <c r="L730" s="62"/>
      <c r="M730" s="62"/>
      <c r="N730" s="62"/>
      <c r="O730" s="62"/>
      <c r="P730" s="62"/>
      <c r="Q730" s="62"/>
      <c r="R730" s="62"/>
      <c r="S730" s="62"/>
      <c r="T730" s="62"/>
      <c r="U730" s="57"/>
    </row>
    <row r="731" spans="1:21" ht="14.5" x14ac:dyDescent="0.35">
      <c r="A731" s="62"/>
      <c r="B731" s="62"/>
      <c r="C731" s="62"/>
      <c r="D731" s="62"/>
      <c r="E731" s="62"/>
      <c r="F731" s="62"/>
      <c r="G731" s="62"/>
      <c r="H731" s="62"/>
      <c r="I731" s="62"/>
      <c r="J731" s="62"/>
      <c r="K731" s="62"/>
      <c r="L731" s="62"/>
      <c r="M731" s="62"/>
      <c r="N731" s="62"/>
      <c r="O731" s="62"/>
      <c r="P731" s="62"/>
      <c r="Q731" s="62"/>
      <c r="R731" s="62"/>
      <c r="S731" s="62"/>
      <c r="T731" s="62"/>
      <c r="U731" s="57"/>
    </row>
    <row r="732" spans="1:21" ht="14.5" x14ac:dyDescent="0.35">
      <c r="A732" s="62"/>
      <c r="B732" s="62"/>
      <c r="C732" s="62"/>
      <c r="D732" s="62"/>
      <c r="E732" s="62"/>
      <c r="F732" s="62"/>
      <c r="G732" s="62"/>
      <c r="H732" s="62"/>
      <c r="I732" s="62"/>
      <c r="J732" s="62"/>
      <c r="K732" s="62"/>
      <c r="L732" s="62"/>
      <c r="M732" s="62"/>
      <c r="N732" s="62"/>
      <c r="O732" s="62"/>
      <c r="P732" s="62"/>
      <c r="Q732" s="62"/>
      <c r="R732" s="62"/>
      <c r="S732" s="62"/>
      <c r="T732" s="62"/>
      <c r="U732" s="57"/>
    </row>
    <row r="733" spans="1:21" ht="14.5" x14ac:dyDescent="0.35">
      <c r="A733" s="62"/>
      <c r="B733" s="62"/>
      <c r="C733" s="62"/>
      <c r="D733" s="62"/>
      <c r="E733" s="62"/>
      <c r="F733" s="62"/>
      <c r="G733" s="62"/>
      <c r="H733" s="62"/>
      <c r="I733" s="62"/>
      <c r="J733" s="62"/>
      <c r="K733" s="62"/>
      <c r="L733" s="62"/>
      <c r="M733" s="62"/>
      <c r="N733" s="62"/>
      <c r="O733" s="62"/>
      <c r="P733" s="62"/>
      <c r="Q733" s="62"/>
      <c r="R733" s="62"/>
      <c r="S733" s="62"/>
      <c r="T733" s="62"/>
      <c r="U733" s="57"/>
    </row>
    <row r="734" spans="1:21" ht="14.5" x14ac:dyDescent="0.35">
      <c r="A734" s="62"/>
      <c r="B734" s="62"/>
      <c r="C734" s="62"/>
      <c r="D734" s="62"/>
      <c r="E734" s="62"/>
      <c r="F734" s="62"/>
      <c r="G734" s="62"/>
      <c r="H734" s="62"/>
      <c r="I734" s="62"/>
      <c r="J734" s="62"/>
      <c r="K734" s="62"/>
      <c r="L734" s="62"/>
      <c r="M734" s="62"/>
      <c r="N734" s="62"/>
      <c r="O734" s="62"/>
      <c r="P734" s="62"/>
      <c r="Q734" s="62"/>
      <c r="R734" s="62"/>
      <c r="S734" s="62"/>
      <c r="T734" s="62"/>
      <c r="U734" s="57"/>
    </row>
    <row r="735" spans="1:21" ht="14.5" x14ac:dyDescent="0.35">
      <c r="A735" s="62"/>
      <c r="B735" s="62"/>
      <c r="C735" s="62"/>
      <c r="D735" s="62"/>
      <c r="E735" s="62"/>
      <c r="F735" s="62"/>
      <c r="G735" s="62"/>
      <c r="H735" s="62"/>
      <c r="I735" s="62"/>
      <c r="J735" s="62"/>
      <c r="K735" s="62"/>
      <c r="L735" s="62"/>
      <c r="M735" s="62"/>
      <c r="N735" s="62"/>
      <c r="O735" s="62"/>
      <c r="P735" s="62"/>
      <c r="Q735" s="62"/>
      <c r="R735" s="62"/>
      <c r="S735" s="62"/>
      <c r="T735" s="62"/>
      <c r="U735" s="57"/>
    </row>
    <row r="736" spans="1:21" ht="14.5" x14ac:dyDescent="0.35">
      <c r="A736" s="62"/>
      <c r="B736" s="62"/>
      <c r="C736" s="62"/>
      <c r="D736" s="62"/>
      <c r="E736" s="62"/>
      <c r="F736" s="62"/>
      <c r="G736" s="62"/>
      <c r="H736" s="62"/>
      <c r="I736" s="62"/>
      <c r="J736" s="62"/>
      <c r="K736" s="62"/>
      <c r="L736" s="62"/>
      <c r="M736" s="62"/>
      <c r="N736" s="62"/>
      <c r="O736" s="62"/>
      <c r="P736" s="62"/>
      <c r="Q736" s="62"/>
      <c r="R736" s="62"/>
      <c r="S736" s="62"/>
      <c r="T736" s="62"/>
      <c r="U736" s="57"/>
    </row>
    <row r="737" spans="1:21" ht="14.5" x14ac:dyDescent="0.35">
      <c r="A737" s="62"/>
      <c r="B737" s="62"/>
      <c r="C737" s="62"/>
      <c r="D737" s="62"/>
      <c r="E737" s="62"/>
      <c r="F737" s="62"/>
      <c r="G737" s="62"/>
      <c r="H737" s="62"/>
      <c r="I737" s="62"/>
      <c r="J737" s="62"/>
      <c r="K737" s="62"/>
      <c r="L737" s="62"/>
      <c r="M737" s="62"/>
      <c r="N737" s="62"/>
      <c r="O737" s="62"/>
      <c r="P737" s="62"/>
      <c r="Q737" s="62"/>
      <c r="R737" s="62"/>
      <c r="S737" s="62"/>
      <c r="T737" s="62"/>
      <c r="U737" s="57"/>
    </row>
    <row r="738" spans="1:21" ht="14.5" x14ac:dyDescent="0.35">
      <c r="A738" s="62"/>
      <c r="B738" s="62"/>
      <c r="C738" s="62"/>
      <c r="D738" s="62"/>
      <c r="E738" s="62"/>
      <c r="F738" s="62"/>
      <c r="G738" s="62"/>
      <c r="H738" s="62"/>
      <c r="I738" s="62"/>
      <c r="J738" s="62"/>
      <c r="K738" s="62"/>
      <c r="L738" s="62"/>
      <c r="M738" s="62"/>
      <c r="N738" s="62"/>
      <c r="O738" s="62"/>
      <c r="P738" s="62"/>
      <c r="Q738" s="62"/>
      <c r="R738" s="62"/>
      <c r="S738" s="62"/>
      <c r="T738" s="62"/>
      <c r="U738" s="57"/>
    </row>
    <row r="739" spans="1:21" ht="14.5" x14ac:dyDescent="0.35">
      <c r="A739" s="62"/>
      <c r="B739" s="62"/>
      <c r="C739" s="62"/>
      <c r="D739" s="62"/>
      <c r="E739" s="62"/>
      <c r="F739" s="62"/>
      <c r="G739" s="62"/>
      <c r="H739" s="62"/>
      <c r="I739" s="62"/>
      <c r="J739" s="62"/>
      <c r="K739" s="62"/>
      <c r="L739" s="62"/>
      <c r="M739" s="62"/>
      <c r="N739" s="62"/>
      <c r="O739" s="62"/>
      <c r="P739" s="62"/>
      <c r="Q739" s="62"/>
      <c r="R739" s="62"/>
      <c r="S739" s="62"/>
      <c r="T739" s="62"/>
      <c r="U739" s="57"/>
    </row>
    <row r="740" spans="1:21" ht="14.5" x14ac:dyDescent="0.35">
      <c r="A740" s="62"/>
      <c r="B740" s="62"/>
      <c r="C740" s="62"/>
      <c r="D740" s="62"/>
      <c r="E740" s="62"/>
      <c r="F740" s="62"/>
      <c r="G740" s="62"/>
      <c r="H740" s="62"/>
      <c r="I740" s="62"/>
      <c r="J740" s="62"/>
      <c r="K740" s="62"/>
      <c r="L740" s="62"/>
      <c r="M740" s="62"/>
      <c r="N740" s="62"/>
      <c r="O740" s="62"/>
      <c r="P740" s="62"/>
      <c r="Q740" s="62"/>
      <c r="R740" s="62"/>
      <c r="S740" s="62"/>
      <c r="T740" s="62"/>
      <c r="U740" s="57"/>
    </row>
    <row r="741" spans="1:21" ht="14.5" x14ac:dyDescent="0.35">
      <c r="A741" s="62"/>
      <c r="B741" s="62"/>
      <c r="C741" s="62"/>
      <c r="D741" s="62"/>
      <c r="E741" s="62"/>
      <c r="F741" s="62"/>
      <c r="G741" s="62"/>
      <c r="H741" s="62"/>
      <c r="I741" s="62"/>
      <c r="J741" s="62"/>
      <c r="K741" s="62"/>
      <c r="L741" s="62"/>
      <c r="M741" s="62"/>
      <c r="N741" s="62"/>
      <c r="O741" s="62"/>
      <c r="P741" s="62"/>
      <c r="Q741" s="62"/>
      <c r="R741" s="62"/>
      <c r="S741" s="62"/>
      <c r="T741" s="62"/>
      <c r="U741" s="57"/>
    </row>
    <row r="742" spans="1:21" ht="14.5" x14ac:dyDescent="0.35">
      <c r="A742" s="62"/>
      <c r="B742" s="62"/>
      <c r="C742" s="62"/>
      <c r="D742" s="62"/>
      <c r="E742" s="62"/>
      <c r="F742" s="62"/>
      <c r="G742" s="62"/>
      <c r="H742" s="62"/>
      <c r="I742" s="62"/>
      <c r="J742" s="62"/>
      <c r="K742" s="62"/>
      <c r="L742" s="62"/>
      <c r="M742" s="62"/>
      <c r="N742" s="62"/>
      <c r="O742" s="62"/>
      <c r="P742" s="62"/>
      <c r="Q742" s="62"/>
      <c r="R742" s="62"/>
      <c r="S742" s="62"/>
      <c r="T742" s="62"/>
      <c r="U742" s="57"/>
    </row>
    <row r="743" spans="1:21" ht="14.5" x14ac:dyDescent="0.35">
      <c r="A743" s="62"/>
      <c r="B743" s="62"/>
      <c r="C743" s="62"/>
      <c r="D743" s="62"/>
      <c r="E743" s="62"/>
      <c r="F743" s="62"/>
      <c r="G743" s="62"/>
      <c r="H743" s="62"/>
      <c r="I743" s="62"/>
      <c r="J743" s="62"/>
      <c r="K743" s="62"/>
      <c r="L743" s="62"/>
      <c r="M743" s="62"/>
      <c r="N743" s="62"/>
      <c r="O743" s="62"/>
      <c r="P743" s="62"/>
      <c r="Q743" s="62"/>
      <c r="R743" s="62"/>
      <c r="S743" s="62"/>
      <c r="T743" s="62"/>
      <c r="U743" s="57"/>
    </row>
    <row r="744" spans="1:21" ht="14.5" x14ac:dyDescent="0.35">
      <c r="A744" s="62"/>
      <c r="B744" s="62"/>
      <c r="C744" s="62"/>
      <c r="D744" s="62"/>
      <c r="E744" s="62"/>
      <c r="F744" s="62"/>
      <c r="G744" s="62"/>
      <c r="H744" s="62"/>
      <c r="I744" s="62"/>
      <c r="J744" s="62"/>
      <c r="K744" s="62"/>
      <c r="L744" s="62"/>
      <c r="M744" s="62"/>
      <c r="N744" s="62"/>
      <c r="O744" s="62"/>
      <c r="P744" s="62"/>
      <c r="Q744" s="62"/>
      <c r="R744" s="62"/>
      <c r="S744" s="62"/>
      <c r="T744" s="62"/>
      <c r="U744" s="57"/>
    </row>
    <row r="745" spans="1:21" ht="14.5" x14ac:dyDescent="0.35">
      <c r="A745" s="62"/>
      <c r="B745" s="62"/>
      <c r="C745" s="62"/>
      <c r="D745" s="62"/>
      <c r="E745" s="62"/>
      <c r="F745" s="62"/>
      <c r="G745" s="62"/>
      <c r="H745" s="62"/>
      <c r="I745" s="62"/>
      <c r="J745" s="62"/>
      <c r="K745" s="62"/>
      <c r="L745" s="62"/>
      <c r="M745" s="62"/>
      <c r="N745" s="62"/>
      <c r="O745" s="62"/>
      <c r="P745" s="62"/>
      <c r="Q745" s="62"/>
      <c r="R745" s="62"/>
      <c r="S745" s="62"/>
      <c r="T745" s="62"/>
      <c r="U745" s="57"/>
    </row>
    <row r="746" spans="1:21" ht="14.5" x14ac:dyDescent="0.35">
      <c r="A746" s="62"/>
      <c r="B746" s="62"/>
      <c r="C746" s="62"/>
      <c r="D746" s="62"/>
      <c r="E746" s="62"/>
      <c r="F746" s="62"/>
      <c r="G746" s="62"/>
      <c r="H746" s="62"/>
      <c r="I746" s="62"/>
      <c r="J746" s="62"/>
      <c r="K746" s="62"/>
      <c r="L746" s="62"/>
      <c r="M746" s="62"/>
      <c r="N746" s="62"/>
      <c r="O746" s="62"/>
      <c r="P746" s="62"/>
      <c r="Q746" s="62"/>
      <c r="R746" s="62"/>
      <c r="S746" s="62"/>
      <c r="T746" s="62"/>
      <c r="U746" s="57"/>
    </row>
    <row r="747" spans="1:21" ht="14.5" x14ac:dyDescent="0.35">
      <c r="A747" s="62"/>
      <c r="B747" s="62"/>
      <c r="C747" s="62"/>
      <c r="D747" s="62"/>
      <c r="E747" s="62"/>
      <c r="F747" s="62"/>
      <c r="G747" s="62"/>
      <c r="H747" s="62"/>
      <c r="I747" s="62"/>
      <c r="J747" s="62"/>
      <c r="K747" s="62"/>
      <c r="L747" s="62"/>
      <c r="M747" s="62"/>
      <c r="N747" s="62"/>
      <c r="O747" s="62"/>
      <c r="P747" s="62"/>
      <c r="Q747" s="62"/>
      <c r="R747" s="62"/>
      <c r="S747" s="62"/>
      <c r="T747" s="62"/>
      <c r="U747" s="57"/>
    </row>
    <row r="748" spans="1:21" ht="14.5" x14ac:dyDescent="0.35">
      <c r="A748" s="62"/>
      <c r="B748" s="62"/>
      <c r="C748" s="62"/>
      <c r="D748" s="62"/>
      <c r="E748" s="62"/>
      <c r="F748" s="62"/>
      <c r="G748" s="62"/>
      <c r="H748" s="62"/>
      <c r="I748" s="62"/>
      <c r="J748" s="62"/>
      <c r="K748" s="62"/>
      <c r="L748" s="62"/>
      <c r="M748" s="62"/>
      <c r="N748" s="62"/>
      <c r="O748" s="62"/>
      <c r="P748" s="62"/>
      <c r="Q748" s="62"/>
      <c r="R748" s="62"/>
      <c r="S748" s="62"/>
      <c r="T748" s="62"/>
      <c r="U748" s="57"/>
    </row>
    <row r="749" spans="1:21" ht="14.5" x14ac:dyDescent="0.35">
      <c r="A749" s="62"/>
      <c r="B749" s="62"/>
      <c r="C749" s="62"/>
      <c r="D749" s="62"/>
      <c r="E749" s="62"/>
      <c r="F749" s="62"/>
      <c r="G749" s="62"/>
      <c r="H749" s="62"/>
      <c r="I749" s="62"/>
      <c r="J749" s="62"/>
      <c r="K749" s="62"/>
      <c r="L749" s="62"/>
      <c r="M749" s="62"/>
      <c r="N749" s="62"/>
      <c r="O749" s="62"/>
      <c r="P749" s="62"/>
      <c r="Q749" s="62"/>
      <c r="R749" s="62"/>
      <c r="S749" s="62"/>
      <c r="T749" s="62"/>
      <c r="U749" s="57"/>
    </row>
    <row r="750" spans="1:21" ht="14.5" x14ac:dyDescent="0.35">
      <c r="A750" s="62"/>
      <c r="B750" s="62"/>
      <c r="C750" s="62"/>
      <c r="D750" s="62"/>
      <c r="E750" s="62"/>
      <c r="F750" s="62"/>
      <c r="G750" s="62"/>
      <c r="H750" s="62"/>
      <c r="I750" s="62"/>
      <c r="J750" s="62"/>
      <c r="K750" s="62"/>
      <c r="L750" s="62"/>
      <c r="M750" s="62"/>
      <c r="N750" s="62"/>
      <c r="O750" s="62"/>
      <c r="P750" s="62"/>
      <c r="Q750" s="62"/>
      <c r="R750" s="62"/>
      <c r="S750" s="62"/>
      <c r="T750" s="62"/>
      <c r="U750" s="57"/>
    </row>
    <row r="751" spans="1:21" ht="14.5" x14ac:dyDescent="0.35">
      <c r="A751" s="62"/>
      <c r="B751" s="62"/>
      <c r="C751" s="62"/>
      <c r="D751" s="62"/>
      <c r="E751" s="62"/>
      <c r="F751" s="62"/>
      <c r="G751" s="62"/>
      <c r="H751" s="62"/>
      <c r="I751" s="62"/>
      <c r="J751" s="62"/>
      <c r="K751" s="62"/>
      <c r="L751" s="62"/>
      <c r="M751" s="62"/>
      <c r="N751" s="62"/>
      <c r="O751" s="62"/>
      <c r="P751" s="62"/>
      <c r="Q751" s="62"/>
      <c r="R751" s="62"/>
      <c r="S751" s="62"/>
      <c r="T751" s="62"/>
      <c r="U751" s="57"/>
    </row>
    <row r="752" spans="1:21" ht="14.5" x14ac:dyDescent="0.35">
      <c r="A752" s="62"/>
      <c r="B752" s="62"/>
      <c r="C752" s="62"/>
      <c r="D752" s="62"/>
      <c r="E752" s="62"/>
      <c r="F752" s="62"/>
      <c r="G752" s="62"/>
      <c r="H752" s="62"/>
      <c r="I752" s="62"/>
      <c r="J752" s="62"/>
      <c r="K752" s="62"/>
      <c r="L752" s="62"/>
      <c r="M752" s="62"/>
      <c r="N752" s="62"/>
      <c r="O752" s="62"/>
      <c r="P752" s="62"/>
      <c r="Q752" s="62"/>
      <c r="R752" s="62"/>
      <c r="S752" s="62"/>
      <c r="T752" s="62"/>
      <c r="U752" s="57"/>
    </row>
    <row r="753" spans="1:21" ht="14.5" x14ac:dyDescent="0.35">
      <c r="A753" s="62"/>
      <c r="B753" s="62"/>
      <c r="C753" s="62"/>
      <c r="D753" s="62"/>
      <c r="E753" s="62"/>
      <c r="F753" s="62"/>
      <c r="G753" s="62"/>
      <c r="H753" s="62"/>
      <c r="I753" s="62"/>
      <c r="J753" s="62"/>
      <c r="K753" s="62"/>
      <c r="L753" s="62"/>
      <c r="M753" s="62"/>
      <c r="N753" s="62"/>
      <c r="O753" s="62"/>
      <c r="P753" s="62"/>
      <c r="Q753" s="62"/>
      <c r="R753" s="62"/>
      <c r="S753" s="62"/>
      <c r="T753" s="62"/>
      <c r="U753" s="57"/>
    </row>
    <row r="754" spans="1:21" ht="14.5" x14ac:dyDescent="0.35">
      <c r="A754" s="62"/>
      <c r="B754" s="62"/>
      <c r="C754" s="62"/>
      <c r="D754" s="62"/>
      <c r="E754" s="62"/>
      <c r="F754" s="62"/>
      <c r="G754" s="62"/>
      <c r="H754" s="62"/>
      <c r="I754" s="62"/>
      <c r="J754" s="62"/>
      <c r="K754" s="62"/>
      <c r="L754" s="62"/>
      <c r="M754" s="62"/>
      <c r="N754" s="62"/>
      <c r="O754" s="62"/>
      <c r="P754" s="62"/>
      <c r="Q754" s="62"/>
      <c r="R754" s="62"/>
      <c r="S754" s="62"/>
      <c r="T754" s="62"/>
      <c r="U754" s="57"/>
    </row>
    <row r="755" spans="1:21" ht="14.5" x14ac:dyDescent="0.35">
      <c r="A755" s="62"/>
      <c r="B755" s="62"/>
      <c r="C755" s="62"/>
      <c r="D755" s="62"/>
      <c r="E755" s="62"/>
      <c r="F755" s="62"/>
      <c r="G755" s="62"/>
      <c r="H755" s="62"/>
      <c r="I755" s="62"/>
      <c r="J755" s="62"/>
      <c r="K755" s="62"/>
      <c r="L755" s="62"/>
      <c r="M755" s="62"/>
      <c r="N755" s="62"/>
      <c r="O755" s="62"/>
      <c r="P755" s="62"/>
      <c r="Q755" s="62"/>
      <c r="R755" s="62"/>
      <c r="S755" s="62"/>
      <c r="T755" s="62"/>
      <c r="U755" s="57"/>
    </row>
    <row r="756" spans="1:21" ht="14.5" x14ac:dyDescent="0.35">
      <c r="A756" s="62"/>
      <c r="B756" s="62"/>
      <c r="C756" s="62"/>
      <c r="D756" s="62"/>
      <c r="E756" s="62"/>
      <c r="F756" s="62"/>
      <c r="G756" s="62"/>
      <c r="H756" s="62"/>
      <c r="I756" s="62"/>
      <c r="J756" s="62"/>
      <c r="K756" s="62"/>
      <c r="L756" s="62"/>
      <c r="M756" s="62"/>
      <c r="N756" s="62"/>
      <c r="O756" s="62"/>
      <c r="P756" s="62"/>
      <c r="Q756" s="62"/>
      <c r="R756" s="62"/>
      <c r="S756" s="62"/>
      <c r="T756" s="62"/>
      <c r="U756" s="57"/>
    </row>
    <row r="757" spans="1:21" ht="14.5" x14ac:dyDescent="0.35">
      <c r="A757" s="62"/>
      <c r="B757" s="62"/>
      <c r="C757" s="62"/>
      <c r="D757" s="62"/>
      <c r="E757" s="62"/>
      <c r="F757" s="62"/>
      <c r="G757" s="62"/>
      <c r="H757" s="62"/>
      <c r="I757" s="62"/>
      <c r="J757" s="62"/>
      <c r="K757" s="62"/>
      <c r="L757" s="62"/>
      <c r="M757" s="62"/>
      <c r="N757" s="62"/>
      <c r="O757" s="62"/>
      <c r="P757" s="62"/>
      <c r="Q757" s="62"/>
      <c r="R757" s="62"/>
      <c r="S757" s="62"/>
      <c r="T757" s="62"/>
      <c r="U757" s="57"/>
    </row>
    <row r="758" spans="1:21" ht="14.5" x14ac:dyDescent="0.35">
      <c r="A758" s="62"/>
      <c r="B758" s="62"/>
      <c r="C758" s="62"/>
      <c r="D758" s="62"/>
      <c r="E758" s="62"/>
      <c r="F758" s="62"/>
      <c r="G758" s="62"/>
      <c r="H758" s="62"/>
      <c r="I758" s="62"/>
      <c r="J758" s="62"/>
      <c r="K758" s="62"/>
      <c r="L758" s="62"/>
      <c r="M758" s="62"/>
      <c r="N758" s="62"/>
      <c r="O758" s="62"/>
      <c r="P758" s="62"/>
      <c r="Q758" s="62"/>
      <c r="R758" s="62"/>
      <c r="S758" s="62"/>
      <c r="T758" s="62"/>
      <c r="U758" s="57"/>
    </row>
    <row r="759" spans="1:21" ht="14.5" x14ac:dyDescent="0.35">
      <c r="A759" s="62"/>
      <c r="B759" s="62"/>
      <c r="C759" s="62"/>
      <c r="D759" s="62"/>
      <c r="E759" s="62"/>
      <c r="F759" s="62"/>
      <c r="G759" s="62"/>
      <c r="H759" s="62"/>
      <c r="I759" s="62"/>
      <c r="J759" s="62"/>
      <c r="K759" s="62"/>
      <c r="L759" s="62"/>
      <c r="M759" s="62"/>
      <c r="N759" s="62"/>
      <c r="O759" s="62"/>
      <c r="P759" s="62"/>
      <c r="Q759" s="62"/>
      <c r="R759" s="62"/>
      <c r="S759" s="62"/>
      <c r="T759" s="62"/>
      <c r="U759" s="57"/>
    </row>
    <row r="760" spans="1:21" ht="14.5" x14ac:dyDescent="0.35">
      <c r="A760" s="62"/>
      <c r="B760" s="62"/>
      <c r="C760" s="62"/>
      <c r="D760" s="62"/>
      <c r="E760" s="62"/>
      <c r="F760" s="62"/>
      <c r="G760" s="62"/>
      <c r="H760" s="62"/>
      <c r="I760" s="62"/>
      <c r="J760" s="62"/>
      <c r="K760" s="62"/>
      <c r="L760" s="62"/>
      <c r="M760" s="62"/>
      <c r="N760" s="62"/>
      <c r="O760" s="62"/>
      <c r="P760" s="62"/>
      <c r="Q760" s="62"/>
      <c r="R760" s="62"/>
      <c r="S760" s="62"/>
      <c r="T760" s="62"/>
      <c r="U760" s="57"/>
    </row>
    <row r="761" spans="1:21" ht="14.5" x14ac:dyDescent="0.35">
      <c r="A761" s="62"/>
      <c r="B761" s="62"/>
      <c r="C761" s="62"/>
      <c r="D761" s="62"/>
      <c r="E761" s="62"/>
      <c r="F761" s="62"/>
      <c r="G761" s="62"/>
      <c r="H761" s="62"/>
      <c r="I761" s="62"/>
      <c r="J761" s="62"/>
      <c r="K761" s="62"/>
      <c r="L761" s="62"/>
      <c r="M761" s="62"/>
      <c r="N761" s="62"/>
      <c r="O761" s="62"/>
      <c r="P761" s="62"/>
      <c r="Q761" s="62"/>
      <c r="R761" s="62"/>
      <c r="S761" s="62"/>
      <c r="T761" s="62"/>
      <c r="U761" s="57"/>
    </row>
    <row r="762" spans="1:21" ht="14.5" x14ac:dyDescent="0.35">
      <c r="A762" s="62"/>
      <c r="B762" s="62"/>
      <c r="C762" s="62"/>
      <c r="D762" s="62"/>
      <c r="E762" s="62"/>
      <c r="F762" s="62"/>
      <c r="G762" s="62"/>
      <c r="H762" s="62"/>
      <c r="I762" s="62"/>
      <c r="J762" s="62"/>
      <c r="K762" s="62"/>
      <c r="L762" s="62"/>
      <c r="M762" s="62"/>
      <c r="N762" s="62"/>
      <c r="O762" s="62"/>
      <c r="P762" s="62"/>
      <c r="Q762" s="62"/>
      <c r="R762" s="62"/>
      <c r="S762" s="62"/>
      <c r="T762" s="62"/>
      <c r="U762" s="57"/>
    </row>
    <row r="763" spans="1:21" ht="14.5" x14ac:dyDescent="0.35">
      <c r="A763" s="62"/>
      <c r="B763" s="62"/>
      <c r="C763" s="62"/>
      <c r="D763" s="62"/>
      <c r="E763" s="62"/>
      <c r="F763" s="62"/>
      <c r="G763" s="62"/>
      <c r="H763" s="62"/>
      <c r="I763" s="62"/>
      <c r="J763" s="62"/>
      <c r="K763" s="62"/>
      <c r="L763" s="62"/>
      <c r="M763" s="62"/>
      <c r="N763" s="62"/>
      <c r="O763" s="62"/>
      <c r="P763" s="62"/>
      <c r="Q763" s="62"/>
      <c r="R763" s="62"/>
      <c r="S763" s="62"/>
      <c r="T763" s="62"/>
      <c r="U763" s="57"/>
    </row>
    <row r="764" spans="1:21" ht="14.5" x14ac:dyDescent="0.35">
      <c r="A764" s="62"/>
      <c r="B764" s="62"/>
      <c r="C764" s="62"/>
      <c r="D764" s="62"/>
      <c r="E764" s="62"/>
      <c r="F764" s="62"/>
      <c r="G764" s="62"/>
      <c r="H764" s="62"/>
      <c r="I764" s="62"/>
      <c r="J764" s="62"/>
      <c r="K764" s="62"/>
      <c r="L764" s="62"/>
      <c r="M764" s="62"/>
      <c r="N764" s="62"/>
      <c r="O764" s="62"/>
      <c r="P764" s="62"/>
      <c r="Q764" s="62"/>
      <c r="R764" s="62"/>
      <c r="S764" s="62"/>
      <c r="T764" s="62"/>
      <c r="U764" s="57"/>
    </row>
    <row r="765" spans="1:21" ht="14.5" x14ac:dyDescent="0.35">
      <c r="A765" s="62"/>
      <c r="B765" s="62"/>
      <c r="C765" s="62"/>
      <c r="D765" s="62"/>
      <c r="E765" s="62"/>
      <c r="F765" s="62"/>
      <c r="G765" s="62"/>
      <c r="H765" s="62"/>
      <c r="I765" s="62"/>
      <c r="J765" s="62"/>
      <c r="K765" s="62"/>
      <c r="L765" s="62"/>
      <c r="M765" s="62"/>
      <c r="N765" s="62"/>
      <c r="O765" s="62"/>
      <c r="P765" s="62"/>
      <c r="Q765" s="62"/>
      <c r="R765" s="62"/>
      <c r="S765" s="62"/>
      <c r="T765" s="62"/>
      <c r="U765" s="57"/>
    </row>
    <row r="766" spans="1:21" ht="14.5" x14ac:dyDescent="0.35">
      <c r="A766" s="62"/>
      <c r="B766" s="62"/>
      <c r="C766" s="62"/>
      <c r="D766" s="62"/>
      <c r="E766" s="62"/>
      <c r="F766" s="62"/>
      <c r="G766" s="62"/>
      <c r="H766" s="62"/>
      <c r="I766" s="62"/>
      <c r="J766" s="62"/>
      <c r="K766" s="62"/>
      <c r="L766" s="62"/>
      <c r="M766" s="62"/>
      <c r="N766" s="62"/>
      <c r="O766" s="62"/>
      <c r="P766" s="62"/>
      <c r="Q766" s="62"/>
      <c r="R766" s="62"/>
      <c r="S766" s="62"/>
      <c r="T766" s="62"/>
      <c r="U766" s="57"/>
    </row>
    <row r="767" spans="1:21" ht="14.5" x14ac:dyDescent="0.35">
      <c r="A767" s="62"/>
      <c r="B767" s="62"/>
      <c r="C767" s="62"/>
      <c r="D767" s="62"/>
      <c r="E767" s="62"/>
      <c r="F767" s="62"/>
      <c r="G767" s="62"/>
      <c r="H767" s="62"/>
      <c r="I767" s="62"/>
      <c r="J767" s="62"/>
      <c r="K767" s="62"/>
      <c r="L767" s="62"/>
      <c r="M767" s="62"/>
      <c r="N767" s="62"/>
      <c r="O767" s="62"/>
      <c r="P767" s="62"/>
      <c r="Q767" s="62"/>
      <c r="R767" s="62"/>
      <c r="S767" s="62"/>
      <c r="T767" s="62"/>
      <c r="U767" s="57"/>
    </row>
    <row r="768" spans="1:21" ht="14.5" x14ac:dyDescent="0.35">
      <c r="A768" s="62"/>
      <c r="B768" s="62"/>
      <c r="C768" s="62"/>
      <c r="D768" s="62"/>
      <c r="E768" s="62"/>
      <c r="F768" s="62"/>
      <c r="G768" s="62"/>
      <c r="H768" s="62"/>
      <c r="I768" s="62"/>
      <c r="J768" s="62"/>
      <c r="K768" s="62"/>
      <c r="L768" s="62"/>
      <c r="M768" s="62"/>
      <c r="N768" s="62"/>
      <c r="O768" s="62"/>
      <c r="P768" s="62"/>
      <c r="Q768" s="62"/>
      <c r="R768" s="62"/>
      <c r="S768" s="62"/>
      <c r="T768" s="62"/>
      <c r="U768" s="57"/>
    </row>
    <row r="769" spans="1:21" ht="14.5" x14ac:dyDescent="0.35">
      <c r="A769" s="62"/>
      <c r="B769" s="62"/>
      <c r="C769" s="62"/>
      <c r="D769" s="62"/>
      <c r="E769" s="62"/>
      <c r="F769" s="62"/>
      <c r="G769" s="62"/>
      <c r="H769" s="62"/>
      <c r="I769" s="62"/>
      <c r="J769" s="62"/>
      <c r="K769" s="62"/>
      <c r="L769" s="62"/>
      <c r="M769" s="62"/>
      <c r="N769" s="62"/>
      <c r="O769" s="62"/>
      <c r="P769" s="62"/>
      <c r="Q769" s="62"/>
      <c r="R769" s="62"/>
      <c r="S769" s="62"/>
      <c r="T769" s="62"/>
      <c r="U769" s="57"/>
    </row>
    <row r="770" spans="1:21" ht="14.5" x14ac:dyDescent="0.35">
      <c r="A770" s="62"/>
      <c r="B770" s="62"/>
      <c r="C770" s="62"/>
      <c r="D770" s="62"/>
      <c r="E770" s="62"/>
      <c r="F770" s="62"/>
      <c r="G770" s="62"/>
      <c r="H770" s="62"/>
      <c r="I770" s="62"/>
      <c r="J770" s="62"/>
      <c r="K770" s="62"/>
      <c r="L770" s="62"/>
      <c r="M770" s="62"/>
      <c r="N770" s="62"/>
      <c r="O770" s="62"/>
      <c r="P770" s="62"/>
      <c r="Q770" s="62"/>
      <c r="R770" s="62"/>
      <c r="S770" s="62"/>
      <c r="T770" s="62"/>
      <c r="U770" s="57"/>
    </row>
    <row r="771" spans="1:21" ht="14.5" x14ac:dyDescent="0.35">
      <c r="A771" s="62"/>
      <c r="B771" s="62"/>
      <c r="C771" s="62"/>
      <c r="D771" s="62"/>
      <c r="E771" s="62"/>
      <c r="F771" s="62"/>
      <c r="G771" s="62"/>
      <c r="H771" s="62"/>
      <c r="I771" s="62"/>
      <c r="J771" s="62"/>
      <c r="K771" s="62"/>
      <c r="L771" s="62"/>
      <c r="M771" s="62"/>
      <c r="N771" s="62"/>
      <c r="O771" s="62"/>
      <c r="P771" s="62"/>
      <c r="Q771" s="62"/>
      <c r="R771" s="62"/>
      <c r="S771" s="62"/>
      <c r="T771" s="62"/>
      <c r="U771" s="57"/>
    </row>
    <row r="772" spans="1:21" ht="14.5" x14ac:dyDescent="0.35">
      <c r="A772" s="62"/>
      <c r="B772" s="62"/>
      <c r="C772" s="62"/>
      <c r="D772" s="62"/>
      <c r="E772" s="62"/>
      <c r="F772" s="62"/>
      <c r="G772" s="62"/>
      <c r="H772" s="62"/>
      <c r="I772" s="62"/>
      <c r="J772" s="62"/>
      <c r="K772" s="62"/>
      <c r="L772" s="62"/>
      <c r="M772" s="62"/>
      <c r="N772" s="62"/>
      <c r="O772" s="62"/>
      <c r="P772" s="62"/>
      <c r="Q772" s="62"/>
      <c r="R772" s="62"/>
      <c r="S772" s="62"/>
      <c r="T772" s="62"/>
      <c r="U772" s="57"/>
    </row>
    <row r="773" spans="1:21" ht="14.5" x14ac:dyDescent="0.35">
      <c r="A773" s="62"/>
      <c r="B773" s="62"/>
      <c r="C773" s="62"/>
      <c r="D773" s="62"/>
      <c r="E773" s="62"/>
      <c r="F773" s="62"/>
      <c r="G773" s="62"/>
      <c r="H773" s="62"/>
      <c r="I773" s="62"/>
      <c r="J773" s="62"/>
      <c r="K773" s="62"/>
      <c r="L773" s="62"/>
      <c r="M773" s="62"/>
      <c r="N773" s="62"/>
      <c r="O773" s="62"/>
      <c r="P773" s="62"/>
      <c r="Q773" s="62"/>
      <c r="R773" s="62"/>
      <c r="S773" s="62"/>
      <c r="T773" s="62"/>
      <c r="U773" s="57"/>
    </row>
    <row r="774" spans="1:21" ht="14.5" x14ac:dyDescent="0.35">
      <c r="A774" s="62"/>
      <c r="B774" s="62"/>
      <c r="C774" s="62"/>
      <c r="D774" s="62"/>
      <c r="E774" s="62"/>
      <c r="F774" s="62"/>
      <c r="G774" s="62"/>
      <c r="H774" s="62"/>
      <c r="I774" s="62"/>
      <c r="J774" s="62"/>
      <c r="K774" s="62"/>
      <c r="L774" s="62"/>
      <c r="M774" s="62"/>
      <c r="N774" s="62"/>
      <c r="O774" s="62"/>
      <c r="P774" s="62"/>
      <c r="Q774" s="62"/>
      <c r="R774" s="62"/>
      <c r="S774" s="62"/>
      <c r="T774" s="62"/>
      <c r="U774" s="57"/>
    </row>
    <row r="775" spans="1:21" ht="14.5" x14ac:dyDescent="0.35">
      <c r="A775" s="62"/>
      <c r="B775" s="62"/>
      <c r="C775" s="62"/>
      <c r="D775" s="62"/>
      <c r="E775" s="62"/>
      <c r="F775" s="62"/>
      <c r="G775" s="62"/>
      <c r="H775" s="62"/>
      <c r="I775" s="62"/>
      <c r="J775" s="62"/>
      <c r="K775" s="62"/>
      <c r="L775" s="62"/>
      <c r="M775" s="62"/>
      <c r="N775" s="62"/>
      <c r="O775" s="62"/>
      <c r="P775" s="62"/>
      <c r="Q775" s="62"/>
      <c r="R775" s="62"/>
      <c r="S775" s="62"/>
      <c r="T775" s="62"/>
      <c r="U775" s="57"/>
    </row>
    <row r="776" spans="1:21" ht="14.5" x14ac:dyDescent="0.35">
      <c r="A776" s="62"/>
      <c r="B776" s="62"/>
      <c r="C776" s="62"/>
      <c r="D776" s="62"/>
      <c r="E776" s="62"/>
      <c r="F776" s="62"/>
      <c r="G776" s="62"/>
      <c r="H776" s="62"/>
      <c r="I776" s="62"/>
      <c r="J776" s="62"/>
      <c r="K776" s="62"/>
      <c r="L776" s="62"/>
      <c r="M776" s="62"/>
      <c r="N776" s="62"/>
      <c r="O776" s="62"/>
      <c r="P776" s="62"/>
      <c r="Q776" s="62"/>
      <c r="R776" s="62"/>
      <c r="S776" s="62"/>
      <c r="T776" s="62"/>
      <c r="U776" s="57"/>
    </row>
    <row r="777" spans="1:21" ht="14.5" x14ac:dyDescent="0.35">
      <c r="A777" s="62"/>
      <c r="B777" s="62"/>
      <c r="C777" s="62"/>
      <c r="D777" s="62"/>
      <c r="E777" s="62"/>
      <c r="F777" s="62"/>
      <c r="G777" s="62"/>
      <c r="H777" s="62"/>
      <c r="I777" s="62"/>
      <c r="J777" s="62"/>
      <c r="K777" s="62"/>
      <c r="L777" s="62"/>
      <c r="M777" s="62"/>
      <c r="N777" s="62"/>
      <c r="O777" s="62"/>
      <c r="P777" s="62"/>
      <c r="Q777" s="62"/>
      <c r="R777" s="62"/>
      <c r="S777" s="62"/>
      <c r="T777" s="62"/>
      <c r="U777" s="57"/>
    </row>
    <row r="778" spans="1:21" ht="14.5" x14ac:dyDescent="0.35">
      <c r="A778" s="62"/>
      <c r="B778" s="62"/>
      <c r="C778" s="62"/>
      <c r="D778" s="62"/>
      <c r="E778" s="62"/>
      <c r="F778" s="62"/>
      <c r="G778" s="62"/>
      <c r="H778" s="62"/>
      <c r="I778" s="62"/>
      <c r="J778" s="62"/>
      <c r="K778" s="62"/>
      <c r="L778" s="62"/>
      <c r="M778" s="62"/>
      <c r="N778" s="62"/>
      <c r="O778" s="62"/>
      <c r="P778" s="62"/>
      <c r="Q778" s="62"/>
      <c r="R778" s="62"/>
      <c r="S778" s="62"/>
      <c r="T778" s="62"/>
      <c r="U778" s="57"/>
    </row>
    <row r="779" spans="1:21" ht="14.5" x14ac:dyDescent="0.35">
      <c r="A779" s="62"/>
      <c r="B779" s="62"/>
      <c r="C779" s="62"/>
      <c r="D779" s="62"/>
      <c r="E779" s="62"/>
      <c r="F779" s="62"/>
      <c r="G779" s="62"/>
      <c r="H779" s="62"/>
      <c r="I779" s="62"/>
      <c r="J779" s="62"/>
      <c r="K779" s="62"/>
      <c r="L779" s="62"/>
      <c r="M779" s="62"/>
      <c r="N779" s="62"/>
      <c r="O779" s="62"/>
      <c r="P779" s="62"/>
      <c r="Q779" s="62"/>
      <c r="R779" s="62"/>
      <c r="S779" s="62"/>
      <c r="T779" s="62"/>
      <c r="U779" s="57"/>
    </row>
    <row r="780" spans="1:21" ht="14.5" x14ac:dyDescent="0.35">
      <c r="A780" s="62"/>
      <c r="B780" s="62"/>
      <c r="C780" s="62"/>
      <c r="D780" s="62"/>
      <c r="E780" s="62"/>
      <c r="F780" s="62"/>
      <c r="G780" s="62"/>
      <c r="H780" s="62"/>
      <c r="I780" s="62"/>
      <c r="J780" s="62"/>
      <c r="K780" s="62"/>
      <c r="L780" s="62"/>
      <c r="M780" s="62"/>
      <c r="N780" s="62"/>
      <c r="O780" s="62"/>
      <c r="P780" s="62"/>
      <c r="Q780" s="62"/>
      <c r="R780" s="62"/>
      <c r="S780" s="62"/>
      <c r="T780" s="62"/>
      <c r="U780" s="57"/>
    </row>
    <row r="781" spans="1:21" ht="14.5" x14ac:dyDescent="0.35">
      <c r="A781" s="62"/>
      <c r="B781" s="62"/>
      <c r="C781" s="62"/>
      <c r="D781" s="62"/>
      <c r="E781" s="62"/>
      <c r="F781" s="62"/>
      <c r="G781" s="62"/>
      <c r="H781" s="62"/>
      <c r="I781" s="62"/>
      <c r="J781" s="62"/>
      <c r="K781" s="62"/>
      <c r="L781" s="62"/>
      <c r="M781" s="62"/>
      <c r="N781" s="62"/>
      <c r="O781" s="62"/>
      <c r="P781" s="62"/>
      <c r="Q781" s="62"/>
      <c r="R781" s="62"/>
      <c r="S781" s="62"/>
      <c r="T781" s="62"/>
      <c r="U781" s="57"/>
    </row>
    <row r="782" spans="1:21" ht="14.5" x14ac:dyDescent="0.35">
      <c r="A782" s="62"/>
      <c r="B782" s="62"/>
      <c r="C782" s="62"/>
      <c r="D782" s="62"/>
      <c r="E782" s="62"/>
      <c r="F782" s="62"/>
      <c r="G782" s="62"/>
      <c r="H782" s="62"/>
      <c r="I782" s="62"/>
      <c r="J782" s="62"/>
      <c r="K782" s="62"/>
      <c r="L782" s="62"/>
      <c r="M782" s="62"/>
      <c r="N782" s="62"/>
      <c r="O782" s="62"/>
      <c r="P782" s="62"/>
      <c r="Q782" s="62"/>
      <c r="R782" s="62"/>
      <c r="S782" s="62"/>
      <c r="T782" s="62"/>
      <c r="U782" s="57"/>
    </row>
    <row r="783" spans="1:21" ht="14.5" x14ac:dyDescent="0.35">
      <c r="A783" s="62"/>
      <c r="B783" s="62"/>
      <c r="C783" s="62"/>
      <c r="D783" s="62"/>
      <c r="E783" s="62"/>
      <c r="F783" s="62"/>
      <c r="G783" s="62"/>
      <c r="H783" s="62"/>
      <c r="I783" s="62"/>
      <c r="J783" s="62"/>
      <c r="K783" s="62"/>
      <c r="L783" s="62"/>
      <c r="M783" s="62"/>
      <c r="N783" s="62"/>
      <c r="O783" s="62"/>
      <c r="P783" s="62"/>
      <c r="Q783" s="62"/>
      <c r="R783" s="62"/>
      <c r="S783" s="62"/>
      <c r="T783" s="62"/>
      <c r="U783" s="57"/>
    </row>
    <row r="784" spans="1:21" ht="14.5" x14ac:dyDescent="0.35">
      <c r="A784" s="62"/>
      <c r="B784" s="62"/>
      <c r="C784" s="62"/>
      <c r="D784" s="62"/>
      <c r="E784" s="62"/>
      <c r="F784" s="62"/>
      <c r="G784" s="62"/>
      <c r="H784" s="62"/>
      <c r="I784" s="62"/>
      <c r="J784" s="62"/>
      <c r="K784" s="62"/>
      <c r="L784" s="62"/>
      <c r="M784" s="62"/>
      <c r="N784" s="62"/>
      <c r="O784" s="62"/>
      <c r="P784" s="62"/>
      <c r="Q784" s="62"/>
      <c r="R784" s="62"/>
      <c r="S784" s="62"/>
      <c r="T784" s="62"/>
      <c r="U784" s="57"/>
    </row>
    <row r="785" spans="1:21" ht="14.5" x14ac:dyDescent="0.35">
      <c r="A785" s="62"/>
      <c r="B785" s="62"/>
      <c r="C785" s="62"/>
      <c r="D785" s="62"/>
      <c r="E785" s="62"/>
      <c r="F785" s="62"/>
      <c r="G785" s="62"/>
      <c r="H785" s="62"/>
      <c r="I785" s="62"/>
      <c r="J785" s="62"/>
      <c r="K785" s="62"/>
      <c r="L785" s="62"/>
      <c r="M785" s="62"/>
      <c r="N785" s="62"/>
      <c r="O785" s="62"/>
      <c r="P785" s="62"/>
      <c r="Q785" s="62"/>
      <c r="R785" s="62"/>
      <c r="S785" s="62"/>
      <c r="T785" s="62"/>
      <c r="U785" s="57"/>
    </row>
    <row r="786" spans="1:21" ht="14.5" x14ac:dyDescent="0.35">
      <c r="A786" s="62"/>
      <c r="B786" s="62"/>
      <c r="C786" s="62"/>
      <c r="D786" s="62"/>
      <c r="E786" s="62"/>
      <c r="F786" s="62"/>
      <c r="G786" s="62"/>
      <c r="H786" s="62"/>
      <c r="I786" s="62"/>
      <c r="J786" s="62"/>
      <c r="K786" s="62"/>
      <c r="L786" s="62"/>
      <c r="M786" s="62"/>
      <c r="N786" s="62"/>
      <c r="O786" s="62"/>
      <c r="P786" s="62"/>
      <c r="Q786" s="62"/>
      <c r="R786" s="62"/>
      <c r="S786" s="62"/>
      <c r="T786" s="62"/>
      <c r="U786" s="57"/>
    </row>
    <row r="787" spans="1:21" ht="14.5" x14ac:dyDescent="0.35">
      <c r="A787" s="62"/>
      <c r="B787" s="62"/>
      <c r="C787" s="62"/>
      <c r="D787" s="62"/>
      <c r="E787" s="62"/>
      <c r="F787" s="62"/>
      <c r="G787" s="62"/>
      <c r="H787" s="62"/>
      <c r="I787" s="62"/>
      <c r="J787" s="62"/>
      <c r="K787" s="62"/>
      <c r="L787" s="62"/>
      <c r="M787" s="62"/>
      <c r="N787" s="62"/>
      <c r="O787" s="62"/>
      <c r="P787" s="62"/>
      <c r="Q787" s="62"/>
      <c r="R787" s="62"/>
      <c r="S787" s="62"/>
      <c r="T787" s="62"/>
      <c r="U787" s="57"/>
    </row>
    <row r="788" spans="1:21" ht="14.5" x14ac:dyDescent="0.35">
      <c r="A788" s="62"/>
      <c r="B788" s="62"/>
      <c r="C788" s="62"/>
      <c r="D788" s="62"/>
      <c r="E788" s="62"/>
      <c r="F788" s="62"/>
      <c r="G788" s="62"/>
      <c r="H788" s="62"/>
      <c r="I788" s="62"/>
      <c r="J788" s="62"/>
      <c r="K788" s="62"/>
      <c r="L788" s="62"/>
      <c r="M788" s="62"/>
      <c r="N788" s="62"/>
      <c r="O788" s="62"/>
      <c r="P788" s="62"/>
      <c r="Q788" s="62"/>
      <c r="R788" s="62"/>
      <c r="S788" s="62"/>
      <c r="T788" s="62"/>
      <c r="U788" s="57"/>
    </row>
    <row r="789" spans="1:21" ht="14.5" x14ac:dyDescent="0.35">
      <c r="A789" s="62"/>
      <c r="B789" s="62"/>
      <c r="C789" s="62"/>
      <c r="D789" s="62"/>
      <c r="E789" s="62"/>
      <c r="F789" s="62"/>
      <c r="G789" s="62"/>
      <c r="H789" s="62"/>
      <c r="I789" s="62"/>
      <c r="J789" s="62"/>
      <c r="K789" s="62"/>
      <c r="L789" s="62"/>
      <c r="M789" s="62"/>
      <c r="N789" s="62"/>
      <c r="O789" s="62"/>
      <c r="P789" s="62"/>
      <c r="Q789" s="62"/>
      <c r="R789" s="62"/>
      <c r="S789" s="62"/>
      <c r="T789" s="62"/>
      <c r="U789" s="57"/>
    </row>
    <row r="790" spans="1:21" ht="14.5" x14ac:dyDescent="0.35">
      <c r="A790" s="62"/>
      <c r="B790" s="62"/>
      <c r="C790" s="62"/>
      <c r="D790" s="62"/>
      <c r="E790" s="62"/>
      <c r="F790" s="62"/>
      <c r="G790" s="62"/>
      <c r="H790" s="62"/>
      <c r="I790" s="62"/>
      <c r="J790" s="62"/>
      <c r="K790" s="62"/>
      <c r="L790" s="62"/>
      <c r="M790" s="62"/>
      <c r="N790" s="62"/>
      <c r="O790" s="62"/>
      <c r="P790" s="62"/>
      <c r="Q790" s="62"/>
      <c r="R790" s="62"/>
      <c r="S790" s="62"/>
      <c r="T790" s="62"/>
      <c r="U790" s="57"/>
    </row>
    <row r="791" spans="1:21" ht="14.5" x14ac:dyDescent="0.35">
      <c r="A791" s="62"/>
      <c r="B791" s="62"/>
      <c r="C791" s="62"/>
      <c r="D791" s="62"/>
      <c r="E791" s="62"/>
      <c r="F791" s="62"/>
      <c r="G791" s="62"/>
      <c r="H791" s="62"/>
      <c r="I791" s="62"/>
      <c r="J791" s="62"/>
      <c r="K791" s="62"/>
      <c r="L791" s="62"/>
      <c r="M791" s="62"/>
      <c r="N791" s="62"/>
      <c r="O791" s="62"/>
      <c r="P791" s="62"/>
      <c r="Q791" s="62"/>
      <c r="R791" s="62"/>
      <c r="S791" s="62"/>
      <c r="T791" s="62"/>
      <c r="U791" s="57"/>
    </row>
    <row r="792" spans="1:21" ht="14.5" x14ac:dyDescent="0.35">
      <c r="A792" s="62"/>
      <c r="B792" s="62"/>
      <c r="C792" s="62"/>
      <c r="D792" s="62"/>
      <c r="E792" s="62"/>
      <c r="F792" s="62"/>
      <c r="G792" s="62"/>
      <c r="H792" s="62"/>
      <c r="I792" s="62"/>
      <c r="J792" s="62"/>
      <c r="K792" s="62"/>
      <c r="L792" s="62"/>
      <c r="M792" s="62"/>
      <c r="N792" s="62"/>
      <c r="O792" s="62"/>
      <c r="P792" s="62"/>
      <c r="Q792" s="62"/>
      <c r="R792" s="62"/>
      <c r="S792" s="62"/>
      <c r="T792" s="62"/>
      <c r="U792" s="57"/>
    </row>
    <row r="793" spans="1:21" ht="14.5" x14ac:dyDescent="0.35">
      <c r="A793" s="62"/>
      <c r="B793" s="62"/>
      <c r="C793" s="62"/>
      <c r="D793" s="62"/>
      <c r="E793" s="62"/>
      <c r="F793" s="62"/>
      <c r="G793" s="62"/>
      <c r="H793" s="62"/>
      <c r="I793" s="62"/>
      <c r="J793" s="62"/>
      <c r="K793" s="62"/>
      <c r="L793" s="62"/>
      <c r="M793" s="62"/>
      <c r="N793" s="62"/>
      <c r="O793" s="62"/>
      <c r="P793" s="62"/>
      <c r="Q793" s="62"/>
      <c r="R793" s="62"/>
      <c r="S793" s="62"/>
      <c r="T793" s="62"/>
      <c r="U793" s="57"/>
    </row>
    <row r="794" spans="1:21" ht="14.5" x14ac:dyDescent="0.35">
      <c r="A794" s="62"/>
      <c r="B794" s="62"/>
      <c r="C794" s="62"/>
      <c r="D794" s="62"/>
      <c r="E794" s="62"/>
      <c r="F794" s="62"/>
      <c r="G794" s="62"/>
      <c r="H794" s="62"/>
      <c r="I794" s="62"/>
      <c r="J794" s="62"/>
      <c r="K794" s="62"/>
      <c r="L794" s="62"/>
      <c r="M794" s="62"/>
      <c r="N794" s="62"/>
      <c r="O794" s="62"/>
      <c r="P794" s="62"/>
      <c r="Q794" s="62"/>
      <c r="R794" s="62"/>
      <c r="S794" s="62"/>
      <c r="T794" s="62"/>
      <c r="U794" s="57"/>
    </row>
    <row r="795" spans="1:21" ht="14.5" x14ac:dyDescent="0.35">
      <c r="A795" s="62"/>
      <c r="B795" s="62"/>
      <c r="C795" s="62"/>
      <c r="D795" s="62"/>
      <c r="E795" s="62"/>
      <c r="F795" s="62"/>
      <c r="G795" s="62"/>
      <c r="H795" s="62"/>
      <c r="I795" s="62"/>
      <c r="J795" s="62"/>
      <c r="K795" s="62"/>
      <c r="L795" s="62"/>
      <c r="M795" s="62"/>
      <c r="N795" s="62"/>
      <c r="O795" s="62"/>
      <c r="P795" s="62"/>
      <c r="Q795" s="62"/>
      <c r="R795" s="62"/>
      <c r="S795" s="62"/>
      <c r="T795" s="62"/>
      <c r="U795" s="57"/>
    </row>
    <row r="796" spans="1:21" ht="14.5" x14ac:dyDescent="0.35">
      <c r="A796" s="62"/>
      <c r="B796" s="62"/>
      <c r="C796" s="62"/>
      <c r="D796" s="62"/>
      <c r="E796" s="62"/>
      <c r="F796" s="62"/>
      <c r="G796" s="62"/>
      <c r="H796" s="62"/>
      <c r="I796" s="62"/>
      <c r="J796" s="62"/>
      <c r="K796" s="62"/>
      <c r="L796" s="62"/>
      <c r="M796" s="62"/>
      <c r="N796" s="62"/>
      <c r="O796" s="62"/>
      <c r="P796" s="62"/>
      <c r="Q796" s="62"/>
      <c r="R796" s="62"/>
      <c r="S796" s="62"/>
      <c r="T796" s="62"/>
      <c r="U796" s="57"/>
    </row>
    <row r="797" spans="1:21" ht="14.5" x14ac:dyDescent="0.35">
      <c r="A797" s="62"/>
      <c r="B797" s="62"/>
      <c r="C797" s="62"/>
      <c r="D797" s="62"/>
      <c r="E797" s="62"/>
      <c r="F797" s="62"/>
      <c r="G797" s="62"/>
      <c r="H797" s="62"/>
      <c r="I797" s="62"/>
      <c r="J797" s="62"/>
      <c r="K797" s="62"/>
      <c r="L797" s="62"/>
      <c r="M797" s="62"/>
      <c r="N797" s="62"/>
      <c r="O797" s="62"/>
      <c r="P797" s="62"/>
      <c r="Q797" s="62"/>
      <c r="R797" s="62"/>
      <c r="S797" s="62"/>
      <c r="T797" s="62"/>
      <c r="U797" s="57"/>
    </row>
    <row r="798" spans="1:21" ht="14.5" x14ac:dyDescent="0.35">
      <c r="A798" s="62"/>
      <c r="B798" s="62"/>
      <c r="C798" s="62"/>
      <c r="D798" s="62"/>
      <c r="E798" s="62"/>
      <c r="F798" s="62"/>
      <c r="G798" s="62"/>
      <c r="H798" s="62"/>
      <c r="I798" s="62"/>
      <c r="J798" s="62"/>
      <c r="K798" s="62"/>
      <c r="L798" s="62"/>
      <c r="M798" s="62"/>
      <c r="N798" s="62"/>
      <c r="O798" s="62"/>
      <c r="P798" s="62"/>
      <c r="Q798" s="62"/>
      <c r="R798" s="62"/>
      <c r="S798" s="62"/>
      <c r="T798" s="62"/>
      <c r="U798" s="57"/>
    </row>
    <row r="799" spans="1:21" ht="14.5" x14ac:dyDescent="0.35">
      <c r="A799" s="62"/>
      <c r="B799" s="62"/>
      <c r="C799" s="62"/>
      <c r="D799" s="62"/>
      <c r="E799" s="62"/>
      <c r="F799" s="62"/>
      <c r="G799" s="62"/>
      <c r="H799" s="62"/>
      <c r="I799" s="62"/>
      <c r="J799" s="62"/>
      <c r="K799" s="62"/>
      <c r="L799" s="62"/>
      <c r="M799" s="62"/>
      <c r="N799" s="62"/>
      <c r="O799" s="62"/>
      <c r="P799" s="62"/>
      <c r="Q799" s="62"/>
      <c r="R799" s="62"/>
      <c r="S799" s="62"/>
      <c r="T799" s="62"/>
      <c r="U799" s="57"/>
    </row>
    <row r="800" spans="1:21" ht="14.5" x14ac:dyDescent="0.35">
      <c r="A800" s="62"/>
      <c r="B800" s="62"/>
      <c r="C800" s="62"/>
      <c r="D800" s="62"/>
      <c r="E800" s="62"/>
      <c r="F800" s="62"/>
      <c r="G800" s="62"/>
      <c r="H800" s="62"/>
      <c r="I800" s="62"/>
      <c r="J800" s="62"/>
      <c r="K800" s="62"/>
      <c r="L800" s="62"/>
      <c r="M800" s="62"/>
      <c r="N800" s="62"/>
      <c r="O800" s="62"/>
      <c r="P800" s="62"/>
      <c r="Q800" s="62"/>
      <c r="R800" s="62"/>
      <c r="S800" s="62"/>
      <c r="T800" s="62"/>
      <c r="U800" s="57"/>
    </row>
    <row r="801" spans="1:21" ht="14.5" x14ac:dyDescent="0.35">
      <c r="A801" s="62"/>
      <c r="B801" s="62"/>
      <c r="C801" s="62"/>
      <c r="D801" s="62"/>
      <c r="E801" s="62"/>
      <c r="F801" s="62"/>
      <c r="G801" s="62"/>
      <c r="H801" s="62"/>
      <c r="I801" s="62"/>
      <c r="J801" s="62"/>
      <c r="K801" s="62"/>
      <c r="L801" s="62"/>
      <c r="M801" s="62"/>
      <c r="N801" s="62"/>
      <c r="O801" s="62"/>
      <c r="P801" s="62"/>
      <c r="Q801" s="62"/>
      <c r="R801" s="62"/>
      <c r="S801" s="62"/>
      <c r="T801" s="62"/>
      <c r="U801" s="57"/>
    </row>
    <row r="802" spans="1:21" ht="14.5" x14ac:dyDescent="0.35">
      <c r="A802" s="62"/>
      <c r="B802" s="62"/>
      <c r="C802" s="62"/>
      <c r="D802" s="62"/>
      <c r="E802" s="62"/>
      <c r="F802" s="62"/>
      <c r="G802" s="62"/>
      <c r="H802" s="62"/>
      <c r="I802" s="62"/>
      <c r="J802" s="62"/>
      <c r="K802" s="62"/>
      <c r="L802" s="62"/>
      <c r="M802" s="62"/>
      <c r="N802" s="62"/>
      <c r="O802" s="62"/>
      <c r="P802" s="62"/>
      <c r="Q802" s="62"/>
      <c r="R802" s="62"/>
      <c r="S802" s="62"/>
      <c r="T802" s="62"/>
      <c r="U802" s="57"/>
    </row>
    <row r="803" spans="1:21" ht="14.5" x14ac:dyDescent="0.35">
      <c r="A803" s="62"/>
      <c r="B803" s="62"/>
      <c r="C803" s="62"/>
      <c r="D803" s="62"/>
      <c r="E803" s="62"/>
      <c r="F803" s="62"/>
      <c r="G803" s="62"/>
      <c r="H803" s="62"/>
      <c r="I803" s="62"/>
      <c r="J803" s="62"/>
      <c r="K803" s="62"/>
      <c r="L803" s="62"/>
      <c r="M803" s="62"/>
      <c r="N803" s="62"/>
      <c r="O803" s="62"/>
      <c r="P803" s="62"/>
      <c r="Q803" s="62"/>
      <c r="R803" s="62"/>
      <c r="S803" s="62"/>
      <c r="T803" s="62"/>
      <c r="U803" s="57"/>
    </row>
    <row r="804" spans="1:21" ht="14.5" x14ac:dyDescent="0.35">
      <c r="A804" s="62"/>
      <c r="B804" s="62"/>
      <c r="C804" s="62"/>
      <c r="D804" s="62"/>
      <c r="E804" s="62"/>
      <c r="F804" s="62"/>
      <c r="G804" s="62"/>
      <c r="H804" s="62"/>
      <c r="I804" s="62"/>
      <c r="J804" s="62"/>
      <c r="K804" s="62"/>
      <c r="L804" s="62"/>
      <c r="M804" s="62"/>
      <c r="N804" s="62"/>
      <c r="O804" s="62"/>
      <c r="P804" s="62"/>
      <c r="Q804" s="62"/>
      <c r="R804" s="62"/>
      <c r="S804" s="62"/>
      <c r="T804" s="62"/>
      <c r="U804" s="57"/>
    </row>
    <row r="805" spans="1:21" ht="14.5" x14ac:dyDescent="0.35">
      <c r="A805" s="62"/>
      <c r="B805" s="62"/>
      <c r="C805" s="62"/>
      <c r="D805" s="62"/>
      <c r="E805" s="62"/>
      <c r="F805" s="62"/>
      <c r="G805" s="62"/>
      <c r="H805" s="62"/>
      <c r="I805" s="62"/>
      <c r="J805" s="62"/>
      <c r="K805" s="62"/>
      <c r="L805" s="62"/>
      <c r="M805" s="62"/>
      <c r="N805" s="62"/>
      <c r="O805" s="62"/>
      <c r="P805" s="62"/>
      <c r="Q805" s="62"/>
      <c r="R805" s="62"/>
      <c r="S805" s="62"/>
      <c r="T805" s="62"/>
      <c r="U805" s="57"/>
    </row>
    <row r="806" spans="1:21" ht="14.5" x14ac:dyDescent="0.35">
      <c r="A806" s="62"/>
      <c r="B806" s="62"/>
      <c r="C806" s="62"/>
      <c r="D806" s="62"/>
      <c r="E806" s="62"/>
      <c r="F806" s="62"/>
      <c r="G806" s="62"/>
      <c r="H806" s="62"/>
      <c r="I806" s="62"/>
      <c r="J806" s="62"/>
      <c r="K806" s="62"/>
      <c r="L806" s="62"/>
      <c r="M806" s="62"/>
      <c r="N806" s="62"/>
      <c r="O806" s="62"/>
      <c r="P806" s="62"/>
      <c r="Q806" s="62"/>
      <c r="R806" s="62"/>
      <c r="S806" s="62"/>
      <c r="T806" s="62"/>
      <c r="U806" s="57"/>
    </row>
    <row r="807" spans="1:21" ht="14.5" x14ac:dyDescent="0.35">
      <c r="A807" s="62"/>
      <c r="B807" s="62"/>
      <c r="C807" s="62"/>
      <c r="D807" s="62"/>
      <c r="E807" s="62"/>
      <c r="F807" s="62"/>
      <c r="G807" s="62"/>
      <c r="H807" s="62"/>
      <c r="I807" s="62"/>
      <c r="J807" s="62"/>
      <c r="K807" s="62"/>
      <c r="L807" s="62"/>
      <c r="M807" s="62"/>
      <c r="N807" s="62"/>
      <c r="O807" s="62"/>
      <c r="P807" s="62"/>
      <c r="Q807" s="62"/>
      <c r="R807" s="62"/>
      <c r="S807" s="62"/>
      <c r="T807" s="62"/>
      <c r="U807" s="57"/>
    </row>
    <row r="808" spans="1:21" ht="14.5" x14ac:dyDescent="0.35">
      <c r="A808" s="62"/>
      <c r="B808" s="62"/>
      <c r="C808" s="62"/>
      <c r="D808" s="62"/>
      <c r="E808" s="62"/>
      <c r="F808" s="62"/>
      <c r="G808" s="62"/>
      <c r="H808" s="62"/>
      <c r="I808" s="62"/>
      <c r="J808" s="62"/>
      <c r="K808" s="62"/>
      <c r="L808" s="62"/>
      <c r="M808" s="62"/>
      <c r="N808" s="62"/>
      <c r="O808" s="62"/>
      <c r="P808" s="62"/>
      <c r="Q808" s="62"/>
      <c r="R808" s="62"/>
      <c r="S808" s="62"/>
      <c r="T808" s="62"/>
      <c r="U808" s="57"/>
    </row>
    <row r="809" spans="1:21" ht="14.5" x14ac:dyDescent="0.35">
      <c r="A809" s="62"/>
      <c r="B809" s="62"/>
      <c r="C809" s="62"/>
      <c r="D809" s="62"/>
      <c r="E809" s="62"/>
      <c r="F809" s="62"/>
      <c r="G809" s="62"/>
      <c r="H809" s="62"/>
      <c r="I809" s="62"/>
      <c r="J809" s="62"/>
      <c r="K809" s="62"/>
      <c r="L809" s="62"/>
      <c r="M809" s="62"/>
      <c r="N809" s="62"/>
      <c r="O809" s="62"/>
      <c r="P809" s="62"/>
      <c r="Q809" s="62"/>
      <c r="R809" s="62"/>
      <c r="S809" s="62"/>
      <c r="T809" s="62"/>
      <c r="U809" s="57"/>
    </row>
    <row r="810" spans="1:21" ht="14.5" x14ac:dyDescent="0.35">
      <c r="A810" s="62"/>
      <c r="B810" s="62"/>
      <c r="C810" s="62"/>
      <c r="D810" s="62"/>
      <c r="E810" s="62"/>
      <c r="F810" s="62"/>
      <c r="G810" s="62"/>
      <c r="H810" s="62"/>
      <c r="I810" s="62"/>
      <c r="J810" s="62"/>
      <c r="K810" s="62"/>
      <c r="L810" s="62"/>
      <c r="M810" s="62"/>
      <c r="N810" s="62"/>
      <c r="O810" s="62"/>
      <c r="P810" s="62"/>
      <c r="Q810" s="62"/>
      <c r="R810" s="62"/>
      <c r="S810" s="62"/>
      <c r="T810" s="62"/>
      <c r="U810" s="57"/>
    </row>
    <row r="811" spans="1:21" ht="14.5" x14ac:dyDescent="0.35">
      <c r="A811" s="62"/>
      <c r="B811" s="62"/>
      <c r="C811" s="62"/>
      <c r="D811" s="62"/>
      <c r="E811" s="62"/>
      <c r="F811" s="62"/>
      <c r="G811" s="62"/>
      <c r="H811" s="62"/>
      <c r="I811" s="62"/>
      <c r="J811" s="62"/>
      <c r="K811" s="62"/>
      <c r="L811" s="62"/>
      <c r="M811" s="62"/>
      <c r="N811" s="62"/>
      <c r="O811" s="62"/>
      <c r="P811" s="62"/>
      <c r="Q811" s="62"/>
      <c r="R811" s="62"/>
      <c r="S811" s="62"/>
      <c r="T811" s="62"/>
      <c r="U811" s="57"/>
    </row>
    <row r="812" spans="1:21" ht="14.5" x14ac:dyDescent="0.35">
      <c r="A812" s="62"/>
      <c r="B812" s="62"/>
      <c r="C812" s="62"/>
      <c r="D812" s="62"/>
      <c r="E812" s="62"/>
      <c r="F812" s="62"/>
      <c r="G812" s="62"/>
      <c r="H812" s="62"/>
      <c r="I812" s="62"/>
      <c r="J812" s="62"/>
      <c r="K812" s="62"/>
      <c r="L812" s="62"/>
      <c r="M812" s="62"/>
      <c r="N812" s="62"/>
      <c r="O812" s="62"/>
      <c r="P812" s="62"/>
      <c r="Q812" s="62"/>
      <c r="R812" s="62"/>
      <c r="S812" s="62"/>
      <c r="T812" s="62"/>
      <c r="U812" s="57"/>
    </row>
    <row r="813" spans="1:21" ht="14.5" x14ac:dyDescent="0.35">
      <c r="A813" s="62"/>
      <c r="B813" s="62"/>
      <c r="C813" s="62"/>
      <c r="D813" s="62"/>
      <c r="E813" s="62"/>
      <c r="F813" s="62"/>
      <c r="G813" s="62"/>
      <c r="H813" s="62"/>
      <c r="I813" s="62"/>
      <c r="J813" s="62"/>
      <c r="K813" s="62"/>
      <c r="L813" s="62"/>
      <c r="M813" s="62"/>
      <c r="N813" s="62"/>
      <c r="O813" s="62"/>
      <c r="P813" s="62"/>
      <c r="Q813" s="62"/>
      <c r="R813" s="62"/>
      <c r="S813" s="62"/>
      <c r="T813" s="62"/>
      <c r="U813" s="57"/>
    </row>
    <row r="814" spans="1:21" ht="14.5" x14ac:dyDescent="0.35">
      <c r="A814" s="62"/>
      <c r="B814" s="62"/>
      <c r="C814" s="62"/>
      <c r="D814" s="62"/>
      <c r="E814" s="62"/>
      <c r="F814" s="62"/>
      <c r="G814" s="62"/>
      <c r="H814" s="62"/>
      <c r="I814" s="62"/>
      <c r="J814" s="62"/>
      <c r="K814" s="62"/>
      <c r="L814" s="62"/>
      <c r="M814" s="62"/>
      <c r="N814" s="62"/>
      <c r="O814" s="62"/>
      <c r="P814" s="62"/>
      <c r="Q814" s="62"/>
      <c r="R814" s="62"/>
      <c r="S814" s="62"/>
      <c r="T814" s="62"/>
      <c r="U814" s="57"/>
    </row>
    <row r="815" spans="1:21" ht="14.5" x14ac:dyDescent="0.35">
      <c r="A815" s="62"/>
      <c r="B815" s="62"/>
      <c r="C815" s="62"/>
      <c r="D815" s="62"/>
      <c r="E815" s="62"/>
      <c r="F815" s="62"/>
      <c r="G815" s="62"/>
      <c r="H815" s="62"/>
      <c r="I815" s="62"/>
      <c r="J815" s="62"/>
      <c r="K815" s="62"/>
      <c r="L815" s="62"/>
      <c r="M815" s="62"/>
      <c r="N815" s="62"/>
      <c r="O815" s="62"/>
      <c r="P815" s="62"/>
      <c r="Q815" s="62"/>
      <c r="R815" s="62"/>
      <c r="S815" s="62"/>
      <c r="T815" s="62"/>
      <c r="U815" s="57"/>
    </row>
    <row r="816" spans="1:21" ht="14.5" x14ac:dyDescent="0.35">
      <c r="A816" s="62"/>
      <c r="B816" s="62"/>
      <c r="C816" s="62"/>
      <c r="D816" s="62"/>
      <c r="E816" s="62"/>
      <c r="F816" s="62"/>
      <c r="G816" s="62"/>
      <c r="H816" s="62"/>
      <c r="I816" s="62"/>
      <c r="J816" s="62"/>
      <c r="K816" s="62"/>
      <c r="L816" s="62"/>
      <c r="M816" s="62"/>
      <c r="N816" s="62"/>
      <c r="O816" s="62"/>
      <c r="P816" s="62"/>
      <c r="Q816" s="62"/>
      <c r="R816" s="62"/>
      <c r="S816" s="62"/>
      <c r="T816" s="62"/>
      <c r="U816" s="57"/>
    </row>
    <row r="817" spans="1:21" ht="14.5" x14ac:dyDescent="0.35">
      <c r="A817" s="62"/>
      <c r="B817" s="62"/>
      <c r="C817" s="62"/>
      <c r="D817" s="62"/>
      <c r="E817" s="62"/>
      <c r="F817" s="62"/>
      <c r="G817" s="62"/>
      <c r="H817" s="62"/>
      <c r="I817" s="62"/>
      <c r="J817" s="62"/>
      <c r="K817" s="62"/>
      <c r="L817" s="62"/>
      <c r="M817" s="62"/>
      <c r="N817" s="62"/>
      <c r="O817" s="62"/>
      <c r="P817" s="62"/>
      <c r="Q817" s="62"/>
      <c r="R817" s="62"/>
      <c r="S817" s="62"/>
      <c r="T817" s="62"/>
      <c r="U817" s="57"/>
    </row>
    <row r="818" spans="1:21" ht="14.5" x14ac:dyDescent="0.35">
      <c r="A818" s="62"/>
      <c r="B818" s="62"/>
      <c r="C818" s="62"/>
      <c r="D818" s="62"/>
      <c r="E818" s="62"/>
      <c r="F818" s="62"/>
      <c r="G818" s="62"/>
      <c r="H818" s="62"/>
      <c r="I818" s="62"/>
      <c r="J818" s="62"/>
      <c r="K818" s="62"/>
      <c r="L818" s="62"/>
      <c r="M818" s="62"/>
      <c r="N818" s="62"/>
      <c r="O818" s="62"/>
      <c r="P818" s="62"/>
      <c r="Q818" s="62"/>
      <c r="R818" s="62"/>
      <c r="S818" s="62"/>
      <c r="T818" s="62"/>
      <c r="U818" s="57"/>
    </row>
    <row r="819" spans="1:21" ht="14.5" x14ac:dyDescent="0.35">
      <c r="A819" s="62"/>
      <c r="B819" s="62"/>
      <c r="C819" s="62"/>
      <c r="D819" s="62"/>
      <c r="E819" s="62"/>
      <c r="F819" s="62"/>
      <c r="G819" s="62"/>
      <c r="H819" s="62"/>
      <c r="I819" s="62"/>
      <c r="J819" s="62"/>
      <c r="K819" s="62"/>
      <c r="L819" s="62"/>
      <c r="M819" s="62"/>
      <c r="N819" s="62"/>
      <c r="O819" s="62"/>
      <c r="P819" s="62"/>
      <c r="Q819" s="62"/>
      <c r="R819" s="62"/>
      <c r="S819" s="62"/>
      <c r="T819" s="62"/>
      <c r="U819" s="57"/>
    </row>
    <row r="820" spans="1:21" ht="14.5" x14ac:dyDescent="0.35">
      <c r="A820" s="62"/>
      <c r="B820" s="62"/>
      <c r="C820" s="62"/>
      <c r="D820" s="62"/>
      <c r="E820" s="62"/>
      <c r="F820" s="62"/>
      <c r="G820" s="62"/>
      <c r="H820" s="62"/>
      <c r="I820" s="62"/>
      <c r="J820" s="62"/>
      <c r="K820" s="62"/>
      <c r="L820" s="62"/>
      <c r="M820" s="62"/>
      <c r="N820" s="62"/>
      <c r="O820" s="62"/>
      <c r="P820" s="62"/>
      <c r="Q820" s="62"/>
      <c r="R820" s="62"/>
      <c r="S820" s="62"/>
      <c r="T820" s="62"/>
      <c r="U820" s="57"/>
    </row>
    <row r="821" spans="1:21" ht="14.5" x14ac:dyDescent="0.35">
      <c r="A821" s="62"/>
      <c r="B821" s="62"/>
      <c r="C821" s="62"/>
      <c r="D821" s="62"/>
      <c r="E821" s="62"/>
      <c r="F821" s="62"/>
      <c r="G821" s="62"/>
      <c r="H821" s="62"/>
      <c r="I821" s="62"/>
      <c r="J821" s="62"/>
      <c r="K821" s="62"/>
      <c r="L821" s="62"/>
      <c r="M821" s="62"/>
      <c r="N821" s="62"/>
      <c r="O821" s="62"/>
      <c r="P821" s="62"/>
      <c r="Q821" s="62"/>
      <c r="R821" s="62"/>
      <c r="S821" s="62"/>
      <c r="T821" s="62"/>
      <c r="U821" s="57"/>
    </row>
    <row r="822" spans="1:21" ht="14.5" x14ac:dyDescent="0.35">
      <c r="A822" s="62"/>
      <c r="B822" s="62"/>
      <c r="C822" s="62"/>
      <c r="D822" s="62"/>
      <c r="E822" s="62"/>
      <c r="F822" s="62"/>
      <c r="G822" s="62"/>
      <c r="H822" s="62"/>
      <c r="I822" s="62"/>
      <c r="J822" s="62"/>
      <c r="K822" s="62"/>
      <c r="L822" s="62"/>
      <c r="M822" s="62"/>
      <c r="N822" s="62"/>
      <c r="O822" s="62"/>
      <c r="P822" s="62"/>
      <c r="Q822" s="62"/>
      <c r="R822" s="62"/>
      <c r="S822" s="62"/>
      <c r="T822" s="62"/>
      <c r="U822" s="57"/>
    </row>
    <row r="823" spans="1:21" ht="14.5" x14ac:dyDescent="0.35">
      <c r="A823" s="62"/>
      <c r="B823" s="62"/>
      <c r="C823" s="62"/>
      <c r="D823" s="62"/>
      <c r="E823" s="62"/>
      <c r="F823" s="62"/>
      <c r="G823" s="62"/>
      <c r="H823" s="62"/>
      <c r="I823" s="62"/>
      <c r="J823" s="62"/>
      <c r="K823" s="62"/>
      <c r="L823" s="62"/>
      <c r="M823" s="62"/>
      <c r="N823" s="62"/>
      <c r="O823" s="62"/>
      <c r="P823" s="62"/>
      <c r="Q823" s="62"/>
      <c r="R823" s="62"/>
      <c r="S823" s="62"/>
      <c r="T823" s="62"/>
      <c r="U823" s="57"/>
    </row>
    <row r="824" spans="1:21" ht="14.5" x14ac:dyDescent="0.35">
      <c r="A824" s="62"/>
      <c r="B824" s="62"/>
      <c r="C824" s="62"/>
      <c r="D824" s="62"/>
      <c r="E824" s="62"/>
      <c r="F824" s="62"/>
      <c r="G824" s="62"/>
      <c r="H824" s="62"/>
      <c r="I824" s="62"/>
      <c r="J824" s="62"/>
      <c r="K824" s="62"/>
      <c r="L824" s="62"/>
      <c r="M824" s="62"/>
      <c r="N824" s="62"/>
      <c r="O824" s="62"/>
      <c r="P824" s="62"/>
      <c r="Q824" s="62"/>
      <c r="R824" s="62"/>
      <c r="S824" s="62"/>
      <c r="T824" s="62"/>
      <c r="U824" s="57"/>
    </row>
    <row r="825" spans="1:21" ht="14.5" x14ac:dyDescent="0.35">
      <c r="A825" s="62"/>
      <c r="B825" s="62"/>
      <c r="C825" s="62"/>
      <c r="D825" s="62"/>
      <c r="E825" s="62"/>
      <c r="F825" s="62"/>
      <c r="G825" s="62"/>
      <c r="H825" s="62"/>
      <c r="I825" s="62"/>
      <c r="J825" s="62"/>
      <c r="K825" s="62"/>
      <c r="L825" s="62"/>
      <c r="M825" s="62"/>
      <c r="N825" s="62"/>
      <c r="O825" s="62"/>
      <c r="P825" s="62"/>
      <c r="Q825" s="62"/>
      <c r="R825" s="62"/>
      <c r="S825" s="62"/>
      <c r="T825" s="62"/>
      <c r="U825" s="57"/>
    </row>
    <row r="826" spans="1:21" ht="14.5" x14ac:dyDescent="0.35">
      <c r="A826" s="62"/>
      <c r="B826" s="62"/>
      <c r="C826" s="62"/>
      <c r="D826" s="62"/>
      <c r="E826" s="62"/>
      <c r="F826" s="62"/>
      <c r="G826" s="62"/>
      <c r="H826" s="62"/>
      <c r="I826" s="62"/>
      <c r="J826" s="62"/>
      <c r="K826" s="62"/>
      <c r="L826" s="62"/>
      <c r="M826" s="62"/>
      <c r="N826" s="62"/>
      <c r="O826" s="62"/>
      <c r="P826" s="62"/>
      <c r="Q826" s="62"/>
      <c r="R826" s="62"/>
      <c r="S826" s="62"/>
      <c r="T826" s="62"/>
      <c r="U826" s="57"/>
    </row>
    <row r="827" spans="1:21" ht="14.5" x14ac:dyDescent="0.35">
      <c r="A827" s="62"/>
      <c r="B827" s="62"/>
      <c r="C827" s="62"/>
      <c r="D827" s="62"/>
      <c r="E827" s="62"/>
      <c r="F827" s="62"/>
      <c r="G827" s="62"/>
      <c r="H827" s="62"/>
      <c r="I827" s="62"/>
      <c r="J827" s="62"/>
      <c r="K827" s="62"/>
      <c r="L827" s="62"/>
      <c r="M827" s="62"/>
      <c r="N827" s="62"/>
      <c r="O827" s="62"/>
      <c r="P827" s="62"/>
      <c r="Q827" s="62"/>
      <c r="R827" s="62"/>
      <c r="S827" s="62"/>
      <c r="T827" s="62"/>
      <c r="U827" s="57"/>
    </row>
    <row r="828" spans="1:21" ht="14.5" x14ac:dyDescent="0.35">
      <c r="A828" s="62"/>
      <c r="B828" s="62"/>
      <c r="C828" s="62"/>
      <c r="D828" s="62"/>
      <c r="E828" s="62"/>
      <c r="F828" s="62"/>
      <c r="G828" s="62"/>
      <c r="H828" s="62"/>
      <c r="I828" s="62"/>
      <c r="J828" s="62"/>
      <c r="K828" s="62"/>
      <c r="L828" s="62"/>
      <c r="M828" s="62"/>
      <c r="N828" s="62"/>
      <c r="O828" s="62"/>
      <c r="P828" s="62"/>
      <c r="Q828" s="62"/>
      <c r="R828" s="62"/>
      <c r="S828" s="62"/>
      <c r="T828" s="62"/>
      <c r="U828" s="57"/>
    </row>
    <row r="829" spans="1:21" ht="14.5" x14ac:dyDescent="0.35">
      <c r="A829" s="62"/>
      <c r="B829" s="62"/>
      <c r="C829" s="62"/>
      <c r="D829" s="62"/>
      <c r="E829" s="62"/>
      <c r="F829" s="62"/>
      <c r="G829" s="62"/>
      <c r="H829" s="62"/>
      <c r="I829" s="62"/>
      <c r="J829" s="62"/>
      <c r="K829" s="62"/>
      <c r="L829" s="62"/>
      <c r="M829" s="62"/>
      <c r="N829" s="62"/>
      <c r="O829" s="62"/>
      <c r="P829" s="62"/>
      <c r="Q829" s="62"/>
      <c r="R829" s="62"/>
      <c r="S829" s="62"/>
      <c r="T829" s="62"/>
      <c r="U829" s="57"/>
    </row>
    <row r="830" spans="1:21" ht="14.5" x14ac:dyDescent="0.35">
      <c r="A830" s="62"/>
      <c r="B830" s="62"/>
      <c r="C830" s="62"/>
      <c r="D830" s="62"/>
      <c r="E830" s="62"/>
      <c r="F830" s="62"/>
      <c r="G830" s="62"/>
      <c r="H830" s="62"/>
      <c r="I830" s="62"/>
      <c r="J830" s="62"/>
      <c r="K830" s="62"/>
      <c r="L830" s="62"/>
      <c r="M830" s="62"/>
      <c r="N830" s="62"/>
      <c r="O830" s="62"/>
      <c r="P830" s="62"/>
      <c r="Q830" s="62"/>
      <c r="R830" s="62"/>
      <c r="S830" s="62"/>
      <c r="T830" s="62"/>
      <c r="U830" s="57"/>
    </row>
    <row r="831" spans="1:21" ht="14.5" x14ac:dyDescent="0.35">
      <c r="A831" s="62"/>
      <c r="B831" s="62"/>
      <c r="C831" s="62"/>
      <c r="D831" s="62"/>
      <c r="E831" s="62"/>
      <c r="F831" s="62"/>
      <c r="G831" s="62"/>
      <c r="H831" s="62"/>
      <c r="I831" s="62"/>
      <c r="J831" s="62"/>
      <c r="K831" s="62"/>
      <c r="L831" s="62"/>
      <c r="M831" s="62"/>
      <c r="N831" s="62"/>
      <c r="O831" s="62"/>
      <c r="P831" s="62"/>
      <c r="Q831" s="62"/>
      <c r="R831" s="62"/>
      <c r="S831" s="62"/>
      <c r="T831" s="62"/>
      <c r="U831" s="57"/>
    </row>
    <row r="832" spans="1:21" ht="14.5" x14ac:dyDescent="0.35">
      <c r="A832" s="62"/>
      <c r="B832" s="62"/>
      <c r="C832" s="62"/>
      <c r="D832" s="62"/>
      <c r="E832" s="62"/>
      <c r="F832" s="62"/>
      <c r="G832" s="62"/>
      <c r="H832" s="62"/>
      <c r="I832" s="62"/>
      <c r="J832" s="62"/>
      <c r="K832" s="62"/>
      <c r="L832" s="62"/>
      <c r="M832" s="62"/>
      <c r="N832" s="62"/>
      <c r="O832" s="62"/>
      <c r="P832" s="62"/>
      <c r="Q832" s="62"/>
      <c r="R832" s="62"/>
      <c r="S832" s="62"/>
      <c r="T832" s="62"/>
      <c r="U832" s="57"/>
    </row>
    <row r="833" spans="1:21" ht="14.5" x14ac:dyDescent="0.35">
      <c r="A833" s="62"/>
      <c r="B833" s="62"/>
      <c r="C833" s="62"/>
      <c r="D833" s="62"/>
      <c r="E833" s="62"/>
      <c r="F833" s="62"/>
      <c r="G833" s="62"/>
      <c r="H833" s="62"/>
      <c r="I833" s="62"/>
      <c r="J833" s="62"/>
      <c r="K833" s="62"/>
      <c r="L833" s="62"/>
      <c r="M833" s="62"/>
      <c r="N833" s="62"/>
      <c r="O833" s="62"/>
      <c r="P833" s="62"/>
      <c r="Q833" s="62"/>
      <c r="R833" s="62"/>
      <c r="S833" s="62"/>
      <c r="T833" s="62"/>
      <c r="U833" s="57"/>
    </row>
    <row r="834" spans="1:21" ht="14.5" x14ac:dyDescent="0.35">
      <c r="A834" s="62"/>
      <c r="B834" s="62"/>
      <c r="C834" s="62"/>
      <c r="D834" s="62"/>
      <c r="E834" s="62"/>
      <c r="F834" s="62"/>
      <c r="G834" s="62"/>
      <c r="H834" s="62"/>
      <c r="I834" s="62"/>
      <c r="J834" s="62"/>
      <c r="K834" s="62"/>
      <c r="L834" s="62"/>
      <c r="M834" s="62"/>
      <c r="N834" s="62"/>
      <c r="O834" s="62"/>
      <c r="P834" s="62"/>
      <c r="Q834" s="62"/>
      <c r="R834" s="62"/>
      <c r="S834" s="62"/>
      <c r="T834" s="62"/>
      <c r="U834" s="57"/>
    </row>
    <row r="835" spans="1:21" ht="14.5" x14ac:dyDescent="0.35">
      <c r="A835" s="62"/>
      <c r="B835" s="62"/>
      <c r="C835" s="62"/>
      <c r="D835" s="62"/>
      <c r="E835" s="62"/>
      <c r="F835" s="62"/>
      <c r="G835" s="62"/>
      <c r="H835" s="62"/>
      <c r="I835" s="62"/>
      <c r="J835" s="62"/>
      <c r="K835" s="62"/>
      <c r="L835" s="62"/>
      <c r="M835" s="62"/>
      <c r="N835" s="62"/>
      <c r="O835" s="62"/>
      <c r="P835" s="62"/>
      <c r="Q835" s="62"/>
      <c r="R835" s="62"/>
      <c r="S835" s="62"/>
      <c r="T835" s="62"/>
      <c r="U835" s="57"/>
    </row>
    <row r="836" spans="1:21" ht="14.5" x14ac:dyDescent="0.35">
      <c r="A836" s="62"/>
      <c r="B836" s="62"/>
      <c r="C836" s="62"/>
      <c r="D836" s="62"/>
      <c r="E836" s="62"/>
      <c r="F836" s="62"/>
      <c r="G836" s="62"/>
      <c r="H836" s="62"/>
      <c r="I836" s="62"/>
      <c r="J836" s="62"/>
      <c r="K836" s="62"/>
      <c r="L836" s="62"/>
      <c r="M836" s="62"/>
      <c r="N836" s="62"/>
      <c r="O836" s="62"/>
      <c r="P836" s="62"/>
      <c r="Q836" s="62"/>
      <c r="R836" s="62"/>
      <c r="S836" s="62"/>
      <c r="T836" s="62"/>
      <c r="U836" s="57"/>
    </row>
    <row r="837" spans="1:21" ht="14.5" x14ac:dyDescent="0.35">
      <c r="A837" s="62"/>
      <c r="B837" s="62"/>
      <c r="C837" s="62"/>
      <c r="D837" s="62"/>
      <c r="E837" s="62"/>
      <c r="F837" s="62"/>
      <c r="G837" s="62"/>
      <c r="H837" s="62"/>
      <c r="I837" s="62"/>
      <c r="J837" s="62"/>
      <c r="K837" s="62"/>
      <c r="L837" s="62"/>
      <c r="M837" s="62"/>
      <c r="N837" s="62"/>
      <c r="O837" s="62"/>
      <c r="P837" s="62"/>
      <c r="Q837" s="62"/>
      <c r="R837" s="62"/>
      <c r="S837" s="62"/>
      <c r="T837" s="62"/>
      <c r="U837" s="57"/>
    </row>
    <row r="838" spans="1:21" ht="14.5" x14ac:dyDescent="0.35">
      <c r="A838" s="62"/>
      <c r="B838" s="62"/>
      <c r="C838" s="62"/>
      <c r="D838" s="62"/>
      <c r="E838" s="62"/>
      <c r="F838" s="62"/>
      <c r="G838" s="62"/>
      <c r="H838" s="62"/>
      <c r="I838" s="62"/>
      <c r="J838" s="62"/>
      <c r="K838" s="62"/>
      <c r="L838" s="62"/>
      <c r="M838" s="62"/>
      <c r="N838" s="62"/>
      <c r="O838" s="62"/>
      <c r="P838" s="62"/>
      <c r="Q838" s="62"/>
      <c r="R838" s="62"/>
      <c r="S838" s="62"/>
      <c r="T838" s="62"/>
      <c r="U838" s="57"/>
    </row>
    <row r="839" spans="1:21" ht="14.5" x14ac:dyDescent="0.35">
      <c r="A839" s="62"/>
      <c r="B839" s="62"/>
      <c r="C839" s="62"/>
      <c r="D839" s="62"/>
      <c r="E839" s="62"/>
      <c r="F839" s="62"/>
      <c r="G839" s="62"/>
      <c r="H839" s="62"/>
      <c r="I839" s="62"/>
      <c r="J839" s="62"/>
      <c r="K839" s="62"/>
      <c r="L839" s="62"/>
      <c r="M839" s="62"/>
      <c r="N839" s="62"/>
      <c r="O839" s="62"/>
      <c r="P839" s="62"/>
      <c r="Q839" s="62"/>
      <c r="R839" s="62"/>
      <c r="S839" s="62"/>
      <c r="T839" s="62"/>
      <c r="U839" s="57"/>
    </row>
    <row r="840" spans="1:21" ht="14.5" x14ac:dyDescent="0.35">
      <c r="A840" s="62"/>
      <c r="B840" s="62"/>
      <c r="C840" s="62"/>
      <c r="D840" s="62"/>
      <c r="E840" s="62"/>
      <c r="F840" s="62"/>
      <c r="G840" s="62"/>
      <c r="H840" s="62"/>
      <c r="I840" s="62"/>
      <c r="J840" s="62"/>
      <c r="K840" s="62"/>
      <c r="L840" s="62"/>
      <c r="M840" s="62"/>
      <c r="N840" s="62"/>
      <c r="O840" s="62"/>
      <c r="P840" s="62"/>
      <c r="Q840" s="62"/>
      <c r="R840" s="62"/>
      <c r="S840" s="62"/>
      <c r="T840" s="62"/>
      <c r="U840" s="57"/>
    </row>
    <row r="841" spans="1:21" ht="14.5" x14ac:dyDescent="0.35">
      <c r="A841" s="62"/>
      <c r="B841" s="62"/>
      <c r="C841" s="62"/>
      <c r="D841" s="62"/>
      <c r="E841" s="62"/>
      <c r="F841" s="62"/>
      <c r="G841" s="62"/>
      <c r="H841" s="62"/>
      <c r="I841" s="62"/>
      <c r="J841" s="62"/>
      <c r="K841" s="62"/>
      <c r="L841" s="62"/>
      <c r="M841" s="62"/>
      <c r="N841" s="62"/>
      <c r="O841" s="62"/>
      <c r="P841" s="62"/>
      <c r="Q841" s="62"/>
      <c r="R841" s="62"/>
      <c r="S841" s="62"/>
      <c r="T841" s="62"/>
      <c r="U841" s="57"/>
    </row>
    <row r="842" spans="1:21" ht="14.5" x14ac:dyDescent="0.35">
      <c r="A842" s="62"/>
      <c r="B842" s="62"/>
      <c r="C842" s="62"/>
      <c r="D842" s="62"/>
      <c r="E842" s="62"/>
      <c r="F842" s="62"/>
      <c r="G842" s="62"/>
      <c r="H842" s="62"/>
      <c r="I842" s="62"/>
      <c r="J842" s="62"/>
      <c r="K842" s="62"/>
      <c r="L842" s="62"/>
      <c r="M842" s="62"/>
      <c r="N842" s="62"/>
      <c r="O842" s="62"/>
      <c r="P842" s="62"/>
      <c r="Q842" s="62"/>
      <c r="R842" s="62"/>
      <c r="S842" s="62"/>
      <c r="T842" s="62"/>
      <c r="U842" s="57"/>
    </row>
    <row r="843" spans="1:21" ht="14.5" x14ac:dyDescent="0.35">
      <c r="A843" s="62"/>
      <c r="B843" s="62"/>
      <c r="C843" s="62"/>
      <c r="D843" s="62"/>
      <c r="E843" s="62"/>
      <c r="F843" s="62"/>
      <c r="G843" s="62"/>
      <c r="H843" s="62"/>
      <c r="I843" s="62"/>
      <c r="J843" s="62"/>
      <c r="K843" s="62"/>
      <c r="L843" s="62"/>
      <c r="M843" s="62"/>
      <c r="N843" s="62"/>
      <c r="O843" s="62"/>
      <c r="P843" s="62"/>
      <c r="Q843" s="62"/>
      <c r="R843" s="62"/>
      <c r="S843" s="62"/>
      <c r="T843" s="62"/>
      <c r="U843" s="57"/>
    </row>
    <row r="844" spans="1:21" ht="14.5" x14ac:dyDescent="0.35">
      <c r="A844" s="62"/>
      <c r="B844" s="62"/>
      <c r="C844" s="62"/>
      <c r="D844" s="62"/>
      <c r="E844" s="62"/>
      <c r="F844" s="62"/>
      <c r="G844" s="62"/>
      <c r="H844" s="62"/>
      <c r="I844" s="62"/>
      <c r="J844" s="62"/>
      <c r="K844" s="62"/>
      <c r="L844" s="62"/>
      <c r="M844" s="62"/>
      <c r="N844" s="62"/>
      <c r="O844" s="62"/>
      <c r="P844" s="62"/>
      <c r="Q844" s="62"/>
      <c r="R844" s="62"/>
      <c r="S844" s="62"/>
      <c r="T844" s="62"/>
      <c r="U844" s="57"/>
    </row>
    <row r="845" spans="1:21" ht="14.5" x14ac:dyDescent="0.35">
      <c r="A845" s="62"/>
      <c r="B845" s="62"/>
      <c r="C845" s="62"/>
      <c r="D845" s="62"/>
      <c r="E845" s="62"/>
      <c r="F845" s="62"/>
      <c r="G845" s="62"/>
      <c r="H845" s="62"/>
      <c r="I845" s="62"/>
      <c r="J845" s="62"/>
      <c r="K845" s="62"/>
      <c r="L845" s="62"/>
      <c r="M845" s="62"/>
      <c r="N845" s="62"/>
      <c r="O845" s="62"/>
      <c r="P845" s="62"/>
      <c r="Q845" s="62"/>
      <c r="R845" s="62"/>
      <c r="S845" s="62"/>
      <c r="T845" s="62"/>
      <c r="U845" s="57"/>
    </row>
    <row r="846" spans="1:21" ht="14.5" x14ac:dyDescent="0.35">
      <c r="A846" s="62"/>
      <c r="B846" s="62"/>
      <c r="C846" s="62"/>
      <c r="D846" s="62"/>
      <c r="E846" s="62"/>
      <c r="F846" s="62"/>
      <c r="G846" s="62"/>
      <c r="H846" s="62"/>
      <c r="I846" s="62"/>
      <c r="J846" s="62"/>
      <c r="K846" s="62"/>
      <c r="L846" s="62"/>
      <c r="M846" s="62"/>
      <c r="N846" s="62"/>
      <c r="O846" s="62"/>
      <c r="P846" s="62"/>
      <c r="Q846" s="62"/>
      <c r="R846" s="62"/>
      <c r="S846" s="62"/>
      <c r="T846" s="62"/>
      <c r="U846" s="57"/>
    </row>
    <row r="847" spans="1:21" ht="14.5" x14ac:dyDescent="0.35">
      <c r="A847" s="62"/>
      <c r="B847" s="62"/>
      <c r="C847" s="62"/>
      <c r="D847" s="62"/>
      <c r="E847" s="62"/>
      <c r="F847" s="62"/>
      <c r="G847" s="62"/>
      <c r="H847" s="62"/>
      <c r="I847" s="62"/>
      <c r="J847" s="62"/>
      <c r="K847" s="62"/>
      <c r="L847" s="62"/>
      <c r="M847" s="62"/>
      <c r="N847" s="62"/>
      <c r="O847" s="62"/>
      <c r="P847" s="62"/>
      <c r="Q847" s="62"/>
      <c r="R847" s="62"/>
      <c r="S847" s="62"/>
      <c r="T847" s="62"/>
      <c r="U847" s="57"/>
    </row>
    <row r="848" spans="1:21" ht="14.5" x14ac:dyDescent="0.35">
      <c r="A848" s="62"/>
      <c r="B848" s="62"/>
      <c r="C848" s="62"/>
      <c r="D848" s="62"/>
      <c r="E848" s="62"/>
      <c r="F848" s="62"/>
      <c r="G848" s="62"/>
      <c r="H848" s="62"/>
      <c r="I848" s="62"/>
      <c r="J848" s="62"/>
      <c r="K848" s="62"/>
      <c r="L848" s="62"/>
      <c r="M848" s="62"/>
      <c r="N848" s="62"/>
      <c r="O848" s="62"/>
      <c r="P848" s="62"/>
      <c r="Q848" s="62"/>
      <c r="R848" s="62"/>
      <c r="S848" s="62"/>
      <c r="T848" s="62"/>
      <c r="U848" s="57"/>
    </row>
    <row r="849" spans="1:21" ht="14.5" x14ac:dyDescent="0.35">
      <c r="A849" s="62"/>
      <c r="B849" s="62"/>
      <c r="C849" s="62"/>
      <c r="D849" s="62"/>
      <c r="E849" s="62"/>
      <c r="F849" s="62"/>
      <c r="G849" s="62"/>
      <c r="H849" s="62"/>
      <c r="I849" s="62"/>
      <c r="J849" s="62"/>
      <c r="K849" s="62"/>
      <c r="L849" s="62"/>
      <c r="M849" s="62"/>
      <c r="N849" s="62"/>
      <c r="O849" s="62"/>
      <c r="P849" s="62"/>
      <c r="Q849" s="62"/>
      <c r="R849" s="62"/>
      <c r="S849" s="62"/>
      <c r="T849" s="62"/>
      <c r="U849" s="57"/>
    </row>
    <row r="850" spans="1:21" ht="14.5" x14ac:dyDescent="0.35">
      <c r="A850" s="62"/>
      <c r="B850" s="62"/>
      <c r="C850" s="62"/>
      <c r="D850" s="62"/>
      <c r="E850" s="62"/>
      <c r="F850" s="62"/>
      <c r="G850" s="62"/>
      <c r="H850" s="62"/>
      <c r="I850" s="62"/>
      <c r="J850" s="62"/>
      <c r="K850" s="62"/>
      <c r="L850" s="62"/>
      <c r="M850" s="62"/>
      <c r="N850" s="62"/>
      <c r="O850" s="62"/>
      <c r="P850" s="62"/>
      <c r="Q850" s="62"/>
      <c r="R850" s="62"/>
      <c r="S850" s="62"/>
      <c r="T850" s="62"/>
      <c r="U850" s="57"/>
    </row>
    <row r="851" spans="1:21" ht="14.5" x14ac:dyDescent="0.35">
      <c r="A851" s="62"/>
      <c r="B851" s="62"/>
      <c r="C851" s="62"/>
      <c r="D851" s="62"/>
      <c r="E851" s="62"/>
      <c r="F851" s="62"/>
      <c r="G851" s="62"/>
      <c r="H851" s="62"/>
      <c r="I851" s="62"/>
      <c r="J851" s="62"/>
      <c r="K851" s="62"/>
      <c r="L851" s="62"/>
      <c r="M851" s="62"/>
      <c r="N851" s="62"/>
      <c r="O851" s="62"/>
      <c r="P851" s="62"/>
      <c r="Q851" s="62"/>
      <c r="R851" s="62"/>
      <c r="S851" s="62"/>
      <c r="T851" s="62"/>
      <c r="U851" s="57"/>
    </row>
    <row r="852" spans="1:21" ht="14.5" x14ac:dyDescent="0.35">
      <c r="A852" s="62"/>
      <c r="B852" s="62"/>
      <c r="C852" s="62"/>
      <c r="D852" s="62"/>
      <c r="E852" s="62"/>
      <c r="F852" s="62"/>
      <c r="G852" s="62"/>
      <c r="H852" s="62"/>
      <c r="I852" s="62"/>
      <c r="J852" s="62"/>
      <c r="K852" s="62"/>
      <c r="L852" s="62"/>
      <c r="M852" s="62"/>
      <c r="N852" s="62"/>
      <c r="O852" s="62"/>
      <c r="P852" s="62"/>
      <c r="Q852" s="62"/>
      <c r="R852" s="62"/>
      <c r="S852" s="62"/>
      <c r="T852" s="62"/>
      <c r="U852" s="57"/>
    </row>
    <row r="853" spans="1:21" ht="14.5" x14ac:dyDescent="0.35">
      <c r="A853" s="62"/>
      <c r="B853" s="62"/>
      <c r="C853" s="62"/>
      <c r="D853" s="62"/>
      <c r="E853" s="62"/>
      <c r="F853" s="62"/>
      <c r="G853" s="62"/>
      <c r="H853" s="62"/>
      <c r="I853" s="62"/>
      <c r="J853" s="62"/>
      <c r="K853" s="62"/>
      <c r="L853" s="62"/>
      <c r="M853" s="62"/>
      <c r="N853" s="62"/>
      <c r="O853" s="62"/>
      <c r="P853" s="62"/>
      <c r="Q853" s="62"/>
      <c r="R853" s="62"/>
      <c r="S853" s="62"/>
      <c r="T853" s="62"/>
      <c r="U853" s="57"/>
    </row>
    <row r="854" spans="1:21" ht="14.5" x14ac:dyDescent="0.35">
      <c r="A854" s="62"/>
      <c r="B854" s="62"/>
      <c r="C854" s="62"/>
      <c r="D854" s="62"/>
      <c r="E854" s="62"/>
      <c r="F854" s="62"/>
      <c r="G854" s="62"/>
      <c r="H854" s="62"/>
      <c r="I854" s="62"/>
      <c r="J854" s="62"/>
      <c r="K854" s="62"/>
      <c r="L854" s="62"/>
      <c r="M854" s="62"/>
      <c r="N854" s="62"/>
      <c r="O854" s="62"/>
      <c r="P854" s="62"/>
      <c r="Q854" s="62"/>
      <c r="R854" s="62"/>
      <c r="S854" s="62"/>
      <c r="T854" s="62"/>
      <c r="U854" s="57"/>
    </row>
    <row r="855" spans="1:21" ht="14.5" x14ac:dyDescent="0.35">
      <c r="A855" s="62"/>
      <c r="B855" s="62"/>
      <c r="C855" s="62"/>
      <c r="D855" s="62"/>
      <c r="E855" s="62"/>
      <c r="F855" s="62"/>
      <c r="G855" s="62"/>
      <c r="H855" s="62"/>
      <c r="I855" s="62"/>
      <c r="J855" s="62"/>
      <c r="K855" s="62"/>
      <c r="L855" s="62"/>
      <c r="M855" s="62"/>
      <c r="N855" s="62"/>
      <c r="O855" s="62"/>
      <c r="P855" s="62"/>
      <c r="Q855" s="62"/>
      <c r="R855" s="62"/>
      <c r="S855" s="62"/>
      <c r="T855" s="62"/>
      <c r="U855" s="57"/>
    </row>
    <row r="856" spans="1:21" ht="14.5" x14ac:dyDescent="0.35">
      <c r="A856" s="62"/>
      <c r="B856" s="62"/>
      <c r="C856" s="62"/>
      <c r="D856" s="62"/>
      <c r="E856" s="62"/>
      <c r="F856" s="62"/>
      <c r="G856" s="62"/>
      <c r="H856" s="62"/>
      <c r="I856" s="62"/>
      <c r="J856" s="62"/>
      <c r="K856" s="62"/>
      <c r="L856" s="62"/>
      <c r="M856" s="62"/>
      <c r="N856" s="62"/>
      <c r="O856" s="62"/>
      <c r="P856" s="62"/>
      <c r="Q856" s="62"/>
      <c r="R856" s="62"/>
      <c r="S856" s="62"/>
      <c r="T856" s="62"/>
      <c r="U856" s="57"/>
    </row>
    <row r="857" spans="1:21" ht="14.5" x14ac:dyDescent="0.35">
      <c r="A857" s="62"/>
      <c r="B857" s="62"/>
      <c r="C857" s="62"/>
      <c r="D857" s="62"/>
      <c r="E857" s="62"/>
      <c r="F857" s="62"/>
      <c r="G857" s="62"/>
      <c r="H857" s="62"/>
      <c r="I857" s="62"/>
      <c r="J857" s="62"/>
      <c r="K857" s="62"/>
      <c r="L857" s="62"/>
      <c r="M857" s="62"/>
      <c r="N857" s="62"/>
      <c r="O857" s="62"/>
      <c r="P857" s="62"/>
      <c r="Q857" s="62"/>
      <c r="R857" s="62"/>
      <c r="S857" s="62"/>
      <c r="T857" s="62"/>
      <c r="U857" s="57"/>
    </row>
    <row r="858" spans="1:21" ht="14.5" x14ac:dyDescent="0.35">
      <c r="A858" s="62"/>
      <c r="B858" s="62"/>
      <c r="C858" s="62"/>
      <c r="D858" s="62"/>
      <c r="E858" s="62"/>
      <c r="F858" s="62"/>
      <c r="G858" s="62"/>
      <c r="H858" s="62"/>
      <c r="I858" s="62"/>
      <c r="J858" s="62"/>
      <c r="K858" s="62"/>
      <c r="L858" s="62"/>
      <c r="M858" s="62"/>
      <c r="N858" s="62"/>
      <c r="O858" s="62"/>
      <c r="P858" s="62"/>
      <c r="Q858" s="62"/>
      <c r="R858" s="62"/>
      <c r="S858" s="62"/>
      <c r="T858" s="62"/>
      <c r="U858" s="57"/>
    </row>
    <row r="859" spans="1:21" ht="14.5" x14ac:dyDescent="0.35">
      <c r="A859" s="62"/>
      <c r="B859" s="62"/>
      <c r="C859" s="62"/>
      <c r="D859" s="62"/>
      <c r="E859" s="62"/>
      <c r="F859" s="62"/>
      <c r="G859" s="62"/>
      <c r="H859" s="62"/>
      <c r="I859" s="62"/>
      <c r="J859" s="62"/>
      <c r="K859" s="62"/>
      <c r="L859" s="62"/>
      <c r="M859" s="62"/>
      <c r="N859" s="62"/>
      <c r="O859" s="62"/>
      <c r="P859" s="62"/>
      <c r="Q859" s="62"/>
      <c r="R859" s="62"/>
      <c r="S859" s="62"/>
      <c r="T859" s="62"/>
      <c r="U859" s="57"/>
    </row>
    <row r="860" spans="1:21" ht="14.5" x14ac:dyDescent="0.35">
      <c r="A860" s="62"/>
      <c r="B860" s="62"/>
      <c r="C860" s="62"/>
      <c r="D860" s="62"/>
      <c r="E860" s="62"/>
      <c r="F860" s="62"/>
      <c r="G860" s="62"/>
      <c r="H860" s="62"/>
      <c r="I860" s="62"/>
      <c r="J860" s="62"/>
      <c r="K860" s="62"/>
      <c r="L860" s="62"/>
      <c r="M860" s="62"/>
      <c r="N860" s="62"/>
      <c r="O860" s="62"/>
      <c r="P860" s="62"/>
      <c r="Q860" s="62"/>
      <c r="R860" s="62"/>
      <c r="S860" s="62"/>
      <c r="T860" s="62"/>
      <c r="U860" s="57"/>
    </row>
    <row r="861" spans="1:21" ht="14.5" x14ac:dyDescent="0.35">
      <c r="A861" s="62"/>
      <c r="B861" s="62"/>
      <c r="C861" s="62"/>
      <c r="D861" s="62"/>
      <c r="E861" s="62"/>
      <c r="F861" s="62"/>
      <c r="G861" s="62"/>
      <c r="H861" s="62"/>
      <c r="I861" s="62"/>
      <c r="J861" s="62"/>
      <c r="K861" s="62"/>
      <c r="L861" s="62"/>
      <c r="M861" s="62"/>
      <c r="N861" s="62"/>
      <c r="O861" s="62"/>
      <c r="P861" s="62"/>
      <c r="Q861" s="62"/>
      <c r="R861" s="62"/>
      <c r="S861" s="62"/>
      <c r="T861" s="62"/>
      <c r="U861" s="57"/>
    </row>
    <row r="862" spans="1:21" ht="14.5" x14ac:dyDescent="0.35">
      <c r="A862" s="62"/>
      <c r="B862" s="62"/>
      <c r="C862" s="62"/>
      <c r="D862" s="62"/>
      <c r="E862" s="62"/>
      <c r="F862" s="62"/>
      <c r="G862" s="62"/>
      <c r="H862" s="62"/>
      <c r="I862" s="62"/>
      <c r="J862" s="62"/>
      <c r="K862" s="62"/>
      <c r="L862" s="62"/>
      <c r="M862" s="62"/>
      <c r="N862" s="62"/>
      <c r="O862" s="62"/>
      <c r="P862" s="62"/>
      <c r="Q862" s="62"/>
      <c r="R862" s="62"/>
      <c r="S862" s="62"/>
      <c r="T862" s="62"/>
      <c r="U862" s="57"/>
    </row>
    <row r="863" spans="1:21" ht="14.5" x14ac:dyDescent="0.35">
      <c r="A863" s="62"/>
      <c r="B863" s="62"/>
      <c r="C863" s="62"/>
      <c r="D863" s="62"/>
      <c r="E863" s="62"/>
      <c r="F863" s="62"/>
      <c r="G863" s="62"/>
      <c r="H863" s="62"/>
      <c r="I863" s="62"/>
      <c r="J863" s="62"/>
      <c r="K863" s="62"/>
      <c r="L863" s="62"/>
      <c r="M863" s="62"/>
      <c r="N863" s="62"/>
      <c r="O863" s="62"/>
      <c r="P863" s="62"/>
      <c r="Q863" s="62"/>
      <c r="R863" s="62"/>
      <c r="S863" s="62"/>
      <c r="T863" s="62"/>
      <c r="U863" s="57"/>
    </row>
    <row r="864" spans="1:21" ht="14.5" x14ac:dyDescent="0.35">
      <c r="A864" s="62"/>
      <c r="B864" s="62"/>
      <c r="C864" s="62"/>
      <c r="D864" s="62"/>
      <c r="E864" s="62"/>
      <c r="F864" s="62"/>
      <c r="G864" s="62"/>
      <c r="H864" s="62"/>
      <c r="I864" s="62"/>
      <c r="J864" s="62"/>
      <c r="K864" s="62"/>
      <c r="L864" s="62"/>
      <c r="M864" s="62"/>
      <c r="N864" s="62"/>
      <c r="O864" s="62"/>
      <c r="P864" s="62"/>
      <c r="Q864" s="62"/>
      <c r="R864" s="62"/>
      <c r="S864" s="62"/>
      <c r="T864" s="62"/>
      <c r="U864" s="57"/>
    </row>
    <row r="865" spans="1:21" ht="14.5" x14ac:dyDescent="0.35">
      <c r="A865" s="62"/>
      <c r="B865" s="62"/>
      <c r="C865" s="62"/>
      <c r="D865" s="62"/>
      <c r="E865" s="62"/>
      <c r="F865" s="62"/>
      <c r="G865" s="62"/>
      <c r="H865" s="62"/>
      <c r="I865" s="62"/>
      <c r="J865" s="62"/>
      <c r="K865" s="62"/>
      <c r="L865" s="62"/>
      <c r="M865" s="62"/>
      <c r="N865" s="62"/>
      <c r="O865" s="62"/>
      <c r="P865" s="62"/>
      <c r="Q865" s="62"/>
      <c r="R865" s="62"/>
      <c r="S865" s="62"/>
      <c r="T865" s="62"/>
      <c r="U865" s="57"/>
    </row>
    <row r="866" spans="1:21" ht="14.5" x14ac:dyDescent="0.35">
      <c r="A866" s="62"/>
      <c r="B866" s="62"/>
      <c r="C866" s="62"/>
      <c r="D866" s="62"/>
      <c r="E866" s="62"/>
      <c r="F866" s="62"/>
      <c r="G866" s="62"/>
      <c r="H866" s="62"/>
      <c r="I866" s="62"/>
      <c r="J866" s="62"/>
      <c r="K866" s="62"/>
      <c r="L866" s="62"/>
      <c r="M866" s="62"/>
      <c r="N866" s="62"/>
      <c r="O866" s="62"/>
      <c r="P866" s="62"/>
      <c r="Q866" s="62"/>
      <c r="R866" s="62"/>
      <c r="S866" s="62"/>
      <c r="T866" s="62"/>
      <c r="U866" s="57"/>
    </row>
    <row r="867" spans="1:21" ht="14.5" x14ac:dyDescent="0.35">
      <c r="A867" s="62"/>
      <c r="B867" s="62"/>
      <c r="C867" s="62"/>
      <c r="D867" s="62"/>
      <c r="E867" s="62"/>
      <c r="F867" s="62"/>
      <c r="G867" s="62"/>
      <c r="H867" s="62"/>
      <c r="I867" s="62"/>
      <c r="J867" s="62"/>
      <c r="K867" s="62"/>
      <c r="L867" s="62"/>
      <c r="M867" s="62"/>
      <c r="N867" s="62"/>
      <c r="O867" s="62"/>
      <c r="P867" s="62"/>
      <c r="Q867" s="62"/>
      <c r="R867" s="62"/>
      <c r="S867" s="62"/>
      <c r="T867" s="62"/>
      <c r="U867" s="57"/>
    </row>
    <row r="868" spans="1:21" ht="14.5" x14ac:dyDescent="0.35">
      <c r="A868" s="62"/>
      <c r="B868" s="62"/>
      <c r="C868" s="62"/>
      <c r="D868" s="62"/>
      <c r="E868" s="62"/>
      <c r="F868" s="62"/>
      <c r="G868" s="62"/>
      <c r="H868" s="62"/>
      <c r="I868" s="62"/>
      <c r="J868" s="62"/>
      <c r="K868" s="62"/>
      <c r="L868" s="62"/>
      <c r="M868" s="62"/>
      <c r="N868" s="62"/>
      <c r="O868" s="62"/>
      <c r="P868" s="62"/>
      <c r="Q868" s="62"/>
      <c r="R868" s="62"/>
      <c r="S868" s="62"/>
      <c r="T868" s="62"/>
      <c r="U868" s="57"/>
    </row>
    <row r="869" spans="1:21" ht="14.5" x14ac:dyDescent="0.35">
      <c r="A869" s="62"/>
      <c r="B869" s="62"/>
      <c r="C869" s="62"/>
      <c r="D869" s="62"/>
      <c r="E869" s="62"/>
      <c r="F869" s="62"/>
      <c r="G869" s="62"/>
      <c r="H869" s="62"/>
      <c r="I869" s="62"/>
      <c r="J869" s="62"/>
      <c r="K869" s="62"/>
      <c r="L869" s="62"/>
      <c r="M869" s="62"/>
      <c r="N869" s="62"/>
      <c r="O869" s="62"/>
      <c r="P869" s="62"/>
      <c r="Q869" s="62"/>
      <c r="R869" s="62"/>
      <c r="S869" s="62"/>
      <c r="T869" s="62"/>
      <c r="U869" s="57"/>
    </row>
    <row r="870" spans="1:21" ht="14.5" x14ac:dyDescent="0.35">
      <c r="A870" s="62"/>
      <c r="B870" s="62"/>
      <c r="C870" s="62"/>
      <c r="D870" s="62"/>
      <c r="E870" s="62"/>
      <c r="F870" s="62"/>
      <c r="G870" s="62"/>
      <c r="H870" s="62"/>
      <c r="I870" s="62"/>
      <c r="J870" s="62"/>
      <c r="K870" s="62"/>
      <c r="L870" s="62"/>
      <c r="M870" s="62"/>
      <c r="N870" s="62"/>
      <c r="O870" s="62"/>
      <c r="P870" s="62"/>
      <c r="Q870" s="62"/>
      <c r="R870" s="62"/>
      <c r="S870" s="62"/>
      <c r="T870" s="62"/>
      <c r="U870" s="57"/>
    </row>
    <row r="871" spans="1:21" ht="14.5" x14ac:dyDescent="0.35">
      <c r="A871" s="62"/>
      <c r="B871" s="62"/>
      <c r="C871" s="62"/>
      <c r="D871" s="62"/>
      <c r="E871" s="62"/>
      <c r="F871" s="62"/>
      <c r="G871" s="62"/>
      <c r="H871" s="62"/>
      <c r="I871" s="62"/>
      <c r="J871" s="62"/>
      <c r="K871" s="62"/>
      <c r="L871" s="62"/>
      <c r="M871" s="62"/>
      <c r="N871" s="62"/>
      <c r="O871" s="62"/>
      <c r="P871" s="62"/>
      <c r="Q871" s="62"/>
      <c r="R871" s="62"/>
      <c r="S871" s="62"/>
      <c r="T871" s="62"/>
      <c r="U871" s="57"/>
    </row>
    <row r="872" spans="1:21" ht="14.5" x14ac:dyDescent="0.35">
      <c r="A872" s="62"/>
      <c r="B872" s="62"/>
      <c r="C872" s="62"/>
      <c r="D872" s="62"/>
      <c r="E872" s="62"/>
      <c r="F872" s="62"/>
      <c r="G872" s="62"/>
      <c r="H872" s="62"/>
      <c r="I872" s="62"/>
      <c r="J872" s="62"/>
      <c r="K872" s="62"/>
      <c r="L872" s="62"/>
      <c r="M872" s="62"/>
      <c r="N872" s="62"/>
      <c r="O872" s="62"/>
      <c r="P872" s="62"/>
      <c r="Q872" s="62"/>
      <c r="R872" s="62"/>
      <c r="S872" s="62"/>
      <c r="T872" s="62"/>
      <c r="U872" s="57"/>
    </row>
    <row r="873" spans="1:21" ht="14.5" x14ac:dyDescent="0.35">
      <c r="A873" s="62"/>
      <c r="B873" s="62"/>
      <c r="C873" s="62"/>
      <c r="D873" s="62"/>
      <c r="E873" s="62"/>
      <c r="F873" s="62"/>
      <c r="G873" s="62"/>
      <c r="H873" s="62"/>
      <c r="I873" s="62"/>
      <c r="J873" s="62"/>
      <c r="K873" s="62"/>
      <c r="L873" s="62"/>
      <c r="M873" s="62"/>
      <c r="N873" s="62"/>
      <c r="O873" s="62"/>
      <c r="P873" s="62"/>
      <c r="Q873" s="62"/>
      <c r="R873" s="62"/>
      <c r="S873" s="62"/>
      <c r="T873" s="62"/>
      <c r="U873" s="57"/>
    </row>
    <row r="874" spans="1:21" ht="14.5" x14ac:dyDescent="0.35">
      <c r="A874" s="62"/>
      <c r="B874" s="62"/>
      <c r="C874" s="62"/>
      <c r="D874" s="62"/>
      <c r="E874" s="62"/>
      <c r="F874" s="62"/>
      <c r="G874" s="62"/>
      <c r="H874" s="62"/>
      <c r="I874" s="62"/>
      <c r="J874" s="62"/>
      <c r="K874" s="62"/>
      <c r="L874" s="62"/>
      <c r="M874" s="62"/>
      <c r="N874" s="62"/>
      <c r="O874" s="62"/>
      <c r="P874" s="62"/>
      <c r="Q874" s="62"/>
      <c r="R874" s="62"/>
      <c r="S874" s="62"/>
      <c r="T874" s="62"/>
      <c r="U874" s="57"/>
    </row>
    <row r="875" spans="1:21" ht="14.5" x14ac:dyDescent="0.35">
      <c r="A875" s="62"/>
      <c r="B875" s="62"/>
      <c r="C875" s="62"/>
      <c r="D875" s="62"/>
      <c r="E875" s="62"/>
      <c r="F875" s="62"/>
      <c r="G875" s="62"/>
      <c r="H875" s="62"/>
      <c r="I875" s="62"/>
      <c r="J875" s="62"/>
      <c r="K875" s="62"/>
      <c r="L875" s="62"/>
      <c r="M875" s="62"/>
      <c r="N875" s="62"/>
      <c r="O875" s="62"/>
      <c r="P875" s="62"/>
      <c r="Q875" s="62"/>
      <c r="R875" s="62"/>
      <c r="S875" s="62"/>
      <c r="T875" s="62"/>
      <c r="U875" s="57"/>
    </row>
    <row r="876" spans="1:21" ht="14.5" x14ac:dyDescent="0.35">
      <c r="A876" s="62"/>
      <c r="B876" s="62"/>
      <c r="C876" s="62"/>
      <c r="D876" s="62"/>
      <c r="E876" s="62"/>
      <c r="F876" s="62"/>
      <c r="G876" s="62"/>
      <c r="H876" s="62"/>
      <c r="I876" s="62"/>
      <c r="J876" s="62"/>
      <c r="K876" s="62"/>
      <c r="L876" s="62"/>
      <c r="M876" s="62"/>
      <c r="N876" s="62"/>
      <c r="O876" s="62"/>
      <c r="P876" s="62"/>
      <c r="Q876" s="62"/>
      <c r="R876" s="62"/>
      <c r="S876" s="62"/>
      <c r="T876" s="62"/>
      <c r="U876" s="57"/>
    </row>
    <row r="877" spans="1:21" ht="14.5" x14ac:dyDescent="0.35">
      <c r="A877" s="62"/>
      <c r="B877" s="62"/>
      <c r="C877" s="62"/>
      <c r="D877" s="62"/>
      <c r="E877" s="62"/>
      <c r="F877" s="62"/>
      <c r="G877" s="62"/>
      <c r="H877" s="62"/>
      <c r="I877" s="62"/>
      <c r="J877" s="62"/>
      <c r="K877" s="62"/>
      <c r="L877" s="62"/>
      <c r="M877" s="62"/>
      <c r="N877" s="62"/>
      <c r="O877" s="62"/>
      <c r="P877" s="62"/>
      <c r="Q877" s="62"/>
      <c r="R877" s="62"/>
      <c r="S877" s="62"/>
      <c r="T877" s="62"/>
      <c r="U877" s="57"/>
    </row>
    <row r="878" spans="1:21" ht="14.5" x14ac:dyDescent="0.35">
      <c r="A878" s="62"/>
      <c r="B878" s="62"/>
      <c r="C878" s="62"/>
      <c r="D878" s="62"/>
      <c r="E878" s="62"/>
      <c r="F878" s="62"/>
      <c r="G878" s="62"/>
      <c r="H878" s="62"/>
      <c r="I878" s="62"/>
      <c r="J878" s="62"/>
      <c r="K878" s="62"/>
      <c r="L878" s="62"/>
      <c r="M878" s="62"/>
      <c r="N878" s="62"/>
      <c r="O878" s="62"/>
      <c r="P878" s="62"/>
      <c r="Q878" s="62"/>
      <c r="R878" s="62"/>
      <c r="S878" s="62"/>
      <c r="T878" s="62"/>
      <c r="U878" s="57"/>
    </row>
    <row r="879" spans="1:21" ht="14.5" x14ac:dyDescent="0.35">
      <c r="A879" s="62"/>
      <c r="B879" s="62"/>
      <c r="C879" s="62"/>
      <c r="D879" s="62"/>
      <c r="E879" s="62"/>
      <c r="F879" s="62"/>
      <c r="G879" s="62"/>
      <c r="H879" s="62"/>
      <c r="I879" s="62"/>
      <c r="J879" s="62"/>
      <c r="K879" s="62"/>
      <c r="L879" s="62"/>
      <c r="M879" s="62"/>
      <c r="N879" s="62"/>
      <c r="O879" s="62"/>
      <c r="P879" s="62"/>
      <c r="Q879" s="62"/>
      <c r="R879" s="62"/>
      <c r="S879" s="62"/>
      <c r="T879" s="62"/>
      <c r="U879" s="57"/>
    </row>
    <row r="880" spans="1:21" ht="14.5" x14ac:dyDescent="0.35">
      <c r="A880" s="62"/>
      <c r="B880" s="62"/>
      <c r="C880" s="62"/>
      <c r="D880" s="62"/>
      <c r="E880" s="62"/>
      <c r="F880" s="62"/>
      <c r="G880" s="62"/>
      <c r="H880" s="62"/>
      <c r="I880" s="62"/>
      <c r="J880" s="62"/>
      <c r="K880" s="62"/>
      <c r="L880" s="62"/>
      <c r="M880" s="62"/>
      <c r="N880" s="62"/>
      <c r="O880" s="62"/>
      <c r="P880" s="62"/>
      <c r="Q880" s="62"/>
      <c r="R880" s="62"/>
      <c r="S880" s="62"/>
      <c r="T880" s="62"/>
      <c r="U880" s="57"/>
    </row>
    <row r="881" spans="1:21" ht="14.5" x14ac:dyDescent="0.35">
      <c r="A881" s="62"/>
      <c r="B881" s="62"/>
      <c r="C881" s="62"/>
      <c r="D881" s="62"/>
      <c r="E881" s="62"/>
      <c r="F881" s="62"/>
      <c r="G881" s="62"/>
      <c r="H881" s="62"/>
      <c r="I881" s="62"/>
      <c r="J881" s="62"/>
      <c r="K881" s="62"/>
      <c r="L881" s="62"/>
      <c r="M881" s="62"/>
      <c r="N881" s="62"/>
      <c r="O881" s="62"/>
      <c r="P881" s="62"/>
      <c r="Q881" s="62"/>
      <c r="R881" s="62"/>
      <c r="S881" s="62"/>
      <c r="T881" s="62"/>
      <c r="U881" s="57"/>
    </row>
    <row r="882" spans="1:21" ht="14.5" x14ac:dyDescent="0.35">
      <c r="A882" s="62"/>
      <c r="B882" s="62"/>
      <c r="C882" s="62"/>
      <c r="D882" s="62"/>
      <c r="E882" s="62"/>
      <c r="F882" s="62"/>
      <c r="G882" s="62"/>
      <c r="H882" s="62"/>
      <c r="I882" s="62"/>
      <c r="J882" s="62"/>
      <c r="K882" s="62"/>
      <c r="L882" s="62"/>
      <c r="M882" s="62"/>
      <c r="N882" s="62"/>
      <c r="O882" s="62"/>
      <c r="P882" s="62"/>
      <c r="Q882" s="62"/>
      <c r="R882" s="62"/>
      <c r="S882" s="62"/>
      <c r="T882" s="62"/>
      <c r="U882" s="57"/>
    </row>
    <row r="883" spans="1:21" ht="14.5" x14ac:dyDescent="0.35">
      <c r="A883" s="62"/>
      <c r="B883" s="62"/>
      <c r="C883" s="62"/>
      <c r="D883" s="62"/>
      <c r="E883" s="62"/>
      <c r="F883" s="62"/>
      <c r="G883" s="62"/>
      <c r="H883" s="62"/>
      <c r="I883" s="62"/>
      <c r="J883" s="62"/>
      <c r="K883" s="62"/>
      <c r="L883" s="62"/>
      <c r="M883" s="62"/>
      <c r="N883" s="62"/>
      <c r="O883" s="62"/>
      <c r="P883" s="62"/>
      <c r="Q883" s="62"/>
      <c r="R883" s="62"/>
      <c r="S883" s="62"/>
      <c r="T883" s="62"/>
      <c r="U883" s="57"/>
    </row>
    <row r="884" spans="1:21" ht="14.5" x14ac:dyDescent="0.35">
      <c r="A884" s="62"/>
      <c r="B884" s="62"/>
      <c r="C884" s="62"/>
      <c r="D884" s="62"/>
      <c r="E884" s="62"/>
      <c r="F884" s="62"/>
      <c r="G884" s="62"/>
      <c r="H884" s="62"/>
      <c r="I884" s="62"/>
      <c r="J884" s="62"/>
      <c r="K884" s="62"/>
      <c r="L884" s="62"/>
      <c r="M884" s="62"/>
      <c r="N884" s="62"/>
      <c r="O884" s="62"/>
      <c r="P884" s="62"/>
      <c r="Q884" s="62"/>
      <c r="R884" s="62"/>
      <c r="S884" s="62"/>
      <c r="T884" s="62"/>
      <c r="U884" s="57"/>
    </row>
    <row r="885" spans="1:21" ht="14.5" x14ac:dyDescent="0.35">
      <c r="A885" s="62"/>
      <c r="B885" s="62"/>
      <c r="C885" s="62"/>
      <c r="D885" s="62"/>
      <c r="E885" s="62"/>
      <c r="F885" s="62"/>
      <c r="G885" s="62"/>
      <c r="H885" s="62"/>
      <c r="I885" s="62"/>
      <c r="J885" s="62"/>
      <c r="K885" s="62"/>
      <c r="L885" s="62"/>
      <c r="M885" s="62"/>
      <c r="N885" s="62"/>
      <c r="O885" s="62"/>
      <c r="P885" s="62"/>
      <c r="Q885" s="62"/>
      <c r="R885" s="62"/>
      <c r="S885" s="62"/>
      <c r="T885" s="62"/>
      <c r="U885" s="57"/>
    </row>
    <row r="886" spans="1:21" ht="14.5" x14ac:dyDescent="0.35">
      <c r="A886" s="62"/>
      <c r="B886" s="62"/>
      <c r="C886" s="62"/>
      <c r="D886" s="62"/>
      <c r="E886" s="62"/>
      <c r="F886" s="62"/>
      <c r="G886" s="62"/>
      <c r="H886" s="62"/>
      <c r="I886" s="62"/>
      <c r="J886" s="62"/>
      <c r="K886" s="62"/>
      <c r="L886" s="62"/>
      <c r="M886" s="62"/>
      <c r="N886" s="62"/>
      <c r="O886" s="62"/>
      <c r="P886" s="62"/>
      <c r="Q886" s="62"/>
      <c r="R886" s="62"/>
      <c r="S886" s="62"/>
      <c r="T886" s="62"/>
      <c r="U886" s="57"/>
    </row>
    <row r="887" spans="1:21" ht="14.5" x14ac:dyDescent="0.35">
      <c r="A887" s="62"/>
      <c r="B887" s="62"/>
      <c r="C887" s="62"/>
      <c r="D887" s="62"/>
      <c r="E887" s="62"/>
      <c r="F887" s="62"/>
      <c r="G887" s="62"/>
      <c r="H887" s="62"/>
      <c r="I887" s="62"/>
      <c r="J887" s="62"/>
      <c r="K887" s="62"/>
      <c r="L887" s="62"/>
      <c r="M887" s="62"/>
      <c r="N887" s="62"/>
      <c r="O887" s="62"/>
      <c r="P887" s="62"/>
      <c r="Q887" s="62"/>
      <c r="R887" s="62"/>
      <c r="S887" s="62"/>
      <c r="T887" s="62"/>
      <c r="U887" s="57"/>
    </row>
    <row r="888" spans="1:21" ht="14.5" x14ac:dyDescent="0.35">
      <c r="A888" s="62"/>
      <c r="B888" s="62"/>
      <c r="C888" s="62"/>
      <c r="D888" s="62"/>
      <c r="E888" s="62"/>
      <c r="F888" s="62"/>
      <c r="G888" s="62"/>
      <c r="H888" s="62"/>
      <c r="I888" s="62"/>
      <c r="J888" s="62"/>
      <c r="K888" s="62"/>
      <c r="L888" s="62"/>
      <c r="M888" s="62"/>
      <c r="N888" s="62"/>
      <c r="O888" s="62"/>
      <c r="P888" s="62"/>
      <c r="Q888" s="62"/>
      <c r="R888" s="62"/>
      <c r="S888" s="62"/>
      <c r="T888" s="62"/>
      <c r="U888" s="57"/>
    </row>
    <row r="889" spans="1:21" ht="14.5" x14ac:dyDescent="0.35">
      <c r="A889" s="62"/>
      <c r="B889" s="62"/>
      <c r="C889" s="62"/>
      <c r="D889" s="62"/>
      <c r="E889" s="62"/>
      <c r="F889" s="62"/>
      <c r="G889" s="62"/>
      <c r="H889" s="62"/>
      <c r="I889" s="62"/>
      <c r="J889" s="62"/>
      <c r="K889" s="62"/>
      <c r="L889" s="62"/>
      <c r="M889" s="62"/>
      <c r="N889" s="62"/>
      <c r="O889" s="62"/>
      <c r="P889" s="62"/>
      <c r="Q889" s="62"/>
      <c r="R889" s="62"/>
      <c r="S889" s="62"/>
      <c r="T889" s="62"/>
      <c r="U889" s="57"/>
    </row>
    <row r="890" spans="1:21" ht="14.5" x14ac:dyDescent="0.35">
      <c r="A890" s="62"/>
      <c r="B890" s="62"/>
      <c r="C890" s="62"/>
      <c r="D890" s="62"/>
      <c r="E890" s="62"/>
      <c r="F890" s="62"/>
      <c r="G890" s="62"/>
      <c r="H890" s="62"/>
      <c r="I890" s="62"/>
      <c r="J890" s="62"/>
      <c r="K890" s="62"/>
      <c r="L890" s="62"/>
      <c r="M890" s="62"/>
      <c r="N890" s="62"/>
      <c r="O890" s="62"/>
      <c r="P890" s="62"/>
      <c r="Q890" s="62"/>
      <c r="R890" s="62"/>
      <c r="S890" s="62"/>
      <c r="T890" s="62"/>
      <c r="U890" s="57"/>
    </row>
    <row r="891" spans="1:21" ht="14.5" x14ac:dyDescent="0.35">
      <c r="A891" s="62"/>
      <c r="B891" s="62"/>
      <c r="C891" s="62"/>
      <c r="D891" s="62"/>
      <c r="E891" s="62"/>
      <c r="F891" s="62"/>
      <c r="G891" s="62"/>
      <c r="H891" s="62"/>
      <c r="I891" s="62"/>
      <c r="J891" s="62"/>
      <c r="K891" s="62"/>
      <c r="L891" s="62"/>
      <c r="M891" s="62"/>
      <c r="N891" s="62"/>
      <c r="O891" s="62"/>
      <c r="P891" s="62"/>
      <c r="Q891" s="62"/>
      <c r="R891" s="62"/>
      <c r="S891" s="62"/>
      <c r="T891" s="62"/>
      <c r="U891" s="57"/>
    </row>
    <row r="892" spans="1:21" ht="14.5" x14ac:dyDescent="0.35">
      <c r="A892" s="62"/>
      <c r="B892" s="62"/>
      <c r="C892" s="62"/>
      <c r="D892" s="62"/>
      <c r="E892" s="62"/>
      <c r="F892" s="62"/>
      <c r="G892" s="62"/>
      <c r="H892" s="62"/>
      <c r="I892" s="62"/>
      <c r="J892" s="62"/>
      <c r="K892" s="62"/>
      <c r="L892" s="62"/>
      <c r="M892" s="62"/>
      <c r="N892" s="62"/>
      <c r="O892" s="62"/>
      <c r="P892" s="62"/>
      <c r="Q892" s="62"/>
      <c r="R892" s="62"/>
      <c r="S892" s="62"/>
      <c r="T892" s="62"/>
      <c r="U892" s="57"/>
    </row>
    <row r="893" spans="1:21" ht="14.5" x14ac:dyDescent="0.35">
      <c r="A893" s="62"/>
      <c r="B893" s="62"/>
      <c r="C893" s="62"/>
      <c r="D893" s="62"/>
      <c r="E893" s="62"/>
      <c r="F893" s="62"/>
      <c r="G893" s="62"/>
      <c r="H893" s="62"/>
      <c r="I893" s="62"/>
      <c r="J893" s="62"/>
      <c r="K893" s="62"/>
      <c r="L893" s="62"/>
      <c r="M893" s="62"/>
      <c r="N893" s="62"/>
      <c r="O893" s="62"/>
      <c r="P893" s="62"/>
      <c r="Q893" s="62"/>
      <c r="R893" s="62"/>
      <c r="S893" s="62"/>
      <c r="T893" s="62"/>
      <c r="U893" s="57"/>
    </row>
    <row r="894" spans="1:21" ht="14.5" x14ac:dyDescent="0.35">
      <c r="A894" s="62"/>
      <c r="B894" s="62"/>
      <c r="C894" s="62"/>
      <c r="D894" s="62"/>
      <c r="E894" s="62"/>
      <c r="F894" s="62"/>
      <c r="G894" s="62"/>
      <c r="H894" s="62"/>
      <c r="I894" s="62"/>
      <c r="J894" s="62"/>
      <c r="K894" s="62"/>
      <c r="L894" s="62"/>
      <c r="M894" s="62"/>
      <c r="N894" s="62"/>
      <c r="O894" s="62"/>
      <c r="P894" s="62"/>
      <c r="Q894" s="62"/>
      <c r="R894" s="62"/>
      <c r="S894" s="62"/>
      <c r="T894" s="62"/>
      <c r="U894" s="57"/>
    </row>
    <row r="895" spans="1:21" ht="14.5" x14ac:dyDescent="0.35">
      <c r="A895" s="62"/>
      <c r="B895" s="62"/>
      <c r="C895" s="62"/>
      <c r="D895" s="62"/>
      <c r="E895" s="62"/>
      <c r="F895" s="62"/>
      <c r="G895" s="62"/>
      <c r="H895" s="62"/>
      <c r="I895" s="62"/>
      <c r="J895" s="62"/>
      <c r="K895" s="62"/>
      <c r="L895" s="62"/>
      <c r="M895" s="62"/>
      <c r="N895" s="62"/>
      <c r="O895" s="62"/>
      <c r="P895" s="62"/>
      <c r="Q895" s="62"/>
      <c r="R895" s="62"/>
      <c r="S895" s="62"/>
      <c r="T895" s="62"/>
      <c r="U895" s="57"/>
    </row>
    <row r="896" spans="1:21" ht="14.5" x14ac:dyDescent="0.35">
      <c r="A896" s="62"/>
      <c r="B896" s="62"/>
      <c r="C896" s="62"/>
      <c r="D896" s="62"/>
      <c r="E896" s="62"/>
      <c r="F896" s="62"/>
      <c r="G896" s="62"/>
      <c r="H896" s="62"/>
      <c r="I896" s="62"/>
      <c r="J896" s="62"/>
      <c r="K896" s="62"/>
      <c r="L896" s="62"/>
      <c r="M896" s="62"/>
      <c r="N896" s="62"/>
      <c r="O896" s="62"/>
      <c r="P896" s="62"/>
      <c r="Q896" s="62"/>
      <c r="R896" s="62"/>
      <c r="S896" s="62"/>
      <c r="T896" s="62"/>
      <c r="U896" s="57"/>
    </row>
    <row r="897" spans="1:21" ht="14.5" x14ac:dyDescent="0.35">
      <c r="A897" s="62"/>
      <c r="B897" s="62"/>
      <c r="C897" s="62"/>
      <c r="D897" s="62"/>
      <c r="E897" s="62"/>
      <c r="F897" s="62"/>
      <c r="G897" s="62"/>
      <c r="H897" s="62"/>
      <c r="I897" s="62"/>
      <c r="J897" s="62"/>
      <c r="K897" s="62"/>
      <c r="L897" s="62"/>
      <c r="M897" s="62"/>
      <c r="N897" s="62"/>
      <c r="O897" s="62"/>
      <c r="P897" s="62"/>
      <c r="Q897" s="62"/>
      <c r="R897" s="62"/>
      <c r="S897" s="62"/>
      <c r="T897" s="62"/>
      <c r="U897" s="57"/>
    </row>
    <row r="898" spans="1:21" ht="14.5" x14ac:dyDescent="0.35">
      <c r="A898" s="62"/>
      <c r="B898" s="62"/>
      <c r="C898" s="62"/>
      <c r="D898" s="62"/>
      <c r="E898" s="62"/>
      <c r="F898" s="62"/>
      <c r="G898" s="62"/>
      <c r="H898" s="62"/>
      <c r="I898" s="62"/>
      <c r="J898" s="62"/>
      <c r="K898" s="62"/>
      <c r="L898" s="62"/>
      <c r="M898" s="62"/>
      <c r="N898" s="62"/>
      <c r="O898" s="62"/>
      <c r="P898" s="62"/>
      <c r="Q898" s="62"/>
      <c r="R898" s="62"/>
      <c r="S898" s="62"/>
      <c r="T898" s="62"/>
      <c r="U898" s="57"/>
    </row>
    <row r="899" spans="1:21" ht="14.5" x14ac:dyDescent="0.35">
      <c r="A899" s="62"/>
      <c r="B899" s="62"/>
      <c r="C899" s="62"/>
      <c r="D899" s="62"/>
      <c r="E899" s="62"/>
      <c r="F899" s="62"/>
      <c r="G899" s="62"/>
      <c r="H899" s="62"/>
      <c r="I899" s="62"/>
      <c r="J899" s="62"/>
      <c r="K899" s="62"/>
      <c r="L899" s="62"/>
      <c r="M899" s="62"/>
      <c r="N899" s="62"/>
      <c r="O899" s="62"/>
      <c r="P899" s="62"/>
      <c r="Q899" s="62"/>
      <c r="R899" s="62"/>
      <c r="S899" s="62"/>
      <c r="T899" s="62"/>
      <c r="U899" s="57"/>
    </row>
    <row r="900" spans="1:21" ht="14.5" x14ac:dyDescent="0.35">
      <c r="A900" s="62"/>
      <c r="B900" s="62"/>
      <c r="C900" s="62"/>
      <c r="D900" s="62"/>
      <c r="E900" s="62"/>
      <c r="F900" s="62"/>
      <c r="G900" s="62"/>
      <c r="H900" s="62"/>
      <c r="I900" s="62"/>
      <c r="J900" s="62"/>
      <c r="K900" s="62"/>
      <c r="L900" s="62"/>
      <c r="M900" s="62"/>
      <c r="N900" s="62"/>
      <c r="O900" s="62"/>
      <c r="P900" s="62"/>
      <c r="Q900" s="62"/>
      <c r="R900" s="62"/>
      <c r="S900" s="62"/>
      <c r="T900" s="62"/>
      <c r="U900" s="57"/>
    </row>
    <row r="901" spans="1:21" ht="14.5" x14ac:dyDescent="0.35">
      <c r="A901" s="62"/>
      <c r="B901" s="62"/>
      <c r="C901" s="62"/>
      <c r="D901" s="62"/>
      <c r="E901" s="62"/>
      <c r="F901" s="62"/>
      <c r="G901" s="62"/>
      <c r="H901" s="62"/>
      <c r="I901" s="62"/>
      <c r="J901" s="62"/>
      <c r="K901" s="62"/>
      <c r="L901" s="62"/>
      <c r="M901" s="62"/>
      <c r="N901" s="62"/>
      <c r="O901" s="62"/>
      <c r="P901" s="62"/>
      <c r="Q901" s="62"/>
      <c r="R901" s="62"/>
      <c r="S901" s="62"/>
      <c r="T901" s="62"/>
      <c r="U901" s="57"/>
    </row>
    <row r="902" spans="1:21" ht="14.5" x14ac:dyDescent="0.35">
      <c r="A902" s="62"/>
      <c r="B902" s="62"/>
      <c r="C902" s="62"/>
      <c r="D902" s="62"/>
      <c r="E902" s="62"/>
      <c r="F902" s="62"/>
      <c r="G902" s="62"/>
      <c r="H902" s="62"/>
      <c r="I902" s="62"/>
      <c r="J902" s="62"/>
      <c r="K902" s="62"/>
      <c r="L902" s="62"/>
      <c r="M902" s="62"/>
      <c r="N902" s="62"/>
      <c r="O902" s="62"/>
      <c r="P902" s="62"/>
      <c r="Q902" s="62"/>
      <c r="R902" s="62"/>
      <c r="S902" s="62"/>
      <c r="T902" s="62"/>
      <c r="U902" s="57"/>
    </row>
    <row r="903" spans="1:21" ht="14.5" x14ac:dyDescent="0.35">
      <c r="A903" s="62"/>
      <c r="B903" s="62"/>
      <c r="C903" s="62"/>
      <c r="D903" s="62"/>
      <c r="E903" s="62"/>
      <c r="F903" s="62"/>
      <c r="G903" s="62"/>
      <c r="H903" s="62"/>
      <c r="I903" s="62"/>
      <c r="J903" s="62"/>
      <c r="K903" s="62"/>
      <c r="L903" s="62"/>
      <c r="M903" s="62"/>
      <c r="N903" s="62"/>
      <c r="O903" s="62"/>
      <c r="P903" s="62"/>
      <c r="Q903" s="62"/>
      <c r="R903" s="62"/>
      <c r="S903" s="62"/>
      <c r="T903" s="62"/>
      <c r="U903" s="57"/>
    </row>
    <row r="904" spans="1:21" ht="14.5" x14ac:dyDescent="0.35">
      <c r="A904" s="62"/>
      <c r="B904" s="62"/>
      <c r="C904" s="62"/>
      <c r="D904" s="62"/>
      <c r="E904" s="62"/>
      <c r="F904" s="62"/>
      <c r="G904" s="62"/>
      <c r="H904" s="62"/>
      <c r="I904" s="62"/>
      <c r="J904" s="62"/>
      <c r="K904" s="62"/>
      <c r="L904" s="62"/>
      <c r="M904" s="62"/>
      <c r="N904" s="62"/>
      <c r="O904" s="62"/>
      <c r="P904" s="62"/>
      <c r="Q904" s="62"/>
      <c r="R904" s="62"/>
      <c r="S904" s="62"/>
      <c r="T904" s="62"/>
      <c r="U904" s="57"/>
    </row>
    <row r="905" spans="1:21" ht="14.5" x14ac:dyDescent="0.35">
      <c r="A905" s="62"/>
      <c r="B905" s="62"/>
      <c r="C905" s="62"/>
      <c r="D905" s="62"/>
      <c r="E905" s="62"/>
      <c r="F905" s="62"/>
      <c r="G905" s="62"/>
      <c r="H905" s="62"/>
      <c r="I905" s="62"/>
      <c r="J905" s="62"/>
      <c r="K905" s="62"/>
      <c r="L905" s="62"/>
      <c r="M905" s="62"/>
      <c r="N905" s="62"/>
      <c r="O905" s="62"/>
      <c r="P905" s="62"/>
      <c r="Q905" s="62"/>
      <c r="R905" s="62"/>
      <c r="S905" s="62"/>
      <c r="T905" s="62"/>
      <c r="U905" s="57"/>
    </row>
    <row r="906" spans="1:21" ht="14.5" x14ac:dyDescent="0.35">
      <c r="A906" s="62"/>
      <c r="B906" s="62"/>
      <c r="C906" s="62"/>
      <c r="D906" s="62"/>
      <c r="E906" s="62"/>
      <c r="F906" s="62"/>
      <c r="G906" s="62"/>
      <c r="H906" s="62"/>
      <c r="I906" s="62"/>
      <c r="J906" s="62"/>
      <c r="K906" s="62"/>
      <c r="L906" s="62"/>
      <c r="M906" s="62"/>
      <c r="N906" s="62"/>
      <c r="O906" s="62"/>
      <c r="P906" s="62"/>
      <c r="Q906" s="62"/>
      <c r="R906" s="62"/>
      <c r="S906" s="62"/>
      <c r="T906" s="62"/>
      <c r="U906" s="57"/>
    </row>
    <row r="907" spans="1:21" ht="14.5" x14ac:dyDescent="0.35">
      <c r="A907" s="62"/>
      <c r="B907" s="62"/>
      <c r="C907" s="62"/>
      <c r="D907" s="62"/>
      <c r="E907" s="62"/>
      <c r="F907" s="62"/>
      <c r="G907" s="62"/>
      <c r="H907" s="62"/>
      <c r="I907" s="62"/>
      <c r="J907" s="62"/>
      <c r="K907" s="62"/>
      <c r="L907" s="62"/>
      <c r="M907" s="62"/>
      <c r="N907" s="62"/>
      <c r="O907" s="62"/>
      <c r="P907" s="62"/>
      <c r="Q907" s="62"/>
      <c r="R907" s="62"/>
      <c r="S907" s="62"/>
      <c r="T907" s="62"/>
      <c r="U907" s="57"/>
    </row>
    <row r="908" spans="1:21" ht="14.5" x14ac:dyDescent="0.35">
      <c r="A908" s="62"/>
      <c r="B908" s="62"/>
      <c r="C908" s="62"/>
      <c r="D908" s="62"/>
      <c r="E908" s="62"/>
      <c r="F908" s="62"/>
      <c r="G908" s="62"/>
      <c r="H908" s="62"/>
      <c r="I908" s="62"/>
      <c r="J908" s="62"/>
      <c r="K908" s="62"/>
      <c r="L908" s="62"/>
      <c r="M908" s="62"/>
      <c r="N908" s="62"/>
      <c r="O908" s="62"/>
      <c r="P908" s="62"/>
      <c r="Q908" s="62"/>
      <c r="R908" s="62"/>
      <c r="S908" s="62"/>
      <c r="T908" s="62"/>
      <c r="U908" s="57"/>
    </row>
    <row r="909" spans="1:21" ht="14.5" x14ac:dyDescent="0.35">
      <c r="A909" s="62"/>
      <c r="B909" s="62"/>
      <c r="C909" s="62"/>
      <c r="D909" s="62"/>
      <c r="E909" s="62"/>
      <c r="F909" s="62"/>
      <c r="G909" s="62"/>
      <c r="H909" s="62"/>
      <c r="I909" s="62"/>
      <c r="J909" s="62"/>
      <c r="K909" s="62"/>
      <c r="L909" s="62"/>
      <c r="M909" s="62"/>
      <c r="N909" s="62"/>
      <c r="O909" s="62"/>
      <c r="P909" s="62"/>
      <c r="Q909" s="62"/>
      <c r="R909" s="62"/>
      <c r="S909" s="62"/>
      <c r="T909" s="62"/>
      <c r="U909" s="57"/>
    </row>
    <row r="910" spans="1:21" ht="14.5" x14ac:dyDescent="0.35">
      <c r="A910" s="62"/>
      <c r="B910" s="62"/>
      <c r="C910" s="62"/>
      <c r="D910" s="62"/>
      <c r="E910" s="62"/>
      <c r="F910" s="62"/>
      <c r="G910" s="62"/>
      <c r="H910" s="62"/>
      <c r="I910" s="62"/>
      <c r="J910" s="62"/>
      <c r="K910" s="62"/>
      <c r="L910" s="62"/>
      <c r="M910" s="62"/>
      <c r="N910" s="62"/>
      <c r="O910" s="62"/>
      <c r="P910" s="62"/>
      <c r="Q910" s="62"/>
      <c r="R910" s="62"/>
      <c r="S910" s="62"/>
      <c r="T910" s="62"/>
      <c r="U910" s="57"/>
    </row>
    <row r="911" spans="1:21" ht="14.5" x14ac:dyDescent="0.35">
      <c r="A911" s="62"/>
      <c r="B911" s="62"/>
      <c r="C911" s="62"/>
      <c r="D911" s="62"/>
      <c r="E911" s="62"/>
      <c r="F911" s="62"/>
      <c r="G911" s="62"/>
      <c r="H911" s="62"/>
      <c r="I911" s="62"/>
      <c r="J911" s="62"/>
      <c r="K911" s="62"/>
      <c r="L911" s="62"/>
      <c r="M911" s="62"/>
      <c r="N911" s="62"/>
      <c r="O911" s="62"/>
      <c r="P911" s="62"/>
      <c r="Q911" s="62"/>
      <c r="R911" s="62"/>
      <c r="S911" s="62"/>
      <c r="T911" s="62"/>
      <c r="U911" s="57"/>
    </row>
    <row r="912" spans="1:21" ht="14.5" x14ac:dyDescent="0.35">
      <c r="A912" s="62"/>
      <c r="B912" s="62"/>
      <c r="C912" s="62"/>
      <c r="D912" s="62"/>
      <c r="E912" s="62"/>
      <c r="F912" s="62"/>
      <c r="G912" s="62"/>
      <c r="H912" s="62"/>
      <c r="I912" s="62"/>
      <c r="J912" s="62"/>
      <c r="K912" s="62"/>
      <c r="L912" s="62"/>
      <c r="M912" s="62"/>
      <c r="N912" s="62"/>
      <c r="O912" s="62"/>
      <c r="P912" s="62"/>
      <c r="Q912" s="62"/>
      <c r="R912" s="62"/>
      <c r="S912" s="62"/>
      <c r="T912" s="62"/>
      <c r="U912" s="57"/>
    </row>
    <row r="913" spans="1:21" ht="14.5" x14ac:dyDescent="0.35">
      <c r="A913" s="62"/>
      <c r="B913" s="62"/>
      <c r="C913" s="62"/>
      <c r="D913" s="62"/>
      <c r="E913" s="62"/>
      <c r="F913" s="62"/>
      <c r="G913" s="62"/>
      <c r="H913" s="62"/>
      <c r="I913" s="62"/>
      <c r="J913" s="62"/>
      <c r="K913" s="62"/>
      <c r="L913" s="62"/>
      <c r="M913" s="62"/>
      <c r="N913" s="62"/>
      <c r="O913" s="62"/>
      <c r="P913" s="62"/>
      <c r="Q913" s="62"/>
      <c r="R913" s="62"/>
      <c r="S913" s="62"/>
      <c r="T913" s="62"/>
      <c r="U913" s="57"/>
    </row>
    <row r="914" spans="1:21" ht="14.5" x14ac:dyDescent="0.35">
      <c r="A914" s="62"/>
      <c r="B914" s="62"/>
      <c r="C914" s="62"/>
      <c r="D914" s="62"/>
      <c r="E914" s="62"/>
      <c r="F914" s="62"/>
      <c r="G914" s="62"/>
      <c r="H914" s="62"/>
      <c r="I914" s="62"/>
      <c r="J914" s="62"/>
      <c r="K914" s="62"/>
      <c r="L914" s="62"/>
      <c r="M914" s="62"/>
      <c r="N914" s="62"/>
      <c r="O914" s="62"/>
      <c r="P914" s="62"/>
      <c r="Q914" s="62"/>
      <c r="R914" s="62"/>
      <c r="S914" s="62"/>
      <c r="T914" s="62"/>
      <c r="U914" s="57"/>
    </row>
    <row r="915" spans="1:21" ht="14.5" x14ac:dyDescent="0.35">
      <c r="A915" s="62"/>
      <c r="B915" s="62"/>
      <c r="C915" s="62"/>
      <c r="D915" s="62"/>
      <c r="E915" s="62"/>
      <c r="F915" s="62"/>
      <c r="G915" s="62"/>
      <c r="H915" s="62"/>
      <c r="I915" s="62"/>
      <c r="J915" s="62"/>
      <c r="K915" s="62"/>
      <c r="L915" s="62"/>
      <c r="M915" s="62"/>
      <c r="N915" s="62"/>
      <c r="O915" s="62"/>
      <c r="P915" s="62"/>
      <c r="Q915" s="62"/>
      <c r="R915" s="62"/>
      <c r="S915" s="62"/>
      <c r="T915" s="62"/>
      <c r="U915" s="57"/>
    </row>
    <row r="916" spans="1:21" ht="14.5" x14ac:dyDescent="0.35">
      <c r="A916" s="62"/>
      <c r="B916" s="62"/>
      <c r="C916" s="62"/>
      <c r="D916" s="62"/>
      <c r="E916" s="62"/>
      <c r="F916" s="62"/>
      <c r="G916" s="62"/>
      <c r="H916" s="62"/>
      <c r="I916" s="62"/>
      <c r="J916" s="62"/>
      <c r="K916" s="62"/>
      <c r="L916" s="62"/>
      <c r="M916" s="62"/>
      <c r="N916" s="62"/>
      <c r="O916" s="62"/>
      <c r="P916" s="62"/>
      <c r="Q916" s="62"/>
      <c r="R916" s="62"/>
      <c r="S916" s="62"/>
      <c r="T916" s="62"/>
      <c r="U916" s="57"/>
    </row>
    <row r="917" spans="1:21" ht="14.5" x14ac:dyDescent="0.35">
      <c r="A917" s="62"/>
      <c r="B917" s="62"/>
      <c r="C917" s="62"/>
      <c r="D917" s="62"/>
      <c r="E917" s="62"/>
      <c r="F917" s="62"/>
      <c r="G917" s="62"/>
      <c r="H917" s="62"/>
      <c r="I917" s="62"/>
      <c r="J917" s="62"/>
      <c r="K917" s="62"/>
      <c r="L917" s="62"/>
      <c r="M917" s="62"/>
      <c r="N917" s="62"/>
      <c r="O917" s="62"/>
      <c r="P917" s="62"/>
      <c r="Q917" s="62"/>
      <c r="R917" s="62"/>
      <c r="S917" s="62"/>
      <c r="T917" s="62"/>
      <c r="U917" s="57"/>
    </row>
    <row r="918" spans="1:21" ht="14.5" x14ac:dyDescent="0.35">
      <c r="A918" s="62"/>
      <c r="B918" s="62"/>
      <c r="C918" s="62"/>
      <c r="D918" s="62"/>
      <c r="E918" s="62"/>
      <c r="F918" s="62"/>
      <c r="G918" s="62"/>
      <c r="H918" s="62"/>
      <c r="I918" s="62"/>
      <c r="J918" s="62"/>
      <c r="K918" s="62"/>
      <c r="L918" s="62"/>
      <c r="M918" s="62"/>
      <c r="N918" s="62"/>
      <c r="O918" s="62"/>
      <c r="P918" s="62"/>
      <c r="Q918" s="62"/>
      <c r="R918" s="62"/>
      <c r="S918" s="62"/>
      <c r="T918" s="62"/>
      <c r="U918" s="57"/>
    </row>
    <row r="919" spans="1:21" ht="14.5" x14ac:dyDescent="0.35">
      <c r="A919" s="62"/>
      <c r="B919" s="62"/>
      <c r="C919" s="62"/>
      <c r="D919" s="62"/>
      <c r="E919" s="62"/>
      <c r="F919" s="62"/>
      <c r="G919" s="62"/>
      <c r="H919" s="62"/>
      <c r="I919" s="62"/>
      <c r="J919" s="62"/>
      <c r="K919" s="62"/>
      <c r="L919" s="62"/>
      <c r="M919" s="62"/>
      <c r="N919" s="62"/>
      <c r="O919" s="62"/>
      <c r="P919" s="62"/>
      <c r="Q919" s="62"/>
      <c r="R919" s="62"/>
      <c r="S919" s="62"/>
      <c r="T919" s="62"/>
      <c r="U919" s="57"/>
    </row>
    <row r="920" spans="1:21" ht="14.5" x14ac:dyDescent="0.35">
      <c r="A920" s="62"/>
      <c r="B920" s="62"/>
      <c r="C920" s="62"/>
      <c r="D920" s="62"/>
      <c r="E920" s="62"/>
      <c r="F920" s="62"/>
      <c r="G920" s="62"/>
      <c r="H920" s="62"/>
      <c r="I920" s="62"/>
      <c r="J920" s="62"/>
      <c r="K920" s="62"/>
      <c r="L920" s="62"/>
      <c r="M920" s="62"/>
      <c r="N920" s="62"/>
      <c r="O920" s="62"/>
      <c r="P920" s="62"/>
      <c r="Q920" s="62"/>
      <c r="R920" s="62"/>
      <c r="S920" s="62"/>
      <c r="T920" s="62"/>
      <c r="U920" s="57"/>
    </row>
    <row r="921" spans="1:21" ht="14.5" x14ac:dyDescent="0.35">
      <c r="A921" s="62"/>
      <c r="B921" s="62"/>
      <c r="C921" s="62"/>
      <c r="D921" s="62"/>
      <c r="E921" s="62"/>
      <c r="F921" s="62"/>
      <c r="G921" s="62"/>
      <c r="H921" s="62"/>
      <c r="I921" s="62"/>
      <c r="J921" s="62"/>
      <c r="K921" s="62"/>
      <c r="L921" s="62"/>
      <c r="M921" s="62"/>
      <c r="N921" s="62"/>
      <c r="O921" s="62"/>
      <c r="P921" s="62"/>
      <c r="Q921" s="62"/>
      <c r="R921" s="62"/>
      <c r="S921" s="62"/>
      <c r="T921" s="62"/>
      <c r="U921" s="57"/>
    </row>
    <row r="922" spans="1:21" ht="14.5" x14ac:dyDescent="0.35">
      <c r="A922" s="62"/>
      <c r="B922" s="62"/>
      <c r="C922" s="62"/>
      <c r="D922" s="62"/>
      <c r="E922" s="62"/>
      <c r="F922" s="62"/>
      <c r="G922" s="62"/>
      <c r="H922" s="62"/>
      <c r="I922" s="62"/>
      <c r="J922" s="62"/>
      <c r="K922" s="62"/>
      <c r="L922" s="62"/>
      <c r="M922" s="62"/>
      <c r="N922" s="62"/>
      <c r="O922" s="62"/>
      <c r="P922" s="62"/>
      <c r="Q922" s="62"/>
      <c r="R922" s="62"/>
      <c r="S922" s="62"/>
      <c r="T922" s="62"/>
      <c r="U922" s="57"/>
    </row>
    <row r="923" spans="1:21" ht="14.5" x14ac:dyDescent="0.35">
      <c r="A923" s="62"/>
      <c r="B923" s="62"/>
      <c r="C923" s="62"/>
      <c r="D923" s="62"/>
      <c r="E923" s="62"/>
      <c r="F923" s="62"/>
      <c r="G923" s="62"/>
      <c r="H923" s="62"/>
      <c r="I923" s="62"/>
      <c r="J923" s="62"/>
      <c r="K923" s="62"/>
      <c r="L923" s="62"/>
      <c r="M923" s="62"/>
      <c r="N923" s="62"/>
      <c r="O923" s="62"/>
      <c r="P923" s="62"/>
      <c r="Q923" s="62"/>
      <c r="R923" s="62"/>
      <c r="S923" s="62"/>
      <c r="T923" s="62"/>
      <c r="U923" s="57"/>
    </row>
    <row r="924" spans="1:21" ht="14.5" x14ac:dyDescent="0.35">
      <c r="A924" s="62"/>
      <c r="B924" s="62"/>
      <c r="C924" s="62"/>
      <c r="D924" s="62"/>
      <c r="E924" s="62"/>
      <c r="F924" s="62"/>
      <c r="G924" s="62"/>
      <c r="H924" s="62"/>
      <c r="I924" s="62"/>
      <c r="J924" s="62"/>
      <c r="K924" s="62"/>
      <c r="L924" s="62"/>
      <c r="M924" s="62"/>
      <c r="N924" s="62"/>
      <c r="O924" s="62"/>
      <c r="P924" s="62"/>
      <c r="Q924" s="62"/>
      <c r="R924" s="62"/>
      <c r="S924" s="62"/>
      <c r="T924" s="62"/>
      <c r="U924" s="57"/>
    </row>
    <row r="925" spans="1:21" ht="14.5" x14ac:dyDescent="0.35">
      <c r="A925" s="62"/>
      <c r="B925" s="62"/>
      <c r="C925" s="62"/>
      <c r="D925" s="62"/>
      <c r="E925" s="62"/>
      <c r="F925" s="62"/>
      <c r="G925" s="62"/>
      <c r="H925" s="62"/>
      <c r="I925" s="62"/>
      <c r="J925" s="62"/>
      <c r="K925" s="62"/>
      <c r="L925" s="62"/>
      <c r="M925" s="62"/>
      <c r="N925" s="62"/>
      <c r="O925" s="62"/>
      <c r="P925" s="62"/>
      <c r="Q925" s="62"/>
      <c r="R925" s="62"/>
      <c r="S925" s="62"/>
      <c r="T925" s="62"/>
      <c r="U925" s="57"/>
    </row>
    <row r="926" spans="1:21" ht="14.5" x14ac:dyDescent="0.35">
      <c r="A926" s="62"/>
      <c r="B926" s="62"/>
      <c r="C926" s="62"/>
      <c r="D926" s="62"/>
      <c r="E926" s="62"/>
      <c r="F926" s="62"/>
      <c r="G926" s="62"/>
      <c r="H926" s="62"/>
      <c r="I926" s="62"/>
      <c r="J926" s="62"/>
      <c r="K926" s="62"/>
      <c r="L926" s="62"/>
      <c r="M926" s="62"/>
      <c r="N926" s="62"/>
      <c r="O926" s="62"/>
      <c r="P926" s="62"/>
      <c r="Q926" s="62"/>
      <c r="R926" s="62"/>
      <c r="S926" s="62"/>
      <c r="T926" s="62"/>
      <c r="U926" s="57"/>
    </row>
    <row r="927" spans="1:21" ht="14.5" x14ac:dyDescent="0.35">
      <c r="A927" s="62"/>
      <c r="B927" s="62"/>
      <c r="C927" s="62"/>
      <c r="D927" s="62"/>
      <c r="E927" s="62"/>
      <c r="F927" s="62"/>
      <c r="G927" s="62"/>
      <c r="H927" s="62"/>
      <c r="I927" s="62"/>
      <c r="J927" s="62"/>
      <c r="K927" s="62"/>
      <c r="L927" s="62"/>
      <c r="M927" s="62"/>
      <c r="N927" s="62"/>
      <c r="O927" s="62"/>
      <c r="P927" s="62"/>
      <c r="Q927" s="62"/>
      <c r="R927" s="62"/>
      <c r="S927" s="62"/>
      <c r="T927" s="62"/>
      <c r="U927" s="57"/>
    </row>
    <row r="928" spans="1:21" ht="14.5" x14ac:dyDescent="0.35">
      <c r="A928" s="62"/>
      <c r="B928" s="62"/>
      <c r="C928" s="62"/>
      <c r="D928" s="62"/>
      <c r="E928" s="62"/>
      <c r="F928" s="62"/>
      <c r="G928" s="62"/>
      <c r="H928" s="62"/>
      <c r="I928" s="62"/>
      <c r="J928" s="62"/>
      <c r="K928" s="62"/>
      <c r="L928" s="62"/>
      <c r="M928" s="62"/>
      <c r="N928" s="62"/>
      <c r="O928" s="62"/>
      <c r="P928" s="62"/>
      <c r="Q928" s="62"/>
      <c r="R928" s="62"/>
      <c r="S928" s="62"/>
      <c r="T928" s="62"/>
      <c r="U928" s="57"/>
    </row>
    <row r="929" spans="1:21" ht="14.5" x14ac:dyDescent="0.35">
      <c r="A929" s="62"/>
      <c r="B929" s="62"/>
      <c r="C929" s="62"/>
      <c r="D929" s="62"/>
      <c r="E929" s="62"/>
      <c r="F929" s="62"/>
      <c r="G929" s="62"/>
      <c r="H929" s="62"/>
      <c r="I929" s="62"/>
      <c r="J929" s="62"/>
      <c r="K929" s="62"/>
      <c r="L929" s="62"/>
      <c r="M929" s="62"/>
      <c r="N929" s="62"/>
      <c r="O929" s="62"/>
      <c r="P929" s="62"/>
      <c r="Q929" s="62"/>
      <c r="R929" s="62"/>
      <c r="S929" s="62"/>
      <c r="T929" s="62"/>
      <c r="U929" s="57"/>
    </row>
    <row r="930" spans="1:21" ht="14.5" x14ac:dyDescent="0.35">
      <c r="A930" s="62"/>
      <c r="B930" s="62"/>
      <c r="C930" s="62"/>
      <c r="D930" s="62"/>
      <c r="E930" s="62"/>
      <c r="F930" s="62"/>
      <c r="G930" s="62"/>
      <c r="H930" s="62"/>
      <c r="I930" s="62"/>
      <c r="J930" s="62"/>
      <c r="K930" s="62"/>
      <c r="L930" s="62"/>
      <c r="M930" s="62"/>
      <c r="N930" s="62"/>
      <c r="O930" s="62"/>
      <c r="P930" s="62"/>
      <c r="Q930" s="62"/>
      <c r="R930" s="62"/>
      <c r="S930" s="62"/>
      <c r="T930" s="62"/>
      <c r="U930" s="57"/>
    </row>
    <row r="931" spans="1:21" ht="14.5" x14ac:dyDescent="0.35">
      <c r="A931" s="62"/>
      <c r="B931" s="62"/>
      <c r="C931" s="62"/>
      <c r="D931" s="62"/>
      <c r="E931" s="62"/>
      <c r="F931" s="62"/>
      <c r="G931" s="62"/>
      <c r="H931" s="62"/>
      <c r="I931" s="62"/>
      <c r="J931" s="62"/>
      <c r="K931" s="62"/>
      <c r="L931" s="62"/>
      <c r="M931" s="62"/>
      <c r="N931" s="62"/>
      <c r="O931" s="62"/>
      <c r="P931" s="62"/>
      <c r="Q931" s="62"/>
      <c r="R931" s="62"/>
      <c r="S931" s="62"/>
      <c r="T931" s="62"/>
      <c r="U931" s="57"/>
    </row>
    <row r="932" spans="1:21" ht="14.5" x14ac:dyDescent="0.35">
      <c r="A932" s="62"/>
      <c r="B932" s="62"/>
      <c r="C932" s="62"/>
      <c r="D932" s="62"/>
      <c r="E932" s="62"/>
      <c r="F932" s="62"/>
      <c r="G932" s="62"/>
      <c r="H932" s="62"/>
      <c r="I932" s="62"/>
      <c r="J932" s="62"/>
      <c r="K932" s="62"/>
      <c r="L932" s="62"/>
      <c r="M932" s="62"/>
      <c r="N932" s="62"/>
      <c r="O932" s="62"/>
      <c r="P932" s="62"/>
      <c r="Q932" s="62"/>
      <c r="R932" s="62"/>
      <c r="S932" s="62"/>
      <c r="T932" s="62"/>
      <c r="U932" s="57"/>
    </row>
    <row r="933" spans="1:21" ht="14.5" x14ac:dyDescent="0.35">
      <c r="A933" s="62"/>
      <c r="B933" s="62"/>
      <c r="C933" s="62"/>
      <c r="D933" s="62"/>
      <c r="E933" s="62"/>
      <c r="F933" s="62"/>
      <c r="G933" s="62"/>
      <c r="H933" s="62"/>
      <c r="I933" s="62"/>
      <c r="J933" s="62"/>
      <c r="K933" s="62"/>
      <c r="L933" s="62"/>
      <c r="M933" s="62"/>
      <c r="N933" s="62"/>
      <c r="O933" s="62"/>
      <c r="P933" s="62"/>
      <c r="Q933" s="62"/>
      <c r="R933" s="62"/>
      <c r="S933" s="62"/>
      <c r="T933" s="62"/>
      <c r="U933" s="57"/>
    </row>
    <row r="934" spans="1:21" ht="14.5" x14ac:dyDescent="0.35">
      <c r="A934" s="62"/>
      <c r="B934" s="62"/>
      <c r="C934" s="62"/>
      <c r="D934" s="62"/>
      <c r="E934" s="62"/>
      <c r="F934" s="62"/>
      <c r="G934" s="62"/>
      <c r="H934" s="62"/>
      <c r="I934" s="62"/>
      <c r="J934" s="62"/>
      <c r="K934" s="62"/>
      <c r="L934" s="62"/>
      <c r="M934" s="62"/>
      <c r="N934" s="62"/>
      <c r="O934" s="62"/>
      <c r="P934" s="62"/>
      <c r="Q934" s="62"/>
      <c r="R934" s="62"/>
      <c r="S934" s="62"/>
      <c r="T934" s="62"/>
      <c r="U934" s="57"/>
    </row>
    <row r="935" spans="1:21" ht="14.5" x14ac:dyDescent="0.35">
      <c r="A935" s="62"/>
      <c r="B935" s="62"/>
      <c r="C935" s="62"/>
      <c r="D935" s="62"/>
      <c r="E935" s="62"/>
      <c r="F935" s="62"/>
      <c r="G935" s="62"/>
      <c r="H935" s="62"/>
      <c r="I935" s="62"/>
      <c r="J935" s="62"/>
      <c r="K935" s="62"/>
      <c r="L935" s="62"/>
      <c r="M935" s="62"/>
      <c r="N935" s="62"/>
      <c r="O935" s="62"/>
      <c r="P935" s="62"/>
      <c r="Q935" s="62"/>
      <c r="R935" s="62"/>
      <c r="S935" s="62"/>
      <c r="T935" s="62"/>
      <c r="U935" s="57"/>
    </row>
    <row r="936" spans="1:21" ht="14.5" x14ac:dyDescent="0.35">
      <c r="A936" s="62"/>
      <c r="B936" s="62"/>
      <c r="C936" s="62"/>
      <c r="D936" s="62"/>
      <c r="E936" s="62"/>
      <c r="F936" s="62"/>
      <c r="G936" s="62"/>
      <c r="H936" s="62"/>
      <c r="I936" s="62"/>
      <c r="J936" s="62"/>
      <c r="K936" s="62"/>
      <c r="L936" s="62"/>
      <c r="M936" s="62"/>
      <c r="N936" s="62"/>
      <c r="O936" s="62"/>
      <c r="P936" s="62"/>
      <c r="Q936" s="62"/>
      <c r="R936" s="62"/>
      <c r="S936" s="62"/>
      <c r="T936" s="62"/>
      <c r="U936" s="57"/>
    </row>
    <row r="937" spans="1:21" ht="14.5" x14ac:dyDescent="0.35">
      <c r="A937" s="62"/>
      <c r="B937" s="62"/>
      <c r="C937" s="62"/>
      <c r="D937" s="62"/>
      <c r="E937" s="62"/>
      <c r="F937" s="62"/>
      <c r="G937" s="62"/>
      <c r="H937" s="62"/>
      <c r="I937" s="62"/>
      <c r="J937" s="62"/>
      <c r="K937" s="62"/>
      <c r="L937" s="62"/>
      <c r="M937" s="62"/>
      <c r="N937" s="62"/>
      <c r="O937" s="62"/>
      <c r="P937" s="62"/>
      <c r="Q937" s="62"/>
      <c r="R937" s="62"/>
      <c r="S937" s="62"/>
      <c r="T937" s="62"/>
      <c r="U937" s="57"/>
    </row>
    <row r="938" spans="1:21" ht="14.5" x14ac:dyDescent="0.35">
      <c r="A938" s="62"/>
      <c r="B938" s="62"/>
      <c r="C938" s="62"/>
      <c r="D938" s="62"/>
      <c r="E938" s="62"/>
      <c r="F938" s="62"/>
      <c r="G938" s="62"/>
      <c r="H938" s="62"/>
      <c r="I938" s="62"/>
      <c r="J938" s="62"/>
      <c r="K938" s="62"/>
      <c r="L938" s="62"/>
      <c r="M938" s="62"/>
      <c r="N938" s="62"/>
      <c r="O938" s="62"/>
      <c r="P938" s="62"/>
      <c r="Q938" s="62"/>
      <c r="R938" s="62"/>
      <c r="S938" s="62"/>
      <c r="T938" s="62"/>
      <c r="U938" s="57"/>
    </row>
    <row r="939" spans="1:21" ht="14.5" x14ac:dyDescent="0.35">
      <c r="A939" s="62"/>
      <c r="B939" s="62"/>
      <c r="C939" s="62"/>
      <c r="D939" s="62"/>
      <c r="E939" s="62"/>
      <c r="F939" s="62"/>
      <c r="G939" s="62"/>
      <c r="H939" s="62"/>
      <c r="I939" s="62"/>
      <c r="J939" s="62"/>
      <c r="K939" s="62"/>
      <c r="L939" s="62"/>
      <c r="M939" s="62"/>
      <c r="N939" s="62"/>
      <c r="O939" s="62"/>
      <c r="P939" s="62"/>
      <c r="Q939" s="62"/>
      <c r="R939" s="62"/>
      <c r="S939" s="62"/>
      <c r="T939" s="62"/>
      <c r="U939" s="57"/>
    </row>
    <row r="940" spans="1:21" ht="14.5" x14ac:dyDescent="0.35">
      <c r="A940" s="62"/>
      <c r="B940" s="62"/>
      <c r="C940" s="62"/>
      <c r="D940" s="62"/>
      <c r="E940" s="62"/>
      <c r="F940" s="62"/>
      <c r="G940" s="62"/>
      <c r="H940" s="62"/>
      <c r="I940" s="62"/>
      <c r="J940" s="62"/>
      <c r="K940" s="62"/>
      <c r="L940" s="62"/>
      <c r="M940" s="62"/>
      <c r="N940" s="62"/>
      <c r="O940" s="62"/>
      <c r="P940" s="62"/>
      <c r="Q940" s="62"/>
      <c r="R940" s="62"/>
      <c r="S940" s="62"/>
      <c r="T940" s="62"/>
      <c r="U940" s="57"/>
    </row>
    <row r="941" spans="1:21" ht="14.5" x14ac:dyDescent="0.35">
      <c r="A941" s="62"/>
      <c r="B941" s="62"/>
      <c r="C941" s="62"/>
      <c r="D941" s="62"/>
      <c r="E941" s="62"/>
      <c r="F941" s="62"/>
      <c r="G941" s="62"/>
      <c r="H941" s="62"/>
      <c r="I941" s="62"/>
      <c r="J941" s="62"/>
      <c r="K941" s="62"/>
      <c r="L941" s="62"/>
      <c r="M941" s="62"/>
      <c r="N941" s="62"/>
      <c r="O941" s="62"/>
      <c r="P941" s="62"/>
      <c r="Q941" s="62"/>
      <c r="R941" s="62"/>
      <c r="S941" s="62"/>
      <c r="T941" s="62"/>
      <c r="U941" s="57"/>
    </row>
    <row r="942" spans="1:21" ht="14.5" x14ac:dyDescent="0.35">
      <c r="A942" s="62"/>
      <c r="B942" s="62"/>
      <c r="C942" s="62"/>
      <c r="D942" s="62"/>
      <c r="E942" s="62"/>
      <c r="F942" s="62"/>
      <c r="G942" s="62"/>
      <c r="H942" s="62"/>
      <c r="I942" s="62"/>
      <c r="J942" s="62"/>
      <c r="K942" s="62"/>
      <c r="L942" s="62"/>
      <c r="M942" s="62"/>
      <c r="N942" s="62"/>
      <c r="O942" s="62"/>
      <c r="P942" s="62"/>
      <c r="Q942" s="62"/>
      <c r="R942" s="62"/>
      <c r="S942" s="62"/>
      <c r="T942" s="62"/>
      <c r="U942" s="57"/>
    </row>
    <row r="943" spans="1:21" ht="14.5" x14ac:dyDescent="0.35">
      <c r="A943" s="62"/>
      <c r="B943" s="62"/>
      <c r="C943" s="62"/>
      <c r="D943" s="62"/>
      <c r="E943" s="62"/>
      <c r="F943" s="62"/>
      <c r="G943" s="62"/>
      <c r="H943" s="62"/>
      <c r="I943" s="62"/>
      <c r="J943" s="62"/>
      <c r="K943" s="62"/>
      <c r="L943" s="62"/>
      <c r="M943" s="62"/>
      <c r="N943" s="62"/>
      <c r="O943" s="62"/>
      <c r="P943" s="62"/>
      <c r="Q943" s="62"/>
      <c r="R943" s="62"/>
      <c r="S943" s="62"/>
      <c r="T943" s="62"/>
      <c r="U943" s="57"/>
    </row>
    <row r="944" spans="1:21" ht="14.5" x14ac:dyDescent="0.35">
      <c r="A944" s="62"/>
      <c r="B944" s="62"/>
      <c r="C944" s="62"/>
      <c r="D944" s="62"/>
      <c r="E944" s="62"/>
      <c r="F944" s="62"/>
      <c r="G944" s="62"/>
      <c r="H944" s="62"/>
      <c r="I944" s="62"/>
      <c r="J944" s="62"/>
      <c r="K944" s="62"/>
      <c r="L944" s="62"/>
      <c r="M944" s="62"/>
      <c r="N944" s="62"/>
      <c r="O944" s="62"/>
      <c r="P944" s="62"/>
      <c r="Q944" s="62"/>
      <c r="R944" s="62"/>
      <c r="S944" s="62"/>
      <c r="T944" s="62"/>
      <c r="U944" s="57"/>
    </row>
    <row r="945" spans="1:21" ht="14.5" x14ac:dyDescent="0.35">
      <c r="A945" s="62"/>
      <c r="B945" s="62"/>
      <c r="C945" s="62"/>
      <c r="D945" s="62"/>
      <c r="E945" s="62"/>
      <c r="F945" s="62"/>
      <c r="G945" s="62"/>
      <c r="H945" s="62"/>
      <c r="I945" s="62"/>
      <c r="J945" s="62"/>
      <c r="K945" s="62"/>
      <c r="L945" s="62"/>
      <c r="M945" s="62"/>
      <c r="N945" s="62"/>
      <c r="O945" s="62"/>
      <c r="P945" s="62"/>
      <c r="Q945" s="62"/>
      <c r="R945" s="62"/>
      <c r="S945" s="62"/>
      <c r="T945" s="62"/>
      <c r="U945" s="57"/>
    </row>
    <row r="946" spans="1:21" ht="14.5" x14ac:dyDescent="0.35">
      <c r="A946" s="62"/>
      <c r="B946" s="62"/>
      <c r="C946" s="62"/>
      <c r="D946" s="62"/>
      <c r="E946" s="62"/>
      <c r="F946" s="62"/>
      <c r="G946" s="62"/>
      <c r="H946" s="62"/>
      <c r="I946" s="62"/>
      <c r="J946" s="62"/>
      <c r="K946" s="62"/>
      <c r="L946" s="62"/>
      <c r="M946" s="62"/>
      <c r="N946" s="62"/>
      <c r="O946" s="62"/>
      <c r="P946" s="62"/>
      <c r="Q946" s="62"/>
      <c r="R946" s="62"/>
      <c r="S946" s="62"/>
      <c r="T946" s="62"/>
      <c r="U946" s="57"/>
    </row>
    <row r="947" spans="1:21" ht="14.5" x14ac:dyDescent="0.35">
      <c r="A947" s="62"/>
      <c r="B947" s="62"/>
      <c r="C947" s="62"/>
      <c r="D947" s="62"/>
      <c r="E947" s="62"/>
      <c r="F947" s="62"/>
      <c r="G947" s="62"/>
      <c r="H947" s="62"/>
      <c r="I947" s="62"/>
      <c r="J947" s="62"/>
      <c r="K947" s="62"/>
      <c r="L947" s="62"/>
      <c r="M947" s="62"/>
      <c r="N947" s="62"/>
      <c r="O947" s="62"/>
      <c r="P947" s="62"/>
      <c r="Q947" s="62"/>
      <c r="R947" s="62"/>
      <c r="S947" s="62"/>
      <c r="T947" s="62"/>
      <c r="U947" s="57"/>
    </row>
    <row r="948" spans="1:21" ht="14.5" x14ac:dyDescent="0.35">
      <c r="A948" s="62"/>
      <c r="B948" s="62"/>
      <c r="C948" s="62"/>
      <c r="D948" s="62"/>
      <c r="E948" s="62"/>
      <c r="F948" s="62"/>
      <c r="G948" s="62"/>
      <c r="H948" s="62"/>
      <c r="I948" s="62"/>
      <c r="J948" s="62"/>
      <c r="K948" s="62"/>
      <c r="L948" s="62"/>
      <c r="M948" s="62"/>
      <c r="N948" s="62"/>
      <c r="O948" s="62"/>
      <c r="P948" s="62"/>
      <c r="Q948" s="62"/>
      <c r="R948" s="62"/>
      <c r="S948" s="62"/>
      <c r="T948" s="62"/>
      <c r="U948" s="57"/>
    </row>
    <row r="949" spans="1:21" ht="14.5" x14ac:dyDescent="0.35">
      <c r="A949" s="62"/>
      <c r="B949" s="62"/>
      <c r="C949" s="62"/>
      <c r="D949" s="62"/>
      <c r="E949" s="62"/>
      <c r="F949" s="62"/>
      <c r="G949" s="62"/>
      <c r="H949" s="62"/>
      <c r="I949" s="62"/>
      <c r="J949" s="62"/>
      <c r="K949" s="62"/>
      <c r="L949" s="62"/>
      <c r="M949" s="62"/>
      <c r="N949" s="62"/>
      <c r="O949" s="62"/>
      <c r="P949" s="62"/>
      <c r="Q949" s="62"/>
      <c r="R949" s="62"/>
      <c r="S949" s="62"/>
      <c r="T949" s="62"/>
      <c r="U949" s="57"/>
    </row>
    <row r="950" spans="1:21" ht="14.5" x14ac:dyDescent="0.35">
      <c r="A950" s="62"/>
      <c r="B950" s="62"/>
      <c r="C950" s="62"/>
      <c r="D950" s="62"/>
      <c r="E950" s="62"/>
      <c r="F950" s="62"/>
      <c r="G950" s="62"/>
      <c r="H950" s="62"/>
      <c r="I950" s="62"/>
      <c r="J950" s="62"/>
      <c r="K950" s="62"/>
      <c r="L950" s="62"/>
      <c r="M950" s="62"/>
      <c r="N950" s="62"/>
      <c r="O950" s="62"/>
      <c r="P950" s="62"/>
      <c r="Q950" s="62"/>
      <c r="R950" s="62"/>
      <c r="S950" s="62"/>
      <c r="T950" s="62"/>
      <c r="U950" s="57"/>
    </row>
    <row r="951" spans="1:21" ht="14.5" x14ac:dyDescent="0.35">
      <c r="A951" s="62"/>
      <c r="B951" s="62"/>
      <c r="C951" s="62"/>
      <c r="D951" s="62"/>
      <c r="E951" s="62"/>
      <c r="F951" s="62"/>
      <c r="G951" s="62"/>
      <c r="H951" s="62"/>
      <c r="I951" s="62"/>
      <c r="J951" s="62"/>
      <c r="K951" s="62"/>
      <c r="L951" s="62"/>
      <c r="M951" s="62"/>
      <c r="N951" s="62"/>
      <c r="O951" s="62"/>
      <c r="P951" s="62"/>
      <c r="Q951" s="62"/>
      <c r="R951" s="62"/>
      <c r="S951" s="62"/>
      <c r="T951" s="62"/>
      <c r="U951" s="57"/>
    </row>
    <row r="952" spans="1:21" ht="14.5" x14ac:dyDescent="0.35">
      <c r="A952" s="62"/>
      <c r="B952" s="62"/>
      <c r="C952" s="62"/>
      <c r="D952" s="62"/>
      <c r="E952" s="62"/>
      <c r="F952" s="62"/>
      <c r="G952" s="62"/>
      <c r="H952" s="62"/>
      <c r="I952" s="62"/>
      <c r="J952" s="62"/>
      <c r="K952" s="62"/>
      <c r="L952" s="62"/>
      <c r="M952" s="62"/>
      <c r="N952" s="62"/>
      <c r="O952" s="62"/>
      <c r="P952" s="62"/>
      <c r="Q952" s="62"/>
      <c r="R952" s="62"/>
      <c r="S952" s="62"/>
      <c r="T952" s="62"/>
      <c r="U952" s="57"/>
    </row>
    <row r="953" spans="1:21" ht="14.5" x14ac:dyDescent="0.35">
      <c r="A953" s="62"/>
      <c r="B953" s="62"/>
      <c r="C953" s="62"/>
      <c r="D953" s="62"/>
      <c r="E953" s="62"/>
      <c r="F953" s="62"/>
      <c r="G953" s="62"/>
      <c r="H953" s="62"/>
      <c r="I953" s="62"/>
      <c r="J953" s="62"/>
      <c r="K953" s="62"/>
      <c r="L953" s="62"/>
      <c r="M953" s="62"/>
      <c r="N953" s="62"/>
      <c r="O953" s="62"/>
      <c r="P953" s="62"/>
      <c r="Q953" s="62"/>
      <c r="R953" s="62"/>
      <c r="S953" s="62"/>
      <c r="T953" s="62"/>
      <c r="U953" s="57"/>
    </row>
    <row r="954" spans="1:21" ht="14.5" x14ac:dyDescent="0.35">
      <c r="A954" s="62"/>
      <c r="B954" s="62"/>
      <c r="C954" s="62"/>
      <c r="D954" s="62"/>
      <c r="E954" s="62"/>
      <c r="F954" s="62"/>
      <c r="G954" s="62"/>
      <c r="H954" s="62"/>
      <c r="I954" s="62"/>
      <c r="J954" s="62"/>
      <c r="K954" s="62"/>
      <c r="L954" s="62"/>
      <c r="M954" s="62"/>
      <c r="N954" s="62"/>
      <c r="O954" s="62"/>
      <c r="P954" s="62"/>
      <c r="Q954" s="62"/>
      <c r="R954" s="62"/>
      <c r="S954" s="62"/>
      <c r="T954" s="62"/>
      <c r="U954" s="57"/>
    </row>
    <row r="955" spans="1:21" ht="14.5" x14ac:dyDescent="0.35">
      <c r="A955" s="62"/>
      <c r="B955" s="62"/>
      <c r="C955" s="62"/>
      <c r="D955" s="62"/>
      <c r="E955" s="62"/>
      <c r="F955" s="62"/>
      <c r="G955" s="62"/>
      <c r="H955" s="62"/>
      <c r="I955" s="62"/>
      <c r="J955" s="62"/>
      <c r="K955" s="62"/>
      <c r="L955" s="62"/>
      <c r="M955" s="62"/>
      <c r="N955" s="62"/>
      <c r="O955" s="62"/>
      <c r="P955" s="62"/>
      <c r="Q955" s="62"/>
      <c r="R955" s="62"/>
      <c r="S955" s="62"/>
      <c r="T955" s="62"/>
      <c r="U955" s="57"/>
    </row>
    <row r="956" spans="1:21" ht="14.5" x14ac:dyDescent="0.35">
      <c r="A956" s="62"/>
      <c r="B956" s="62"/>
      <c r="C956" s="62"/>
      <c r="D956" s="62"/>
      <c r="E956" s="62"/>
      <c r="F956" s="62"/>
      <c r="G956" s="62"/>
      <c r="H956" s="62"/>
      <c r="I956" s="62"/>
      <c r="J956" s="62"/>
      <c r="K956" s="62"/>
      <c r="L956" s="62"/>
      <c r="M956" s="62"/>
      <c r="N956" s="62"/>
      <c r="O956" s="62"/>
      <c r="P956" s="62"/>
      <c r="Q956" s="62"/>
      <c r="R956" s="62"/>
      <c r="S956" s="62"/>
      <c r="T956" s="62"/>
      <c r="U956" s="57"/>
    </row>
    <row r="957" spans="1:21" ht="14.5" x14ac:dyDescent="0.35">
      <c r="A957" s="62"/>
      <c r="B957" s="62"/>
      <c r="C957" s="62"/>
      <c r="D957" s="62"/>
      <c r="E957" s="62"/>
      <c r="F957" s="62"/>
      <c r="G957" s="62"/>
      <c r="H957" s="62"/>
      <c r="I957" s="62"/>
      <c r="J957" s="62"/>
      <c r="K957" s="62"/>
      <c r="L957" s="62"/>
      <c r="M957" s="62"/>
      <c r="N957" s="62"/>
      <c r="O957" s="62"/>
      <c r="P957" s="62"/>
      <c r="Q957" s="62"/>
      <c r="R957" s="62"/>
      <c r="S957" s="62"/>
      <c r="T957" s="62"/>
      <c r="U957" s="57"/>
    </row>
    <row r="958" spans="1:21" ht="14.5" x14ac:dyDescent="0.35">
      <c r="A958" s="62"/>
      <c r="B958" s="62"/>
      <c r="C958" s="62"/>
      <c r="D958" s="62"/>
      <c r="E958" s="62"/>
      <c r="F958" s="62"/>
      <c r="G958" s="62"/>
      <c r="H958" s="62"/>
      <c r="I958" s="62"/>
      <c r="J958" s="62"/>
      <c r="K958" s="62"/>
      <c r="L958" s="62"/>
      <c r="M958" s="62"/>
      <c r="N958" s="62"/>
      <c r="O958" s="62"/>
      <c r="P958" s="62"/>
      <c r="Q958" s="62"/>
      <c r="R958" s="62"/>
      <c r="S958" s="62"/>
      <c r="T958" s="62"/>
      <c r="U958" s="57"/>
    </row>
    <row r="959" spans="1:21" ht="14.5" x14ac:dyDescent="0.35">
      <c r="A959" s="62"/>
      <c r="B959" s="62"/>
      <c r="C959" s="62"/>
      <c r="D959" s="62"/>
      <c r="E959" s="62"/>
      <c r="F959" s="62"/>
      <c r="G959" s="62"/>
      <c r="H959" s="62"/>
      <c r="I959" s="62"/>
      <c r="J959" s="62"/>
      <c r="K959" s="62"/>
      <c r="L959" s="62"/>
      <c r="M959" s="62"/>
      <c r="N959" s="62"/>
      <c r="O959" s="62"/>
      <c r="P959" s="62"/>
      <c r="Q959" s="62"/>
      <c r="R959" s="62"/>
      <c r="S959" s="62"/>
      <c r="T959" s="62"/>
      <c r="U959" s="57"/>
    </row>
    <row r="960" spans="1:21" ht="14.5" x14ac:dyDescent="0.35">
      <c r="A960" s="62"/>
      <c r="B960" s="62"/>
      <c r="C960" s="62"/>
      <c r="D960" s="62"/>
      <c r="E960" s="62"/>
      <c r="F960" s="62"/>
      <c r="G960" s="62"/>
      <c r="H960" s="62"/>
      <c r="I960" s="62"/>
      <c r="J960" s="62"/>
      <c r="K960" s="62"/>
      <c r="L960" s="62"/>
      <c r="M960" s="62"/>
      <c r="N960" s="62"/>
      <c r="O960" s="62"/>
      <c r="P960" s="62"/>
      <c r="Q960" s="62"/>
      <c r="R960" s="62"/>
      <c r="S960" s="62"/>
      <c r="T960" s="62"/>
      <c r="U960" s="57"/>
    </row>
    <row r="961" spans="1:21" ht="14.5" x14ac:dyDescent="0.35">
      <c r="A961" s="62"/>
      <c r="B961" s="62"/>
      <c r="C961" s="62"/>
      <c r="D961" s="62"/>
      <c r="E961" s="62"/>
      <c r="F961" s="62"/>
      <c r="G961" s="62"/>
      <c r="H961" s="62"/>
      <c r="I961" s="62"/>
      <c r="J961" s="62"/>
      <c r="K961" s="62"/>
      <c r="L961" s="62"/>
      <c r="M961" s="62"/>
      <c r="N961" s="62"/>
      <c r="O961" s="62"/>
      <c r="P961" s="62"/>
      <c r="Q961" s="62"/>
      <c r="R961" s="62"/>
      <c r="S961" s="62"/>
      <c r="T961" s="62"/>
      <c r="U961" s="57"/>
    </row>
    <row r="962" spans="1:21" ht="14.5" x14ac:dyDescent="0.35">
      <c r="A962" s="62"/>
      <c r="B962" s="62"/>
      <c r="C962" s="62"/>
      <c r="D962" s="62"/>
      <c r="E962" s="62"/>
      <c r="F962" s="62"/>
      <c r="G962" s="62"/>
      <c r="H962" s="62"/>
      <c r="I962" s="62"/>
      <c r="J962" s="62"/>
      <c r="K962" s="62"/>
      <c r="L962" s="62"/>
      <c r="M962" s="62"/>
      <c r="N962" s="62"/>
      <c r="O962" s="62"/>
      <c r="P962" s="62"/>
      <c r="Q962" s="62"/>
      <c r="R962" s="62"/>
      <c r="S962" s="62"/>
      <c r="T962" s="62"/>
      <c r="U962" s="57"/>
    </row>
    <row r="963" spans="1:21" ht="14.5" x14ac:dyDescent="0.35">
      <c r="A963" s="62"/>
      <c r="B963" s="62"/>
      <c r="C963" s="62"/>
      <c r="D963" s="62"/>
      <c r="E963" s="62"/>
      <c r="F963" s="62"/>
      <c r="G963" s="62"/>
      <c r="H963" s="62"/>
      <c r="I963" s="62"/>
      <c r="J963" s="62"/>
      <c r="K963" s="62"/>
      <c r="L963" s="62"/>
      <c r="M963" s="62"/>
      <c r="N963" s="62"/>
      <c r="O963" s="62"/>
      <c r="P963" s="62"/>
      <c r="Q963" s="62"/>
      <c r="R963" s="62"/>
      <c r="S963" s="62"/>
      <c r="T963" s="62"/>
      <c r="U963" s="57"/>
    </row>
    <row r="964" spans="1:21" ht="14.5" x14ac:dyDescent="0.35">
      <c r="A964" s="62"/>
      <c r="B964" s="62"/>
      <c r="C964" s="62"/>
      <c r="D964" s="62"/>
      <c r="E964" s="62"/>
      <c r="F964" s="62"/>
      <c r="G964" s="62"/>
      <c r="H964" s="62"/>
      <c r="I964" s="62"/>
      <c r="J964" s="62"/>
      <c r="K964" s="62"/>
      <c r="L964" s="62"/>
      <c r="M964" s="62"/>
      <c r="N964" s="62"/>
      <c r="O964" s="62"/>
      <c r="P964" s="62"/>
      <c r="Q964" s="62"/>
      <c r="R964" s="62"/>
      <c r="S964" s="62"/>
      <c r="T964" s="62"/>
      <c r="U964" s="57"/>
    </row>
    <row r="965" spans="1:21" ht="14.5" x14ac:dyDescent="0.35">
      <c r="A965" s="62"/>
      <c r="B965" s="62"/>
      <c r="C965" s="62"/>
      <c r="D965" s="62"/>
      <c r="E965" s="62"/>
      <c r="F965" s="62"/>
      <c r="G965" s="62"/>
      <c r="H965" s="62"/>
      <c r="I965" s="62"/>
      <c r="J965" s="62"/>
      <c r="K965" s="62"/>
      <c r="L965" s="62"/>
      <c r="M965" s="62"/>
      <c r="N965" s="62"/>
      <c r="O965" s="62"/>
      <c r="P965" s="62"/>
      <c r="Q965" s="62"/>
      <c r="R965" s="62"/>
      <c r="S965" s="62"/>
      <c r="T965" s="62"/>
      <c r="U965" s="57"/>
    </row>
    <row r="966" spans="1:21" ht="14.5" x14ac:dyDescent="0.35">
      <c r="A966" s="62"/>
      <c r="B966" s="62"/>
      <c r="C966" s="62"/>
      <c r="D966" s="62"/>
      <c r="E966" s="62"/>
      <c r="F966" s="62"/>
      <c r="G966" s="62"/>
      <c r="H966" s="62"/>
      <c r="I966" s="62"/>
      <c r="J966" s="62"/>
      <c r="K966" s="62"/>
      <c r="L966" s="62"/>
      <c r="M966" s="62"/>
      <c r="N966" s="62"/>
      <c r="O966" s="62"/>
      <c r="P966" s="62"/>
      <c r="Q966" s="62"/>
      <c r="R966" s="62"/>
      <c r="S966" s="62"/>
      <c r="T966" s="62"/>
      <c r="U966" s="57"/>
    </row>
    <row r="967" spans="1:21" ht="14.5" x14ac:dyDescent="0.35">
      <c r="A967" s="62"/>
      <c r="B967" s="62"/>
      <c r="C967" s="62"/>
      <c r="D967" s="62"/>
      <c r="E967" s="62"/>
      <c r="F967" s="62"/>
      <c r="G967" s="62"/>
      <c r="H967" s="62"/>
      <c r="I967" s="62"/>
      <c r="J967" s="62"/>
      <c r="K967" s="62"/>
      <c r="L967" s="62"/>
      <c r="M967" s="62"/>
      <c r="N967" s="62"/>
      <c r="O967" s="62"/>
      <c r="P967" s="62"/>
      <c r="Q967" s="62"/>
      <c r="R967" s="62"/>
      <c r="S967" s="62"/>
      <c r="T967" s="62"/>
      <c r="U967" s="57"/>
    </row>
    <row r="968" spans="1:21" ht="14.5" x14ac:dyDescent="0.35">
      <c r="A968" s="62"/>
      <c r="B968" s="62"/>
      <c r="C968" s="62"/>
      <c r="D968" s="62"/>
      <c r="E968" s="62"/>
      <c r="F968" s="62"/>
      <c r="G968" s="62"/>
      <c r="H968" s="62"/>
      <c r="I968" s="62"/>
      <c r="J968" s="62"/>
      <c r="K968" s="62"/>
      <c r="L968" s="62"/>
      <c r="M968" s="62"/>
      <c r="N968" s="62"/>
      <c r="O968" s="62"/>
      <c r="P968" s="62"/>
      <c r="Q968" s="62"/>
      <c r="R968" s="62"/>
      <c r="S968" s="62"/>
      <c r="T968" s="62"/>
      <c r="U968" s="57"/>
    </row>
    <row r="969" spans="1:21" ht="14.5" x14ac:dyDescent="0.35">
      <c r="A969" s="62"/>
      <c r="B969" s="62"/>
      <c r="C969" s="62"/>
      <c r="D969" s="62"/>
      <c r="E969" s="62"/>
      <c r="F969" s="62"/>
      <c r="G969" s="62"/>
      <c r="H969" s="62"/>
      <c r="I969" s="62"/>
      <c r="J969" s="62"/>
      <c r="K969" s="62"/>
      <c r="L969" s="62"/>
      <c r="M969" s="62"/>
      <c r="N969" s="62"/>
      <c r="O969" s="62"/>
      <c r="P969" s="62"/>
      <c r="Q969" s="62"/>
      <c r="R969" s="62"/>
      <c r="S969" s="62"/>
      <c r="T969" s="62"/>
      <c r="U969" s="57"/>
    </row>
    <row r="970" spans="1:21" ht="14.5" x14ac:dyDescent="0.35">
      <c r="A970" s="62"/>
      <c r="B970" s="62"/>
      <c r="C970" s="62"/>
      <c r="D970" s="62"/>
      <c r="E970" s="62"/>
      <c r="F970" s="62"/>
      <c r="G970" s="62"/>
      <c r="H970" s="62"/>
      <c r="I970" s="62"/>
      <c r="J970" s="62"/>
      <c r="K970" s="62"/>
      <c r="L970" s="62"/>
      <c r="M970" s="62"/>
      <c r="N970" s="62"/>
      <c r="O970" s="62"/>
      <c r="P970" s="62"/>
      <c r="Q970" s="62"/>
      <c r="R970" s="62"/>
      <c r="S970" s="62"/>
      <c r="T970" s="62"/>
      <c r="U970" s="57"/>
    </row>
    <row r="971" spans="1:21" ht="14.5" x14ac:dyDescent="0.35">
      <c r="A971" s="62"/>
      <c r="B971" s="62"/>
      <c r="C971" s="62"/>
      <c r="D971" s="62"/>
      <c r="E971" s="62"/>
      <c r="F971" s="62"/>
      <c r="G971" s="62"/>
      <c r="H971" s="62"/>
      <c r="I971" s="62"/>
      <c r="J971" s="62"/>
      <c r="K971" s="62"/>
      <c r="L971" s="62"/>
      <c r="M971" s="62"/>
      <c r="N971" s="62"/>
      <c r="O971" s="62"/>
      <c r="P971" s="62"/>
      <c r="Q971" s="62"/>
      <c r="R971" s="62"/>
      <c r="S971" s="62"/>
      <c r="T971" s="62"/>
      <c r="U971" s="57"/>
    </row>
    <row r="972" spans="1:21" ht="14.5" x14ac:dyDescent="0.35">
      <c r="A972" s="62"/>
      <c r="B972" s="62"/>
      <c r="C972" s="62"/>
      <c r="D972" s="62"/>
      <c r="E972" s="62"/>
      <c r="F972" s="62"/>
      <c r="G972" s="62"/>
      <c r="H972" s="62"/>
      <c r="I972" s="62"/>
      <c r="J972" s="62"/>
      <c r="K972" s="62"/>
      <c r="L972" s="62"/>
      <c r="M972" s="62"/>
      <c r="N972" s="62"/>
      <c r="O972" s="62"/>
      <c r="P972" s="62"/>
      <c r="Q972" s="62"/>
      <c r="R972" s="62"/>
      <c r="S972" s="62"/>
      <c r="T972" s="62"/>
      <c r="U972" s="57"/>
    </row>
    <row r="973" spans="1:21" ht="14.5" x14ac:dyDescent="0.35">
      <c r="A973" s="62"/>
      <c r="B973" s="62"/>
      <c r="C973" s="62"/>
      <c r="D973" s="62"/>
      <c r="E973" s="62"/>
      <c r="F973" s="62"/>
      <c r="G973" s="62"/>
      <c r="H973" s="62"/>
      <c r="I973" s="62"/>
      <c r="J973" s="62"/>
      <c r="K973" s="62"/>
      <c r="L973" s="62"/>
      <c r="M973" s="62"/>
      <c r="N973" s="62"/>
      <c r="O973" s="62"/>
      <c r="P973" s="62"/>
      <c r="Q973" s="62"/>
      <c r="R973" s="62"/>
      <c r="S973" s="62"/>
      <c r="T973" s="62"/>
      <c r="U973" s="57"/>
    </row>
    <row r="974" spans="1:21" ht="14.5" x14ac:dyDescent="0.35">
      <c r="A974" s="62"/>
      <c r="B974" s="62"/>
      <c r="C974" s="62"/>
      <c r="D974" s="62"/>
      <c r="E974" s="62"/>
      <c r="F974" s="62"/>
      <c r="G974" s="62"/>
      <c r="H974" s="62"/>
      <c r="I974" s="62"/>
      <c r="J974" s="62"/>
      <c r="K974" s="62"/>
      <c r="L974" s="62"/>
      <c r="M974" s="62"/>
      <c r="N974" s="62"/>
      <c r="O974" s="62"/>
      <c r="P974" s="62"/>
      <c r="Q974" s="62"/>
      <c r="R974" s="62"/>
      <c r="S974" s="62"/>
      <c r="T974" s="62"/>
      <c r="U974" s="57"/>
    </row>
    <row r="975" spans="1:21" ht="14.5" x14ac:dyDescent="0.35">
      <c r="A975" s="62"/>
      <c r="B975" s="62"/>
      <c r="C975" s="62"/>
      <c r="D975" s="62"/>
      <c r="E975" s="62"/>
      <c r="F975" s="62"/>
      <c r="G975" s="62"/>
      <c r="H975" s="62"/>
      <c r="I975" s="62"/>
      <c r="J975" s="62"/>
      <c r="K975" s="62"/>
      <c r="L975" s="62"/>
      <c r="M975" s="62"/>
      <c r="N975" s="62"/>
      <c r="O975" s="62"/>
      <c r="P975" s="62"/>
      <c r="Q975" s="62"/>
      <c r="R975" s="62"/>
      <c r="S975" s="62"/>
      <c r="T975" s="62"/>
      <c r="U975" s="57"/>
    </row>
    <row r="976" spans="1:21" ht="14.5" x14ac:dyDescent="0.35">
      <c r="A976" s="62"/>
      <c r="B976" s="62"/>
      <c r="C976" s="62"/>
      <c r="D976" s="62"/>
      <c r="E976" s="62"/>
      <c r="F976" s="62"/>
      <c r="G976" s="62"/>
      <c r="H976" s="62"/>
      <c r="I976" s="62"/>
      <c r="J976" s="62"/>
      <c r="K976" s="62"/>
      <c r="L976" s="62"/>
      <c r="M976" s="62"/>
      <c r="N976" s="62"/>
      <c r="O976" s="62"/>
      <c r="P976" s="62"/>
      <c r="Q976" s="62"/>
      <c r="R976" s="62"/>
      <c r="S976" s="62"/>
      <c r="T976" s="62"/>
      <c r="U976" s="57"/>
    </row>
    <row r="977" spans="1:21" ht="14.5" x14ac:dyDescent="0.35">
      <c r="A977" s="62"/>
      <c r="B977" s="62"/>
      <c r="C977" s="62"/>
      <c r="D977" s="62"/>
      <c r="E977" s="62"/>
      <c r="F977" s="62"/>
      <c r="G977" s="62"/>
      <c r="H977" s="62"/>
      <c r="I977" s="62"/>
      <c r="J977" s="62"/>
      <c r="K977" s="62"/>
      <c r="L977" s="62"/>
      <c r="M977" s="62"/>
      <c r="N977" s="62"/>
      <c r="O977" s="62"/>
      <c r="P977" s="62"/>
      <c r="Q977" s="62"/>
      <c r="R977" s="62"/>
      <c r="S977" s="62"/>
      <c r="T977" s="62"/>
      <c r="U977" s="57"/>
    </row>
    <row r="978" spans="1:21" ht="14.5" x14ac:dyDescent="0.35">
      <c r="A978" s="62"/>
      <c r="B978" s="62"/>
      <c r="C978" s="62"/>
      <c r="D978" s="62"/>
      <c r="E978" s="62"/>
      <c r="F978" s="62"/>
      <c r="G978" s="62"/>
      <c r="H978" s="62"/>
      <c r="I978" s="62"/>
      <c r="J978" s="62"/>
      <c r="K978" s="62"/>
      <c r="L978" s="62"/>
      <c r="M978" s="62"/>
      <c r="N978" s="62"/>
      <c r="O978" s="62"/>
      <c r="P978" s="62"/>
      <c r="Q978" s="62"/>
      <c r="R978" s="62"/>
      <c r="S978" s="62"/>
      <c r="T978" s="62"/>
      <c r="U978" s="57"/>
    </row>
    <row r="979" spans="1:21" ht="14.5" x14ac:dyDescent="0.35">
      <c r="A979" s="62"/>
      <c r="B979" s="62"/>
      <c r="C979" s="62"/>
      <c r="D979" s="62"/>
      <c r="E979" s="62"/>
      <c r="F979" s="62"/>
      <c r="G979" s="62"/>
      <c r="H979" s="62"/>
      <c r="I979" s="62"/>
      <c r="J979" s="62"/>
      <c r="K979" s="62"/>
      <c r="L979" s="62"/>
      <c r="M979" s="62"/>
      <c r="N979" s="62"/>
      <c r="O979" s="62"/>
      <c r="P979" s="62"/>
      <c r="Q979" s="62"/>
      <c r="R979" s="62"/>
      <c r="S979" s="62"/>
      <c r="T979" s="62"/>
      <c r="U979" s="57"/>
    </row>
    <row r="980" spans="1:21" ht="14.5" x14ac:dyDescent="0.35">
      <c r="A980" s="62"/>
      <c r="B980" s="62"/>
      <c r="C980" s="62"/>
      <c r="D980" s="62"/>
      <c r="E980" s="62"/>
      <c r="F980" s="62"/>
      <c r="G980" s="62"/>
      <c r="H980" s="62"/>
      <c r="I980" s="62"/>
      <c r="J980" s="62"/>
      <c r="K980" s="62"/>
      <c r="L980" s="62"/>
      <c r="M980" s="62"/>
      <c r="N980" s="62"/>
      <c r="O980" s="62"/>
      <c r="P980" s="62"/>
      <c r="Q980" s="62"/>
      <c r="R980" s="62"/>
      <c r="S980" s="62"/>
      <c r="T980" s="62"/>
      <c r="U980" s="57"/>
    </row>
    <row r="981" spans="1:21" ht="14.5" x14ac:dyDescent="0.35">
      <c r="A981" s="62"/>
      <c r="B981" s="62"/>
      <c r="C981" s="62"/>
      <c r="D981" s="62"/>
      <c r="E981" s="62"/>
      <c r="F981" s="62"/>
      <c r="G981" s="62"/>
      <c r="H981" s="62"/>
      <c r="I981" s="62"/>
      <c r="J981" s="62"/>
      <c r="K981" s="62"/>
      <c r="L981" s="62"/>
      <c r="M981" s="62"/>
      <c r="N981" s="62"/>
      <c r="O981" s="62"/>
      <c r="P981" s="62"/>
      <c r="Q981" s="62"/>
      <c r="R981" s="62"/>
      <c r="S981" s="62"/>
      <c r="T981" s="62"/>
      <c r="U981" s="57"/>
    </row>
    <row r="982" spans="1:21" ht="14.5" x14ac:dyDescent="0.35">
      <c r="A982" s="62"/>
      <c r="B982" s="62"/>
      <c r="C982" s="62"/>
      <c r="D982" s="62"/>
      <c r="E982" s="62"/>
      <c r="F982" s="62"/>
      <c r="G982" s="62"/>
      <c r="H982" s="62"/>
      <c r="I982" s="62"/>
      <c r="J982" s="62"/>
      <c r="K982" s="62"/>
      <c r="L982" s="62"/>
      <c r="M982" s="62"/>
      <c r="N982" s="62"/>
      <c r="O982" s="62"/>
      <c r="P982" s="62"/>
      <c r="Q982" s="62"/>
      <c r="R982" s="62"/>
      <c r="S982" s="62"/>
      <c r="T982" s="62"/>
      <c r="U982" s="57"/>
    </row>
    <row r="983" spans="1:21" ht="14.5" x14ac:dyDescent="0.35">
      <c r="A983" s="62"/>
      <c r="B983" s="62"/>
      <c r="C983" s="62"/>
      <c r="D983" s="62"/>
      <c r="E983" s="62"/>
      <c r="F983" s="62"/>
      <c r="G983" s="62"/>
      <c r="H983" s="62"/>
      <c r="I983" s="62"/>
      <c r="J983" s="62"/>
      <c r="K983" s="62"/>
      <c r="L983" s="62"/>
      <c r="M983" s="62"/>
      <c r="N983" s="62"/>
      <c r="O983" s="62"/>
      <c r="P983" s="62"/>
      <c r="Q983" s="62"/>
      <c r="R983" s="62"/>
      <c r="S983" s="62"/>
      <c r="T983" s="62"/>
      <c r="U983" s="57"/>
    </row>
    <row r="984" spans="1:21" ht="14.5" x14ac:dyDescent="0.35">
      <c r="A984" s="62"/>
      <c r="B984" s="62"/>
      <c r="C984" s="62"/>
      <c r="D984" s="62"/>
      <c r="E984" s="62"/>
      <c r="F984" s="62"/>
      <c r="G984" s="62"/>
      <c r="H984" s="62"/>
      <c r="I984" s="62"/>
      <c r="J984" s="62"/>
      <c r="K984" s="62"/>
      <c r="L984" s="62"/>
      <c r="M984" s="62"/>
      <c r="N984" s="62"/>
      <c r="O984" s="62"/>
      <c r="P984" s="62"/>
      <c r="Q984" s="62"/>
      <c r="R984" s="62"/>
      <c r="S984" s="62"/>
      <c r="T984" s="62"/>
      <c r="U984" s="57"/>
    </row>
    <row r="985" spans="1:21" ht="14.5" x14ac:dyDescent="0.35">
      <c r="A985" s="62"/>
      <c r="B985" s="62"/>
      <c r="C985" s="62"/>
      <c r="D985" s="62"/>
      <c r="E985" s="62"/>
      <c r="F985" s="62"/>
      <c r="G985" s="62"/>
      <c r="H985" s="62"/>
      <c r="I985" s="62"/>
      <c r="J985" s="62"/>
      <c r="K985" s="62"/>
      <c r="L985" s="62"/>
      <c r="M985" s="62"/>
      <c r="N985" s="62"/>
      <c r="O985" s="62"/>
      <c r="P985" s="62"/>
      <c r="Q985" s="62"/>
      <c r="R985" s="62"/>
      <c r="S985" s="62"/>
      <c r="T985" s="62"/>
      <c r="U985" s="57"/>
    </row>
    <row r="986" spans="1:21" ht="14.5" x14ac:dyDescent="0.35">
      <c r="A986" s="62"/>
      <c r="B986" s="62"/>
      <c r="C986" s="62"/>
      <c r="D986" s="62"/>
      <c r="E986" s="62"/>
      <c r="F986" s="62"/>
      <c r="G986" s="62"/>
      <c r="H986" s="62"/>
      <c r="I986" s="62"/>
      <c r="J986" s="62"/>
      <c r="K986" s="62"/>
      <c r="L986" s="62"/>
      <c r="M986" s="62"/>
      <c r="N986" s="62"/>
      <c r="O986" s="62"/>
      <c r="P986" s="62"/>
      <c r="Q986" s="62"/>
      <c r="R986" s="62"/>
      <c r="S986" s="62"/>
      <c r="T986" s="62"/>
      <c r="U986" s="57"/>
    </row>
    <row r="987" spans="1:21" ht="14.5" x14ac:dyDescent="0.35">
      <c r="A987" s="62"/>
      <c r="B987" s="62"/>
      <c r="C987" s="62"/>
      <c r="D987" s="62"/>
      <c r="E987" s="62"/>
      <c r="F987" s="62"/>
      <c r="G987" s="62"/>
      <c r="H987" s="62"/>
      <c r="I987" s="62"/>
      <c r="J987" s="62"/>
      <c r="K987" s="62"/>
      <c r="L987" s="62"/>
      <c r="M987" s="62"/>
      <c r="N987" s="62"/>
      <c r="O987" s="62"/>
      <c r="P987" s="62"/>
      <c r="Q987" s="62"/>
      <c r="R987" s="62"/>
      <c r="S987" s="62"/>
      <c r="T987" s="62"/>
      <c r="U987" s="57"/>
    </row>
    <row r="988" spans="1:21" ht="14.5" x14ac:dyDescent="0.35">
      <c r="A988" s="62"/>
      <c r="B988" s="62"/>
      <c r="C988" s="62"/>
      <c r="D988" s="62"/>
      <c r="E988" s="62"/>
      <c r="F988" s="62"/>
      <c r="G988" s="62"/>
      <c r="H988" s="62"/>
      <c r="I988" s="62"/>
      <c r="J988" s="62"/>
      <c r="K988" s="62"/>
      <c r="L988" s="62"/>
      <c r="M988" s="62"/>
      <c r="N988" s="62"/>
      <c r="O988" s="62"/>
      <c r="P988" s="62"/>
      <c r="Q988" s="62"/>
      <c r="R988" s="62"/>
      <c r="S988" s="62"/>
      <c r="T988" s="62"/>
      <c r="U988" s="57"/>
    </row>
    <row r="989" spans="1:21" ht="14.5" x14ac:dyDescent="0.35">
      <c r="A989" s="62"/>
      <c r="B989" s="62"/>
      <c r="C989" s="62"/>
      <c r="D989" s="62"/>
      <c r="E989" s="62"/>
      <c r="F989" s="62"/>
      <c r="G989" s="62"/>
      <c r="H989" s="62"/>
      <c r="I989" s="62"/>
      <c r="J989" s="62"/>
      <c r="K989" s="62"/>
      <c r="L989" s="62"/>
      <c r="M989" s="62"/>
      <c r="N989" s="62"/>
      <c r="O989" s="62"/>
      <c r="P989" s="62"/>
      <c r="Q989" s="62"/>
      <c r="R989" s="62"/>
      <c r="S989" s="62"/>
      <c r="T989" s="62"/>
      <c r="U989" s="57"/>
    </row>
    <row r="990" spans="1:21" ht="14.5" x14ac:dyDescent="0.35">
      <c r="A990" s="62"/>
      <c r="B990" s="62"/>
      <c r="C990" s="62"/>
      <c r="D990" s="62"/>
      <c r="E990" s="62"/>
      <c r="F990" s="62"/>
      <c r="G990" s="62"/>
      <c r="H990" s="62"/>
      <c r="I990" s="62"/>
      <c r="J990" s="62"/>
      <c r="K990" s="62"/>
      <c r="L990" s="62"/>
      <c r="M990" s="62"/>
      <c r="N990" s="62"/>
      <c r="O990" s="62"/>
      <c r="P990" s="62"/>
      <c r="Q990" s="62"/>
      <c r="R990" s="62"/>
      <c r="S990" s="62"/>
      <c r="T990" s="62"/>
      <c r="U990" s="57"/>
    </row>
    <row r="991" spans="1:21" ht="14.5" x14ac:dyDescent="0.35">
      <c r="A991" s="62"/>
      <c r="B991" s="62"/>
      <c r="C991" s="62"/>
      <c r="D991" s="62"/>
      <c r="E991" s="62"/>
      <c r="F991" s="62"/>
      <c r="G991" s="62"/>
      <c r="H991" s="62"/>
      <c r="I991" s="62"/>
      <c r="J991" s="62"/>
      <c r="K991" s="62"/>
      <c r="L991" s="62"/>
      <c r="M991" s="62"/>
      <c r="N991" s="62"/>
      <c r="O991" s="62"/>
      <c r="P991" s="62"/>
      <c r="Q991" s="62"/>
      <c r="R991" s="62"/>
      <c r="S991" s="62"/>
      <c r="T991" s="62"/>
      <c r="U991" s="57"/>
    </row>
    <row r="992" spans="1:21" ht="14.5" x14ac:dyDescent="0.35">
      <c r="A992" s="62"/>
      <c r="B992" s="62"/>
      <c r="C992" s="62"/>
      <c r="D992" s="62"/>
      <c r="E992" s="62"/>
      <c r="F992" s="62"/>
      <c r="G992" s="62"/>
      <c r="H992" s="62"/>
      <c r="I992" s="62"/>
      <c r="J992" s="62"/>
      <c r="K992" s="62"/>
      <c r="L992" s="62"/>
      <c r="M992" s="62"/>
      <c r="N992" s="62"/>
      <c r="O992" s="62"/>
      <c r="P992" s="62"/>
      <c r="Q992" s="62"/>
      <c r="R992" s="62"/>
      <c r="S992" s="62"/>
      <c r="T992" s="62"/>
      <c r="U992" s="57"/>
    </row>
    <row r="993" spans="1:21" ht="14.5" x14ac:dyDescent="0.35">
      <c r="A993" s="62"/>
      <c r="B993" s="62"/>
      <c r="C993" s="62"/>
      <c r="D993" s="62"/>
      <c r="E993" s="62"/>
      <c r="F993" s="62"/>
      <c r="G993" s="62"/>
      <c r="H993" s="62"/>
      <c r="I993" s="62"/>
      <c r="J993" s="62"/>
      <c r="K993" s="62"/>
      <c r="L993" s="62"/>
      <c r="M993" s="62"/>
      <c r="N993" s="62"/>
      <c r="O993" s="62"/>
      <c r="P993" s="62"/>
      <c r="Q993" s="62"/>
      <c r="R993" s="62"/>
      <c r="S993" s="62"/>
      <c r="T993" s="62"/>
      <c r="U993" s="57"/>
    </row>
    <row r="994" spans="1:21" ht="14.5" x14ac:dyDescent="0.35">
      <c r="A994" s="62"/>
      <c r="B994" s="62"/>
      <c r="C994" s="62"/>
      <c r="D994" s="62"/>
      <c r="E994" s="62"/>
      <c r="F994" s="62"/>
      <c r="G994" s="62"/>
      <c r="H994" s="62"/>
      <c r="I994" s="62"/>
      <c r="J994" s="62"/>
      <c r="K994" s="62"/>
      <c r="L994" s="62"/>
      <c r="M994" s="62"/>
      <c r="N994" s="62"/>
      <c r="O994" s="62"/>
      <c r="P994" s="62"/>
      <c r="Q994" s="62"/>
      <c r="R994" s="62"/>
      <c r="S994" s="62"/>
      <c r="T994" s="62"/>
      <c r="U994" s="57"/>
    </row>
    <row r="995" spans="1:21" ht="14.5" x14ac:dyDescent="0.35">
      <c r="A995" s="62"/>
      <c r="B995" s="62"/>
      <c r="C995" s="62"/>
      <c r="D995" s="62"/>
      <c r="E995" s="62"/>
      <c r="F995" s="62"/>
      <c r="G995" s="62"/>
      <c r="H995" s="62"/>
      <c r="I995" s="62"/>
      <c r="J995" s="62"/>
      <c r="K995" s="62"/>
      <c r="L995" s="62"/>
      <c r="M995" s="62"/>
      <c r="N995" s="62"/>
      <c r="O995" s="62"/>
      <c r="P995" s="62"/>
      <c r="Q995" s="62"/>
      <c r="R995" s="62"/>
      <c r="S995" s="62"/>
      <c r="T995" s="62"/>
      <c r="U995" s="57"/>
    </row>
    <row r="996" spans="1:21" ht="14.5" x14ac:dyDescent="0.35">
      <c r="A996" s="62"/>
      <c r="B996" s="62"/>
      <c r="C996" s="62"/>
      <c r="D996" s="62"/>
      <c r="E996" s="62"/>
      <c r="F996" s="62"/>
      <c r="G996" s="62"/>
      <c r="H996" s="62"/>
      <c r="I996" s="62"/>
      <c r="J996" s="62"/>
      <c r="K996" s="62"/>
      <c r="L996" s="62"/>
      <c r="M996" s="62"/>
      <c r="N996" s="62"/>
      <c r="O996" s="62"/>
      <c r="P996" s="62"/>
      <c r="Q996" s="62"/>
      <c r="R996" s="62"/>
      <c r="S996" s="62"/>
      <c r="T996" s="62"/>
      <c r="U996" s="57"/>
    </row>
    <row r="997" spans="1:21" ht="14.5" x14ac:dyDescent="0.35">
      <c r="A997" s="62"/>
      <c r="B997" s="62"/>
      <c r="C997" s="62"/>
      <c r="D997" s="62"/>
      <c r="E997" s="62"/>
      <c r="F997" s="62"/>
      <c r="G997" s="62"/>
      <c r="H997" s="62"/>
      <c r="I997" s="62"/>
      <c r="J997" s="62"/>
      <c r="K997" s="62"/>
      <c r="L997" s="62"/>
      <c r="M997" s="62"/>
      <c r="N997" s="62"/>
      <c r="O997" s="62"/>
      <c r="P997" s="62"/>
      <c r="Q997" s="62"/>
      <c r="R997" s="62"/>
      <c r="S997" s="62"/>
      <c r="T997" s="62"/>
      <c r="U997" s="57"/>
    </row>
    <row r="998" spans="1:21" ht="14.5" x14ac:dyDescent="0.35">
      <c r="A998" s="62"/>
      <c r="B998" s="62"/>
      <c r="C998" s="62"/>
      <c r="D998" s="62"/>
      <c r="E998" s="62"/>
      <c r="F998" s="62"/>
      <c r="G998" s="62"/>
      <c r="H998" s="62"/>
      <c r="I998" s="62"/>
      <c r="J998" s="62"/>
      <c r="K998" s="62"/>
      <c r="L998" s="62"/>
      <c r="M998" s="62"/>
      <c r="N998" s="62"/>
      <c r="O998" s="62"/>
      <c r="P998" s="62"/>
      <c r="Q998" s="62"/>
      <c r="R998" s="62"/>
      <c r="S998" s="62"/>
      <c r="T998" s="62"/>
      <c r="U998" s="57"/>
    </row>
    <row r="999" spans="1:21" ht="14.5" x14ac:dyDescent="0.35">
      <c r="A999" s="62"/>
      <c r="B999" s="62"/>
      <c r="C999" s="62"/>
      <c r="D999" s="62"/>
      <c r="E999" s="62"/>
      <c r="F999" s="62"/>
      <c r="G999" s="62"/>
      <c r="H999" s="62"/>
      <c r="I999" s="62"/>
      <c r="J999" s="62"/>
      <c r="K999" s="62"/>
      <c r="L999" s="62"/>
      <c r="M999" s="62"/>
      <c r="N999" s="62"/>
      <c r="O999" s="62"/>
      <c r="P999" s="62"/>
      <c r="Q999" s="62"/>
      <c r="R999" s="62"/>
      <c r="S999" s="62"/>
      <c r="T999" s="62"/>
      <c r="U999" s="57"/>
    </row>
    <row r="1000" spans="1:21" ht="14.5" x14ac:dyDescent="0.35">
      <c r="A1000" s="62"/>
      <c r="B1000" s="62"/>
      <c r="C1000" s="62"/>
      <c r="D1000" s="62"/>
      <c r="E1000" s="62"/>
      <c r="F1000" s="62"/>
      <c r="G1000" s="62"/>
      <c r="H1000" s="62"/>
      <c r="I1000" s="62"/>
      <c r="J1000" s="62"/>
      <c r="K1000" s="62"/>
      <c r="L1000" s="62"/>
      <c r="M1000" s="62"/>
      <c r="N1000" s="62"/>
      <c r="O1000" s="62"/>
      <c r="P1000" s="62"/>
      <c r="Q1000" s="62"/>
      <c r="R1000" s="62"/>
      <c r="S1000" s="62"/>
      <c r="T1000" s="62"/>
      <c r="U1000" s="57"/>
    </row>
    <row r="1001" spans="1:21" ht="14.5" x14ac:dyDescent="0.35">
      <c r="A1001" s="62"/>
      <c r="B1001" s="62"/>
      <c r="C1001" s="62"/>
      <c r="D1001" s="62"/>
      <c r="E1001" s="62"/>
      <c r="F1001" s="62"/>
      <c r="G1001" s="62"/>
      <c r="H1001" s="62"/>
      <c r="I1001" s="62"/>
      <c r="J1001" s="62"/>
      <c r="K1001" s="62"/>
      <c r="L1001" s="62"/>
      <c r="M1001" s="62"/>
      <c r="N1001" s="62"/>
      <c r="O1001" s="62"/>
      <c r="P1001" s="62"/>
      <c r="Q1001" s="62"/>
      <c r="R1001" s="62"/>
      <c r="S1001" s="62"/>
      <c r="T1001" s="62"/>
      <c r="U1001" s="57"/>
    </row>
    <row r="1002" spans="1:21" ht="14.5" x14ac:dyDescent="0.35">
      <c r="A1002" s="62"/>
      <c r="B1002" s="62"/>
      <c r="C1002" s="62"/>
      <c r="D1002" s="62"/>
      <c r="E1002" s="62"/>
      <c r="F1002" s="62"/>
      <c r="G1002" s="62"/>
      <c r="H1002" s="62"/>
      <c r="I1002" s="62"/>
      <c r="J1002" s="62"/>
      <c r="K1002" s="62"/>
      <c r="L1002" s="62"/>
      <c r="M1002" s="62"/>
      <c r="N1002" s="62"/>
      <c r="O1002" s="62"/>
      <c r="P1002" s="62"/>
      <c r="Q1002" s="62"/>
      <c r="R1002" s="62"/>
      <c r="S1002" s="62"/>
      <c r="T1002" s="62"/>
      <c r="U1002" s="57"/>
    </row>
    <row r="1003" spans="1:21" ht="14.5" x14ac:dyDescent="0.35">
      <c r="A1003" s="62"/>
      <c r="B1003" s="62"/>
      <c r="C1003" s="62"/>
      <c r="D1003" s="62"/>
      <c r="E1003" s="62"/>
      <c r="F1003" s="62"/>
      <c r="G1003" s="62"/>
      <c r="H1003" s="62"/>
      <c r="I1003" s="62"/>
      <c r="J1003" s="62"/>
      <c r="K1003" s="62"/>
      <c r="L1003" s="62"/>
      <c r="M1003" s="62"/>
      <c r="N1003" s="62"/>
      <c r="O1003" s="62"/>
      <c r="P1003" s="62"/>
      <c r="Q1003" s="62"/>
      <c r="R1003" s="62"/>
      <c r="S1003" s="62"/>
      <c r="T1003" s="62"/>
      <c r="U1003" s="57"/>
    </row>
    <row r="1004" spans="1:21" ht="14.5" x14ac:dyDescent="0.35">
      <c r="A1004" s="62"/>
      <c r="B1004" s="62"/>
      <c r="C1004" s="62"/>
      <c r="D1004" s="62"/>
      <c r="E1004" s="62"/>
      <c r="F1004" s="62"/>
      <c r="G1004" s="62"/>
      <c r="H1004" s="62"/>
      <c r="I1004" s="62"/>
      <c r="J1004" s="62"/>
      <c r="K1004" s="62"/>
      <c r="L1004" s="62"/>
      <c r="M1004" s="62"/>
      <c r="N1004" s="62"/>
      <c r="O1004" s="62"/>
      <c r="P1004" s="62"/>
      <c r="Q1004" s="62"/>
      <c r="R1004" s="62"/>
      <c r="S1004" s="62"/>
      <c r="T1004" s="62"/>
      <c r="U1004" s="57"/>
    </row>
    <row r="1005" spans="1:21" ht="14.5" x14ac:dyDescent="0.35">
      <c r="A1005" s="62"/>
      <c r="B1005" s="62"/>
      <c r="C1005" s="62"/>
      <c r="D1005" s="62"/>
      <c r="E1005" s="62"/>
      <c r="F1005" s="62"/>
      <c r="G1005" s="62"/>
      <c r="H1005" s="62"/>
      <c r="I1005" s="62"/>
      <c r="J1005" s="62"/>
      <c r="K1005" s="62"/>
      <c r="L1005" s="62"/>
      <c r="M1005" s="62"/>
      <c r="N1005" s="62"/>
      <c r="O1005" s="62"/>
      <c r="P1005" s="62"/>
      <c r="Q1005" s="62"/>
      <c r="R1005" s="62"/>
      <c r="S1005" s="62"/>
      <c r="T1005" s="62"/>
      <c r="U1005" s="57"/>
    </row>
    <row r="1006" spans="1:21" ht="14.5" x14ac:dyDescent="0.35">
      <c r="A1006" s="62"/>
      <c r="B1006" s="62"/>
      <c r="C1006" s="62"/>
      <c r="D1006" s="62"/>
      <c r="E1006" s="62"/>
      <c r="F1006" s="62"/>
      <c r="G1006" s="62"/>
      <c r="H1006" s="62"/>
      <c r="I1006" s="62"/>
      <c r="J1006" s="62"/>
      <c r="K1006" s="62"/>
      <c r="L1006" s="62"/>
      <c r="M1006" s="62"/>
      <c r="N1006" s="62"/>
      <c r="O1006" s="62"/>
      <c r="P1006" s="62"/>
      <c r="Q1006" s="62"/>
      <c r="R1006" s="62"/>
      <c r="S1006" s="62"/>
      <c r="T1006" s="62"/>
      <c r="U1006" s="57"/>
    </row>
    <row r="1007" spans="1:21" ht="14.5" x14ac:dyDescent="0.35">
      <c r="A1007" s="62"/>
      <c r="B1007" s="62"/>
      <c r="C1007" s="62"/>
      <c r="D1007" s="62"/>
      <c r="E1007" s="62"/>
      <c r="F1007" s="62"/>
      <c r="G1007" s="62"/>
      <c r="H1007" s="62"/>
      <c r="I1007" s="62"/>
      <c r="J1007" s="62"/>
      <c r="K1007" s="62"/>
      <c r="M1007" s="62"/>
      <c r="N1007" s="62"/>
      <c r="O1007" s="62"/>
      <c r="P1007" s="62"/>
      <c r="Q1007" s="62"/>
      <c r="R1007" s="62"/>
      <c r="S1007" s="62"/>
      <c r="T1007" s="62"/>
      <c r="U1007" s="57"/>
    </row>
  </sheetData>
  <sheetProtection formatCells="0" selectLockedCells="1"/>
  <autoFilter ref="A1:U235" xr:uid="{00000000-0009-0000-0000-000003000000}"/>
  <mergeCells count="11">
    <mergeCell ref="A30:A38"/>
    <mergeCell ref="A39:A120"/>
    <mergeCell ref="A121:A133"/>
    <mergeCell ref="A134:A150"/>
    <mergeCell ref="A2:A28"/>
    <mergeCell ref="A232:A235"/>
    <mergeCell ref="A151:A186"/>
    <mergeCell ref="A187:A198"/>
    <mergeCell ref="A199:A201"/>
    <mergeCell ref="A202:A210"/>
    <mergeCell ref="A211:A230"/>
  </mergeCells>
  <conditionalFormatting sqref="A31:D37">
    <cfRule type="expression" dxfId="161" priority="24">
      <formula>MOD(ROW(),2)=1</formula>
    </cfRule>
  </conditionalFormatting>
  <conditionalFormatting sqref="A107:D113">
    <cfRule type="expression" dxfId="160" priority="46">
      <formula>MOD(ROW(),2)=1</formula>
    </cfRule>
  </conditionalFormatting>
  <conditionalFormatting sqref="A11:E16">
    <cfRule type="expression" dxfId="159" priority="72">
      <formula>MOD(ROW(),2)=1</formula>
    </cfRule>
  </conditionalFormatting>
  <conditionalFormatting sqref="A42:E49">
    <cfRule type="expression" dxfId="158" priority="61">
      <formula>MOD(ROW(),2)=1</formula>
    </cfRule>
  </conditionalFormatting>
  <conditionalFormatting sqref="A66:E70">
    <cfRule type="expression" dxfId="157" priority="55">
      <formula>MOD(ROW(),2)=1</formula>
    </cfRule>
  </conditionalFormatting>
  <conditionalFormatting sqref="A115:E119">
    <cfRule type="expression" dxfId="156" priority="252">
      <formula>MOD(ROW(),2)=1</formula>
    </cfRule>
  </conditionalFormatting>
  <conditionalFormatting sqref="A121:E149">
    <cfRule type="expression" dxfId="155" priority="40">
      <formula>MOD(ROW(),2)=1</formula>
    </cfRule>
  </conditionalFormatting>
  <conditionalFormatting sqref="A151:E173">
    <cfRule type="expression" dxfId="154" priority="3">
      <formula>MOD(ROW(),2)=1</formula>
    </cfRule>
  </conditionalFormatting>
  <conditionalFormatting sqref="A175:E185">
    <cfRule type="expression" dxfId="153" priority="14">
      <formula>MOD(ROW(),2)=1</formula>
    </cfRule>
  </conditionalFormatting>
  <conditionalFormatting sqref="A187:E200">
    <cfRule type="expression" dxfId="152" priority="26">
      <formula>MOD(ROW(),2)=1</formula>
    </cfRule>
  </conditionalFormatting>
  <conditionalFormatting sqref="A2:G10">
    <cfRule type="expression" dxfId="151" priority="73">
      <formula>MOD(ROW(),2)=1</formula>
    </cfRule>
  </conditionalFormatting>
  <conditionalFormatting sqref="A28:G30">
    <cfRule type="expression" dxfId="150" priority="331">
      <formula>MOD(ROW(),2)=1</formula>
    </cfRule>
  </conditionalFormatting>
  <conditionalFormatting sqref="A24:I27">
    <cfRule type="expression" dxfId="149" priority="342">
      <formula>MOD(ROW(),2)=1</formula>
    </cfRule>
  </conditionalFormatting>
  <conditionalFormatting sqref="A38:K41">
    <cfRule type="expression" dxfId="148" priority="318">
      <formula>MOD(ROW(),2)=1</formula>
    </cfRule>
  </conditionalFormatting>
  <conditionalFormatting sqref="A17:XFD23">
    <cfRule type="expression" dxfId="147" priority="68">
      <formula>MOD(ROW(),2)=1</formula>
    </cfRule>
  </conditionalFormatting>
  <conditionalFormatting sqref="A64:XFD65">
    <cfRule type="expression" dxfId="146" priority="76">
      <formula>MOD(ROW(),2)=1</formula>
    </cfRule>
  </conditionalFormatting>
  <conditionalFormatting sqref="A71:XFD95">
    <cfRule type="expression" dxfId="145" priority="8">
      <formula>MOD(ROW(),2)=1</formula>
    </cfRule>
  </conditionalFormatting>
  <conditionalFormatting sqref="B52:D52 F54:F58 H55:I55 K55:R55 H57:I58 K57:R58">
    <cfRule type="expression" dxfId="144" priority="370">
      <formula>MOD(ROW(),2)=1</formula>
    </cfRule>
  </conditionalFormatting>
  <conditionalFormatting sqref="B54:D58">
    <cfRule type="expression" dxfId="143" priority="77">
      <formula>MOD(ROW(),2)=1</formula>
    </cfRule>
  </conditionalFormatting>
  <conditionalFormatting sqref="B100:D102 K102:R102 B104:D105">
    <cfRule type="expression" dxfId="142" priority="367">
      <formula>MOD(ROW(),2)=1</formula>
    </cfRule>
  </conditionalFormatting>
  <conditionalFormatting sqref="B53:R53">
    <cfRule type="expression" dxfId="141" priority="360">
      <formula>MOD(ROW(),2)=1</formula>
    </cfRule>
  </conditionalFormatting>
  <conditionalFormatting sqref="E51:E52">
    <cfRule type="expression" dxfId="140" priority="299">
      <formula>MOD(ROW(),2)=1</formula>
    </cfRule>
  </conditionalFormatting>
  <conditionalFormatting sqref="E54:E56">
    <cfRule type="expression" dxfId="139" priority="292">
      <formula>MOD(ROW(),2)=1</formula>
    </cfRule>
  </conditionalFormatting>
  <conditionalFormatting sqref="E57:E58">
    <cfRule type="expression" dxfId="138" priority="58">
      <formula>MOD(ROW(),2)=1</formula>
    </cfRule>
  </conditionalFormatting>
  <conditionalFormatting sqref="E96:E98">
    <cfRule type="expression" dxfId="137" priority="275">
      <formula>MOD(ROW(),2)=1</formula>
    </cfRule>
  </conditionalFormatting>
  <conditionalFormatting sqref="E100:E102">
    <cfRule type="expression" dxfId="136" priority="52">
      <formula>MOD(ROW(),2)=1</formula>
    </cfRule>
  </conditionalFormatting>
  <conditionalFormatting sqref="E104:E105">
    <cfRule type="expression" dxfId="135" priority="49">
      <formula>MOD(ROW(),2)=1</formula>
    </cfRule>
  </conditionalFormatting>
  <conditionalFormatting sqref="E107">
    <cfRule type="expression" dxfId="134" priority="27">
      <formula>MOD(ROW(),2)=1</formula>
    </cfRule>
  </conditionalFormatting>
  <conditionalFormatting sqref="E108:E110">
    <cfRule type="expression" dxfId="133" priority="47">
      <formula>MOD(ROW(),2)=1</formula>
    </cfRule>
  </conditionalFormatting>
  <conditionalFormatting sqref="E202:E209">
    <cfRule type="expression" dxfId="132" priority="112">
      <formula>MOD(ROW(),2)=1</formula>
    </cfRule>
  </conditionalFormatting>
  <conditionalFormatting sqref="E211:E214">
    <cfRule type="expression" dxfId="131" priority="31">
      <formula>MOD(ROW(),2)=1</formula>
    </cfRule>
  </conditionalFormatting>
  <conditionalFormatting sqref="E218:E225">
    <cfRule type="expression" dxfId="130" priority="29">
      <formula>MOD(ROW(),2)=1</formula>
    </cfRule>
  </conditionalFormatting>
  <conditionalFormatting sqref="E228:E230">
    <cfRule type="expression" dxfId="129" priority="83">
      <formula>MOD(ROW(),2)=1</formula>
    </cfRule>
  </conditionalFormatting>
  <conditionalFormatting sqref="E231">
    <cfRule type="expression" dxfId="128" priority="81">
      <formula>MOD(ROW(),2)=1</formula>
    </cfRule>
  </conditionalFormatting>
  <conditionalFormatting sqref="E232">
    <cfRule type="expression" dxfId="127" priority="85">
      <formula>MOD(ROW(),2)=1</formula>
    </cfRule>
  </conditionalFormatting>
  <conditionalFormatting sqref="E233:E234">
    <cfRule type="expression" dxfId="126" priority="79">
      <formula>MOD(ROW(),2)=1</formula>
    </cfRule>
  </conditionalFormatting>
  <conditionalFormatting sqref="E31:G33">
    <cfRule type="expression" dxfId="125" priority="328">
      <formula>MOD(ROW(),2)=1</formula>
    </cfRule>
  </conditionalFormatting>
  <conditionalFormatting sqref="E215:G216">
    <cfRule type="expression" dxfId="124" priority="104">
      <formula>MOD(ROW(),2)=1</formula>
    </cfRule>
  </conditionalFormatting>
  <conditionalFormatting sqref="E34:I37">
    <cfRule type="expression" dxfId="123" priority="7">
      <formula>MOD(ROW(),2)=1</formula>
    </cfRule>
  </conditionalFormatting>
  <conditionalFormatting sqref="E111:XFD113">
    <cfRule type="expression" dxfId="122" priority="43">
      <formula>MOD(ROW(),2)=1</formula>
    </cfRule>
  </conditionalFormatting>
  <conditionalFormatting sqref="F228 B228:D231">
    <cfRule type="expression" dxfId="121" priority="457">
      <formula>MOD(ROW(),2)=1</formula>
    </cfRule>
  </conditionalFormatting>
  <conditionalFormatting sqref="F11:G12 K12:XFD16 F13:I16 K24:XFD27 H28:XFD33 F42 H42:I42 K42:K43 F43:I43 F44 H44:K44 K45:R45 F48:XFD49 A50:XFD50 A51:D51 F51:I51 K51:XFD51 F52:R52 A52:A63 H56:R56 B59:R63 H66:I66 K66:XFD66 H67:XFD68 F69:I70 K69:XFD70 A96:D98 F96:XFD98 A99:XFD99 A100:A105 B103:R103 A106:XFD106 A114:XFD114 F115:XFD115 A120:XFD120 F121:XFD122 H125:XFD125 K126:XFD131 F127:I131 X136:XFD141 F138:I138 K138:W138 H139:W141 H142:XFD142 F143:XFD143 H144:I144 K144:XFD144 H145:XFD145 F146:I146 K146:XFD146 F148:I148 K148:XFD149 A150:XFD150 F154:I154 K154:XFD154 F156:I156 K156:XFD156 F157:XFD157 F158:I159 F160:J160 F161:XFD167 H168:XFD168 H169:I169 K169:XFD169 H170:XFD173 A174:XFD174 F177:I177 K177:XFD177 F178:U180 V178:XFD182 F182:U182 H183:XFD183 K184:XFD185 F185:I185 A186:XFD186 F192:XFD200 A201:XFD201 F202:XFD203 A202:D207 A208:A209 V208:XFD209 H209:I209 A210:G210 T210:XFD210 H210:J213 K210:R218 A211:D211 F211:G213 T211:T224 V211:XFD224 B212:D216 H215:J217 B217:G217 B218:D218 F218:G218 B220:D220 H221:I221 B222:D225 F222:J225 B226:G227 H226:J235 A232:D234 A235:G235">
    <cfRule type="expression" dxfId="120" priority="463">
      <formula>MOD(ROW(),2)=1</formula>
    </cfRule>
  </conditionalFormatting>
  <conditionalFormatting sqref="F45:G47">
    <cfRule type="expression" dxfId="119" priority="303">
      <formula>MOD(ROW(),2)=1</formula>
    </cfRule>
  </conditionalFormatting>
  <conditionalFormatting sqref="F66:G68">
    <cfRule type="expression" dxfId="118" priority="281">
      <formula>MOD(ROW(),2)=1</formula>
    </cfRule>
  </conditionalFormatting>
  <conditionalFormatting sqref="F123:G126">
    <cfRule type="expression" dxfId="117" priority="244">
      <formula>MOD(ROW(),2)=1</formula>
    </cfRule>
  </conditionalFormatting>
  <conditionalFormatting sqref="F139:G142">
    <cfRule type="expression" dxfId="116" priority="197">
      <formula>MOD(ROW(),2)=1</formula>
    </cfRule>
  </conditionalFormatting>
  <conditionalFormatting sqref="F144:G145">
    <cfRule type="expression" dxfId="115" priority="210">
      <formula>MOD(ROW(),2)=1</formula>
    </cfRule>
  </conditionalFormatting>
  <conditionalFormatting sqref="F168:G173">
    <cfRule type="expression" dxfId="114" priority="161">
      <formula>MOD(ROW(),2)=1</formula>
    </cfRule>
  </conditionalFormatting>
  <conditionalFormatting sqref="F183:G184">
    <cfRule type="expression" dxfId="113" priority="146">
      <formula>MOD(ROW(),2)=1</formula>
    </cfRule>
  </conditionalFormatting>
  <conditionalFormatting sqref="F102:I102">
    <cfRule type="expression" dxfId="112" priority="271">
      <formula>MOD(ROW(),2)=1</formula>
    </cfRule>
  </conditionalFormatting>
  <conditionalFormatting sqref="F109:I109 K109:XFD109">
    <cfRule type="expression" dxfId="111" priority="362">
      <formula>MOD(ROW(),2)=1</formula>
    </cfRule>
  </conditionalFormatting>
  <conditionalFormatting sqref="F116:I117 K116:XFD117">
    <cfRule type="expression" dxfId="110" priority="365">
      <formula>MOD(ROW(),2)=1</formula>
    </cfRule>
  </conditionalFormatting>
  <conditionalFormatting sqref="F181:I181">
    <cfRule type="expression" dxfId="109" priority="13">
      <formula>MOD(ROW(),2)=1</formula>
    </cfRule>
  </conditionalFormatting>
  <conditionalFormatting sqref="F191:I191">
    <cfRule type="expression" dxfId="108" priority="364">
      <formula>MOD(ROW(),2)=1</formula>
    </cfRule>
  </conditionalFormatting>
  <conditionalFormatting sqref="F204:I207">
    <cfRule type="expression" dxfId="107" priority="35">
      <formula>MOD(ROW(),2)=1</formula>
    </cfRule>
  </conditionalFormatting>
  <conditionalFormatting sqref="F149:J149">
    <cfRule type="expression" dxfId="106" priority="207">
      <formula>MOD(ROW(),2)=1</formula>
    </cfRule>
  </conditionalFormatting>
  <conditionalFormatting sqref="F214:J214">
    <cfRule type="expression" dxfId="105" priority="102">
      <formula>MOD(ROW(),2)=1</formula>
    </cfRule>
  </conditionalFormatting>
  <conditionalFormatting sqref="F100:R101">
    <cfRule type="expression" dxfId="104" priority="74">
      <formula>MOD(ROW(),2)=1</formula>
    </cfRule>
  </conditionalFormatting>
  <conditionalFormatting sqref="F104:R105">
    <cfRule type="expression" dxfId="103" priority="268">
      <formula>MOD(ROW(),2)=1</formula>
    </cfRule>
  </conditionalFormatting>
  <conditionalFormatting sqref="F220:R220">
    <cfRule type="expression" dxfId="102" priority="97">
      <formula>MOD(ROW(),2)=1</formula>
    </cfRule>
  </conditionalFormatting>
  <conditionalFormatting sqref="F136:W137">
    <cfRule type="expression" dxfId="101" priority="204">
      <formula>MOD(ROW(),2)=1</formula>
    </cfRule>
  </conditionalFormatting>
  <conditionalFormatting sqref="F107:XFD108">
    <cfRule type="expression" dxfId="100" priority="48">
      <formula>MOD(ROW(),2)=1</formula>
    </cfRule>
  </conditionalFormatting>
  <conditionalFormatting sqref="F110:XFD110">
    <cfRule type="expression" dxfId="99" priority="261">
      <formula>MOD(ROW(),2)=1</formula>
    </cfRule>
  </conditionalFormatting>
  <conditionalFormatting sqref="F118:XFD119">
    <cfRule type="expression" dxfId="98" priority="41">
      <formula>MOD(ROW(),2)=1</formula>
    </cfRule>
  </conditionalFormatting>
  <conditionalFormatting sqref="F132:XFD135">
    <cfRule type="expression" dxfId="97" priority="230">
      <formula>MOD(ROW(),2)=1</formula>
    </cfRule>
  </conditionalFormatting>
  <conditionalFormatting sqref="F147:XFD147">
    <cfRule type="expression" dxfId="96" priority="211">
      <formula>MOD(ROW(),2)=1</formula>
    </cfRule>
  </conditionalFormatting>
  <conditionalFormatting sqref="F151:XFD153">
    <cfRule type="expression" dxfId="95" priority="193">
      <formula>MOD(ROW(),2)=1</formula>
    </cfRule>
  </conditionalFormatting>
  <conditionalFormatting sqref="F155:XFD155">
    <cfRule type="expression" dxfId="94" priority="189">
      <formula>MOD(ROW(),2)=1</formula>
    </cfRule>
  </conditionalFormatting>
  <conditionalFormatting sqref="F175:XFD176">
    <cfRule type="expression" dxfId="93" priority="156">
      <formula>MOD(ROW(),2)=1</formula>
    </cfRule>
  </conditionalFormatting>
  <conditionalFormatting sqref="F187:XFD190">
    <cfRule type="expression" dxfId="92" priority="136">
      <formula>MOD(ROW(),2)=1</formula>
    </cfRule>
  </conditionalFormatting>
  <conditionalFormatting sqref="G42">
    <cfRule type="expression" dxfId="91" priority="316">
      <formula>MOD(ROW(),2)=1</formula>
    </cfRule>
  </conditionalFormatting>
  <conditionalFormatting sqref="G44">
    <cfRule type="expression" dxfId="90" priority="62">
      <formula>MOD(ROW(),2)=1</formula>
    </cfRule>
  </conditionalFormatting>
  <conditionalFormatting sqref="G55:G58">
    <cfRule type="expression" dxfId="89" priority="60">
      <formula>MOD(ROW(),2)=1</formula>
    </cfRule>
  </conditionalFormatting>
  <conditionalFormatting sqref="G208">
    <cfRule type="expression" dxfId="88" priority="33">
      <formula>MOD(ROW(),2)=1</formula>
    </cfRule>
  </conditionalFormatting>
  <conditionalFormatting sqref="G54:R54">
    <cfRule type="expression" dxfId="87" priority="297">
      <formula>MOD(ROW(),2)=1</formula>
    </cfRule>
  </conditionalFormatting>
  <conditionalFormatting sqref="H45:I45">
    <cfRule type="expression" dxfId="86" priority="405">
      <formula>MOD(ROW(),2)=1</formula>
    </cfRule>
  </conditionalFormatting>
  <conditionalFormatting sqref="H123:I124">
    <cfRule type="expression" dxfId="85" priority="18">
      <formula>MOD(ROW(),2)=1</formula>
    </cfRule>
  </conditionalFormatting>
  <conditionalFormatting sqref="H184:I185">
    <cfRule type="expression" dxfId="84" priority="452">
      <formula>MOD(ROW(),2)=1</formula>
    </cfRule>
  </conditionalFormatting>
  <conditionalFormatting sqref="H218:I219">
    <cfRule type="expression" dxfId="83" priority="446">
      <formula>MOD(ROW(),2)=1</formula>
    </cfRule>
  </conditionalFormatting>
  <conditionalFormatting sqref="H12:J12">
    <cfRule type="expression" dxfId="82" priority="333">
      <formula>MOD(ROW(),2)=1</formula>
    </cfRule>
  </conditionalFormatting>
  <conditionalFormatting sqref="H116:J116">
    <cfRule type="expression" dxfId="81" priority="16">
      <formula>MOD(ROW(),2)=1</formula>
    </cfRule>
  </conditionalFormatting>
  <conditionalFormatting sqref="H126:J126">
    <cfRule type="expression" dxfId="80" priority="242">
      <formula>MOD(ROW(),2)=1</formula>
    </cfRule>
  </conditionalFormatting>
  <conditionalFormatting sqref="H2:XFD11">
    <cfRule type="expression" dxfId="79" priority="332">
      <formula>MOD(ROW(),2)=1</formula>
    </cfRule>
  </conditionalFormatting>
  <conditionalFormatting sqref="H46:XFD47">
    <cfRule type="expression" dxfId="78" priority="305">
      <formula>MOD(ROW(),2)=1</formula>
    </cfRule>
  </conditionalFormatting>
  <conditionalFormatting sqref="J13:J16">
    <cfRule type="expression" dxfId="77" priority="334">
      <formula>MOD(ROW(),2)=1</formula>
    </cfRule>
  </conditionalFormatting>
  <conditionalFormatting sqref="J24">
    <cfRule type="expression" dxfId="76" priority="340">
      <formula>MOD(ROW(),2)=1</formula>
    </cfRule>
  </conditionalFormatting>
  <conditionalFormatting sqref="J25">
    <cfRule type="expression" dxfId="75" priority="341">
      <formula>MOD(ROW(),2)=1</formula>
    </cfRule>
  </conditionalFormatting>
  <conditionalFormatting sqref="J26:J27">
    <cfRule type="expression" dxfId="74" priority="338">
      <formula>MOD(ROW(),2)=1</formula>
    </cfRule>
  </conditionalFormatting>
  <conditionalFormatting sqref="J34:J35">
    <cfRule type="expression" dxfId="73" priority="323">
      <formula>MOD(ROW(),2)=1</formula>
    </cfRule>
  </conditionalFormatting>
  <conditionalFormatting sqref="J36">
    <cfRule type="expression" dxfId="72" priority="28">
      <formula>MOD(ROW(),2)=1</formula>
    </cfRule>
  </conditionalFormatting>
  <conditionalFormatting sqref="J37">
    <cfRule type="expression" dxfId="71" priority="21">
      <formula>MOD(ROW(),2)=1</formula>
    </cfRule>
  </conditionalFormatting>
  <conditionalFormatting sqref="J42:J43">
    <cfRule type="expression" dxfId="70" priority="312">
      <formula>MOD(ROW(),2)=1</formula>
    </cfRule>
  </conditionalFormatting>
  <conditionalFormatting sqref="J45">
    <cfRule type="expression" dxfId="69" priority="306">
      <formula>MOD(ROW(),2)=1</formula>
    </cfRule>
  </conditionalFormatting>
  <conditionalFormatting sqref="J51">
    <cfRule type="expression" dxfId="68" priority="300">
      <formula>MOD(ROW(),2)=1</formula>
    </cfRule>
  </conditionalFormatting>
  <conditionalFormatting sqref="J55">
    <cfRule type="expression" dxfId="67" priority="294">
      <formula>MOD(ROW(),2)=1</formula>
    </cfRule>
  </conditionalFormatting>
  <conditionalFormatting sqref="J57:J58">
    <cfRule type="expression" dxfId="66" priority="293">
      <formula>MOD(ROW(),2)=1</formula>
    </cfRule>
  </conditionalFormatting>
  <conditionalFormatting sqref="J66">
    <cfRule type="expression" dxfId="65" priority="285">
      <formula>MOD(ROW(),2)=1</formula>
    </cfRule>
  </conditionalFormatting>
  <conditionalFormatting sqref="J69:J70">
    <cfRule type="expression" dxfId="64" priority="280">
      <formula>MOD(ROW(),2)=1</formula>
    </cfRule>
  </conditionalFormatting>
  <conditionalFormatting sqref="J102">
    <cfRule type="expression" dxfId="63" priority="270">
      <formula>MOD(ROW(),2)=1</formula>
    </cfRule>
  </conditionalFormatting>
  <conditionalFormatting sqref="J109">
    <cfRule type="expression" dxfId="62" priority="262">
      <formula>MOD(ROW(),2)=1</formula>
    </cfRule>
  </conditionalFormatting>
  <conditionalFormatting sqref="J117">
    <cfRule type="expression" dxfId="61" priority="253">
      <formula>MOD(ROW(),2)=1</formula>
    </cfRule>
  </conditionalFormatting>
  <conditionalFormatting sqref="J123">
    <cfRule type="expression" dxfId="60" priority="17">
      <formula>MOD(ROW(),2)=1</formula>
    </cfRule>
  </conditionalFormatting>
  <conditionalFormatting sqref="J124">
    <cfRule type="expression" dxfId="59" priority="248">
      <formula>MOD(ROW(),2)=1</formula>
    </cfRule>
  </conditionalFormatting>
  <conditionalFormatting sqref="J127">
    <cfRule type="expression" dxfId="58" priority="240">
      <formula>MOD(ROW(),2)=1</formula>
    </cfRule>
  </conditionalFormatting>
  <conditionalFormatting sqref="J128">
    <cfRule type="expression" dxfId="57" priority="241">
      <formula>MOD(ROW(),2)=1</formula>
    </cfRule>
  </conditionalFormatting>
  <conditionalFormatting sqref="J129">
    <cfRule type="expression" dxfId="56" priority="239">
      <formula>MOD(ROW(),2)=1</formula>
    </cfRule>
  </conditionalFormatting>
  <conditionalFormatting sqref="J130">
    <cfRule type="expression" dxfId="55" priority="243">
      <formula>MOD(ROW(),2)=1</formula>
    </cfRule>
  </conditionalFormatting>
  <conditionalFormatting sqref="J131">
    <cfRule type="expression" dxfId="54" priority="238">
      <formula>MOD(ROW(),2)=1</formula>
    </cfRule>
  </conditionalFormatting>
  <conditionalFormatting sqref="J138">
    <cfRule type="expression" dxfId="53" priority="202">
      <formula>MOD(ROW(),2)=1</formula>
    </cfRule>
  </conditionalFormatting>
  <conditionalFormatting sqref="J144">
    <cfRule type="expression" dxfId="52" priority="219">
      <formula>MOD(ROW(),2)=1</formula>
    </cfRule>
  </conditionalFormatting>
  <conditionalFormatting sqref="J146">
    <cfRule type="expression" dxfId="51" priority="218">
      <formula>MOD(ROW(),2)=1</formula>
    </cfRule>
  </conditionalFormatting>
  <conditionalFormatting sqref="J148">
    <cfRule type="expression" dxfId="50" priority="217">
      <formula>MOD(ROW(),2)=1</formula>
    </cfRule>
  </conditionalFormatting>
  <conditionalFormatting sqref="J154">
    <cfRule type="expression" dxfId="49" priority="191">
      <formula>MOD(ROW(),2)=1</formula>
    </cfRule>
  </conditionalFormatting>
  <conditionalFormatting sqref="J156">
    <cfRule type="expression" dxfId="48" priority="188">
      <formula>MOD(ROW(),2)=1</formula>
    </cfRule>
  </conditionalFormatting>
  <conditionalFormatting sqref="J158:J159">
    <cfRule type="expression" dxfId="47" priority="187">
      <formula>MOD(ROW(),2)=1</formula>
    </cfRule>
  </conditionalFormatting>
  <conditionalFormatting sqref="J169">
    <cfRule type="expression" dxfId="46" priority="165">
      <formula>MOD(ROW(),2)=1</formula>
    </cfRule>
  </conditionalFormatting>
  <conditionalFormatting sqref="J177">
    <cfRule type="expression" dxfId="45" priority="153">
      <formula>MOD(ROW(),2)=1</formula>
    </cfRule>
  </conditionalFormatting>
  <conditionalFormatting sqref="J181">
    <cfRule type="expression" dxfId="44" priority="12">
      <formula>MOD(ROW(),2)=1</formula>
    </cfRule>
  </conditionalFormatting>
  <conditionalFormatting sqref="J184:J185">
    <cfRule type="expression" dxfId="43" priority="143">
      <formula>MOD(ROW(),2)=1</formula>
    </cfRule>
  </conditionalFormatting>
  <conditionalFormatting sqref="J191">
    <cfRule type="expression" dxfId="42" priority="135">
      <formula>MOD(ROW(),2)=1</formula>
    </cfRule>
  </conditionalFormatting>
  <conditionalFormatting sqref="J207">
    <cfRule type="expression" dxfId="41" priority="111">
      <formula>MOD(ROW(),2)=1</formula>
    </cfRule>
  </conditionalFormatting>
  <conditionalFormatting sqref="J209">
    <cfRule type="expression" dxfId="40" priority="110">
      <formula>MOD(ROW(),2)=1</formula>
    </cfRule>
  </conditionalFormatting>
  <conditionalFormatting sqref="J218">
    <cfRule type="expression" dxfId="39" priority="100">
      <formula>MOD(ROW(),2)=1</formula>
    </cfRule>
  </conditionalFormatting>
  <conditionalFormatting sqref="J219">
    <cfRule type="expression" dxfId="38" priority="99">
      <formula>MOD(ROW(),2)=1</formula>
    </cfRule>
  </conditionalFormatting>
  <conditionalFormatting sqref="J221">
    <cfRule type="expression" dxfId="37" priority="94">
      <formula>MOD(ROW(),2)=1</formula>
    </cfRule>
  </conditionalFormatting>
  <conditionalFormatting sqref="J204:XFD206">
    <cfRule type="expression" dxfId="36" priority="109">
      <formula>MOD(ROW(),2)=1</formula>
    </cfRule>
  </conditionalFormatting>
  <conditionalFormatting sqref="K222:R235">
    <cfRule type="expression" dxfId="35" priority="410">
      <formula>MOD(ROW(),2)=1</formula>
    </cfRule>
  </conditionalFormatting>
  <conditionalFormatting sqref="K181:U181">
    <cfRule type="expression" dxfId="34" priority="374">
      <formula>MOD(ROW(),2)=1</formula>
    </cfRule>
  </conditionalFormatting>
  <conditionalFormatting sqref="K34:XFD37">
    <cfRule type="expression" dxfId="33" priority="20">
      <formula>MOD(ROW(),2)=1</formula>
    </cfRule>
  </conditionalFormatting>
  <conditionalFormatting sqref="K123:XFD124">
    <cfRule type="expression" dxfId="32" priority="375">
      <formula>MOD(ROW(),2)=1</formula>
    </cfRule>
  </conditionalFormatting>
  <conditionalFormatting sqref="K158:XFD160">
    <cfRule type="expression" dxfId="31" priority="1">
      <formula>MOD(ROW(),2)=1</formula>
    </cfRule>
  </conditionalFormatting>
  <conditionalFormatting sqref="K191:XFD191 K207:XFD207 O209:P209 M219:R219 M221:R221">
    <cfRule type="expression" dxfId="30" priority="363">
      <formula>MOD(ROW(),2)=1</formula>
    </cfRule>
  </conditionalFormatting>
  <conditionalFormatting sqref="L38:R44">
    <cfRule type="expression" dxfId="29" priority="403">
      <formula>MOD(ROW(),2)=1</formula>
    </cfRule>
  </conditionalFormatting>
  <conditionalFormatting sqref="S210:S235">
    <cfRule type="expression" dxfId="28" priority="388">
      <formula>MOD(ROW(),2)=1</formula>
    </cfRule>
  </conditionalFormatting>
  <conditionalFormatting sqref="S38:XFD45">
    <cfRule type="expression" dxfId="27" priority="387">
      <formula>MOD(ROW(),2)=1</formula>
    </cfRule>
  </conditionalFormatting>
  <conditionalFormatting sqref="S52:XFD63">
    <cfRule type="expression" dxfId="26" priority="368">
      <formula>MOD(ROW(),2)=1</formula>
    </cfRule>
  </conditionalFormatting>
  <conditionalFormatting sqref="S100:XFD105">
    <cfRule type="expression" dxfId="25" priority="366">
      <formula>MOD(ROW(),2)=1</formula>
    </cfRule>
  </conditionalFormatting>
  <conditionalFormatting sqref="T225:XFD235 F229:G234">
    <cfRule type="expression" dxfId="24" priority="458">
      <formula>MOD(ROW(),2)=1</formula>
    </cfRule>
  </conditionalFormatting>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rgb="FF00B050"/>
  </sheetPr>
  <dimension ref="A1:Y452"/>
  <sheetViews>
    <sheetView workbookViewId="0">
      <pane ySplit="1" topLeftCell="A2" activePane="bottomLeft" state="frozen"/>
      <selection activeCell="E10" sqref="E10"/>
      <selection pane="bottomLeft" activeCell="D343" sqref="D343"/>
    </sheetView>
  </sheetViews>
  <sheetFormatPr defaultColWidth="0" defaultRowHeight="14.5" x14ac:dyDescent="0.35"/>
  <cols>
    <col min="1" max="1" width="28.453125" style="3" customWidth="1"/>
    <col min="2" max="2" width="12.7265625" style="3" customWidth="1"/>
    <col min="3" max="3" width="42.7265625" style="3" customWidth="1"/>
    <col min="4" max="5" width="30.81640625" style="3" customWidth="1"/>
    <col min="6" max="6" width="59.7265625" style="162" customWidth="1"/>
    <col min="7" max="8" width="0" style="49" hidden="1"/>
    <col min="9" max="16383" width="11.453125" style="49" hidden="1"/>
    <col min="16384" max="16384" width="11.453125" style="49" hidden="1" customWidth="1"/>
  </cols>
  <sheetData>
    <row r="1" spans="1:6" s="128" customFormat="1" x14ac:dyDescent="0.35">
      <c r="A1" s="127" t="s">
        <v>292</v>
      </c>
      <c r="B1" s="127" t="s">
        <v>19</v>
      </c>
      <c r="C1" s="127" t="s">
        <v>20</v>
      </c>
      <c r="D1" s="127" t="s">
        <v>1554</v>
      </c>
      <c r="E1" s="127" t="s">
        <v>2132</v>
      </c>
      <c r="F1" s="127" t="s">
        <v>1066</v>
      </c>
    </row>
    <row r="2" spans="1:6" x14ac:dyDescent="0.35">
      <c r="A2" s="20" t="s">
        <v>293</v>
      </c>
      <c r="B2" s="20">
        <v>0</v>
      </c>
      <c r="C2" s="20" t="s">
        <v>294</v>
      </c>
      <c r="D2" s="184" t="s">
        <v>1710</v>
      </c>
      <c r="E2" s="184"/>
      <c r="F2" s="137"/>
    </row>
    <row r="3" spans="1:6" x14ac:dyDescent="0.35">
      <c r="A3" s="20" t="s">
        <v>293</v>
      </c>
      <c r="B3" s="20">
        <v>1</v>
      </c>
      <c r="C3" s="20" t="s">
        <v>295</v>
      </c>
      <c r="D3" s="184" t="s">
        <v>1711</v>
      </c>
      <c r="E3" s="184"/>
      <c r="F3" s="137"/>
    </row>
    <row r="4" spans="1:6" x14ac:dyDescent="0.35">
      <c r="A4" s="20" t="s">
        <v>293</v>
      </c>
      <c r="B4" s="20">
        <v>98</v>
      </c>
      <c r="C4" s="20" t="s">
        <v>296</v>
      </c>
      <c r="D4" s="184" t="s">
        <v>1712</v>
      </c>
      <c r="E4" s="184"/>
      <c r="F4" s="139"/>
    </row>
    <row r="5" spans="1:6" x14ac:dyDescent="0.35">
      <c r="A5" s="20" t="s">
        <v>297</v>
      </c>
      <c r="B5" s="20">
        <v>1</v>
      </c>
      <c r="C5" s="20" t="s">
        <v>1359</v>
      </c>
      <c r="D5" s="184" t="s">
        <v>1713</v>
      </c>
      <c r="E5" s="184"/>
      <c r="F5" s="139"/>
    </row>
    <row r="6" spans="1:6" x14ac:dyDescent="0.35">
      <c r="A6" s="20" t="s">
        <v>297</v>
      </c>
      <c r="B6" s="20">
        <v>2</v>
      </c>
      <c r="C6" s="20" t="s">
        <v>298</v>
      </c>
      <c r="D6" s="184" t="s">
        <v>1714</v>
      </c>
      <c r="E6" s="184"/>
      <c r="F6" s="139"/>
    </row>
    <row r="7" spans="1:6" x14ac:dyDescent="0.35">
      <c r="A7" s="20" t="s">
        <v>297</v>
      </c>
      <c r="B7" s="20">
        <v>3</v>
      </c>
      <c r="C7" s="20" t="s">
        <v>299</v>
      </c>
      <c r="D7" s="184" t="s">
        <v>1715</v>
      </c>
      <c r="E7" s="184"/>
      <c r="F7" s="139"/>
    </row>
    <row r="8" spans="1:6" x14ac:dyDescent="0.35">
      <c r="A8" s="20" t="s">
        <v>297</v>
      </c>
      <c r="B8" s="20">
        <v>0</v>
      </c>
      <c r="C8" s="20" t="s">
        <v>1360</v>
      </c>
      <c r="D8" s="184" t="s">
        <v>1716</v>
      </c>
      <c r="E8" s="184"/>
      <c r="F8" s="139"/>
    </row>
    <row r="9" spans="1:6" x14ac:dyDescent="0.35">
      <c r="A9" s="20" t="s">
        <v>297</v>
      </c>
      <c r="B9" s="20">
        <v>98</v>
      </c>
      <c r="C9" s="20" t="s">
        <v>300</v>
      </c>
      <c r="D9" s="190" t="s">
        <v>1717</v>
      </c>
      <c r="E9" s="190"/>
      <c r="F9" s="139"/>
    </row>
    <row r="10" spans="1:6" x14ac:dyDescent="0.35">
      <c r="A10" s="20" t="s">
        <v>297</v>
      </c>
      <c r="B10" s="140" t="s">
        <v>301</v>
      </c>
      <c r="C10" s="20" t="s">
        <v>302</v>
      </c>
      <c r="D10" s="184" t="s">
        <v>1718</v>
      </c>
      <c r="E10" s="184"/>
      <c r="F10" s="139"/>
    </row>
    <row r="11" spans="1:6" x14ac:dyDescent="0.35">
      <c r="A11" s="20" t="s">
        <v>303</v>
      </c>
      <c r="B11" s="20" t="s">
        <v>2458</v>
      </c>
      <c r="C11" s="20" t="s">
        <v>2448</v>
      </c>
      <c r="D11" s="184" t="s">
        <v>2491</v>
      </c>
      <c r="E11" s="184" t="s">
        <v>2091</v>
      </c>
      <c r="F11" s="135"/>
    </row>
    <row r="12" spans="1:6" x14ac:dyDescent="0.35">
      <c r="A12" s="20" t="s">
        <v>303</v>
      </c>
      <c r="B12" s="20" t="s">
        <v>2459</v>
      </c>
      <c r="C12" s="20" t="s">
        <v>2449</v>
      </c>
      <c r="D12" s="184" t="s">
        <v>2484</v>
      </c>
      <c r="E12" s="184" t="s">
        <v>2091</v>
      </c>
      <c r="F12" s="135"/>
    </row>
    <row r="13" spans="1:6" x14ac:dyDescent="0.35">
      <c r="A13" s="140" t="s">
        <v>303</v>
      </c>
      <c r="B13" s="20" t="s">
        <v>2460</v>
      </c>
      <c r="C13" s="20" t="s">
        <v>2450</v>
      </c>
      <c r="D13" s="184" t="s">
        <v>2483</v>
      </c>
      <c r="E13" s="184" t="s">
        <v>2091</v>
      </c>
      <c r="F13" s="135"/>
    </row>
    <row r="14" spans="1:6" x14ac:dyDescent="0.35">
      <c r="A14" s="20" t="s">
        <v>303</v>
      </c>
      <c r="B14" s="20" t="s">
        <v>2461</v>
      </c>
      <c r="C14" s="20" t="s">
        <v>2451</v>
      </c>
      <c r="D14" s="184" t="s">
        <v>2492</v>
      </c>
      <c r="E14" s="184" t="s">
        <v>2091</v>
      </c>
      <c r="F14" s="135"/>
    </row>
    <row r="15" spans="1:6" x14ac:dyDescent="0.35">
      <c r="A15" s="20" t="s">
        <v>303</v>
      </c>
      <c r="B15" s="20" t="s">
        <v>2462</v>
      </c>
      <c r="C15" s="20" t="s">
        <v>2452</v>
      </c>
      <c r="D15" s="184" t="s">
        <v>2485</v>
      </c>
      <c r="E15" s="184" t="s">
        <v>2097</v>
      </c>
      <c r="F15" s="135"/>
    </row>
    <row r="16" spans="1:6" x14ac:dyDescent="0.35">
      <c r="A16" s="20" t="s">
        <v>303</v>
      </c>
      <c r="B16" s="20" t="s">
        <v>2463</v>
      </c>
      <c r="C16" s="20" t="s">
        <v>2453</v>
      </c>
      <c r="D16" s="184" t="s">
        <v>2486</v>
      </c>
      <c r="E16" s="184" t="s">
        <v>2097</v>
      </c>
      <c r="F16" s="135"/>
    </row>
    <row r="17" spans="1:6" x14ac:dyDescent="0.35">
      <c r="A17" s="20" t="s">
        <v>303</v>
      </c>
      <c r="B17" s="20" t="s">
        <v>2464</v>
      </c>
      <c r="C17" s="20" t="s">
        <v>2454</v>
      </c>
      <c r="D17" s="184" t="s">
        <v>2487</v>
      </c>
      <c r="E17" s="184" t="s">
        <v>2097</v>
      </c>
      <c r="F17" s="135"/>
    </row>
    <row r="18" spans="1:6" x14ac:dyDescent="0.35">
      <c r="A18" s="20" t="s">
        <v>303</v>
      </c>
      <c r="B18" s="20" t="s">
        <v>2465</v>
      </c>
      <c r="C18" s="20" t="s">
        <v>2455</v>
      </c>
      <c r="D18" s="184" t="s">
        <v>2488</v>
      </c>
      <c r="E18" s="184" t="s">
        <v>2097</v>
      </c>
      <c r="F18" s="135"/>
    </row>
    <row r="19" spans="1:6" x14ac:dyDescent="0.35">
      <c r="A19" s="20" t="s">
        <v>303</v>
      </c>
      <c r="B19" s="20" t="s">
        <v>2466</v>
      </c>
      <c r="C19" s="20" t="s">
        <v>2456</v>
      </c>
      <c r="D19" s="184" t="s">
        <v>2489</v>
      </c>
      <c r="E19" s="184" t="s">
        <v>2123</v>
      </c>
      <c r="F19" s="135"/>
    </row>
    <row r="20" spans="1:6" x14ac:dyDescent="0.35">
      <c r="A20" s="20" t="s">
        <v>303</v>
      </c>
      <c r="B20" s="20" t="s">
        <v>2467</v>
      </c>
      <c r="C20" s="20" t="s">
        <v>2457</v>
      </c>
      <c r="D20" s="184" t="s">
        <v>2490</v>
      </c>
      <c r="E20" s="184" t="s">
        <v>2079</v>
      </c>
      <c r="F20" s="135"/>
    </row>
    <row r="21" spans="1:6" x14ac:dyDescent="0.35">
      <c r="A21" s="20" t="s">
        <v>307</v>
      </c>
      <c r="B21" s="20">
        <v>1</v>
      </c>
      <c r="C21" s="20" t="s">
        <v>308</v>
      </c>
      <c r="D21" s="191" t="s">
        <v>1722</v>
      </c>
      <c r="E21" s="191"/>
      <c r="F21" s="139"/>
    </row>
    <row r="22" spans="1:6" x14ac:dyDescent="0.35">
      <c r="A22" s="20" t="s">
        <v>307</v>
      </c>
      <c r="B22" s="20">
        <v>2</v>
      </c>
      <c r="C22" s="20" t="s">
        <v>309</v>
      </c>
      <c r="D22" s="181" t="s">
        <v>1723</v>
      </c>
      <c r="E22" s="181"/>
      <c r="F22" s="139"/>
    </row>
    <row r="23" spans="1:6" x14ac:dyDescent="0.35">
      <c r="A23" s="20" t="s">
        <v>307</v>
      </c>
      <c r="B23" s="20">
        <v>3</v>
      </c>
      <c r="C23" s="20" t="s">
        <v>310</v>
      </c>
      <c r="D23" s="192" t="s">
        <v>1724</v>
      </c>
      <c r="E23" s="192"/>
      <c r="F23" s="138"/>
    </row>
    <row r="24" spans="1:6" x14ac:dyDescent="0.35">
      <c r="A24" s="20" t="s">
        <v>307</v>
      </c>
      <c r="B24" s="20">
        <v>4</v>
      </c>
      <c r="C24" s="20" t="s">
        <v>311</v>
      </c>
      <c r="D24" s="193" t="s">
        <v>1725</v>
      </c>
      <c r="E24" s="193"/>
      <c r="F24" s="138"/>
    </row>
    <row r="25" spans="1:6" x14ac:dyDescent="0.35">
      <c r="A25" s="20" t="s">
        <v>307</v>
      </c>
      <c r="B25" s="140" t="s">
        <v>312</v>
      </c>
      <c r="C25" s="20" t="s">
        <v>313</v>
      </c>
      <c r="D25" s="194" t="s">
        <v>1726</v>
      </c>
      <c r="E25" s="194"/>
      <c r="F25" s="138"/>
    </row>
    <row r="26" spans="1:6" x14ac:dyDescent="0.35">
      <c r="A26" s="20" t="s">
        <v>314</v>
      </c>
      <c r="B26" s="20">
        <v>1</v>
      </c>
      <c r="C26" s="20" t="s">
        <v>315</v>
      </c>
      <c r="D26" s="194" t="s">
        <v>1727</v>
      </c>
      <c r="E26" s="194"/>
      <c r="F26" s="138"/>
    </row>
    <row r="27" spans="1:6" x14ac:dyDescent="0.35">
      <c r="A27" s="20" t="s">
        <v>314</v>
      </c>
      <c r="B27" s="20">
        <v>2</v>
      </c>
      <c r="C27" s="20" t="s">
        <v>316</v>
      </c>
      <c r="D27" s="194" t="s">
        <v>1728</v>
      </c>
      <c r="E27" s="194"/>
      <c r="F27" s="138"/>
    </row>
    <row r="28" spans="1:6" x14ac:dyDescent="0.35">
      <c r="A28" s="20" t="s">
        <v>314</v>
      </c>
      <c r="B28" s="20">
        <v>3</v>
      </c>
      <c r="C28" s="20" t="s">
        <v>317</v>
      </c>
      <c r="D28" s="194" t="s">
        <v>1729</v>
      </c>
      <c r="E28" s="194"/>
      <c r="F28" s="138"/>
    </row>
    <row r="29" spans="1:6" x14ac:dyDescent="0.35">
      <c r="A29" s="20" t="s">
        <v>314</v>
      </c>
      <c r="B29" s="20">
        <v>4</v>
      </c>
      <c r="C29" s="20" t="s">
        <v>1499</v>
      </c>
      <c r="D29" s="194" t="s">
        <v>1732</v>
      </c>
      <c r="E29" s="194"/>
      <c r="F29" s="138"/>
    </row>
    <row r="30" spans="1:6" x14ac:dyDescent="0.35">
      <c r="A30" s="20" t="s">
        <v>314</v>
      </c>
      <c r="B30" s="20">
        <v>5</v>
      </c>
      <c r="C30" s="20" t="s">
        <v>1500</v>
      </c>
      <c r="D30" s="194" t="s">
        <v>2024</v>
      </c>
      <c r="E30" s="194"/>
      <c r="F30" s="138"/>
    </row>
    <row r="31" spans="1:6" x14ac:dyDescent="0.35">
      <c r="A31" s="20" t="s">
        <v>314</v>
      </c>
      <c r="B31" s="20">
        <v>6</v>
      </c>
      <c r="C31" s="20" t="s">
        <v>318</v>
      </c>
      <c r="D31" s="194" t="s">
        <v>1730</v>
      </c>
      <c r="E31" s="194"/>
      <c r="F31" s="138"/>
    </row>
    <row r="32" spans="1:6" x14ac:dyDescent="0.35">
      <c r="A32" s="20" t="s">
        <v>314</v>
      </c>
      <c r="B32" s="20">
        <v>0</v>
      </c>
      <c r="C32" s="20" t="s">
        <v>319</v>
      </c>
      <c r="D32" s="194" t="s">
        <v>1731</v>
      </c>
      <c r="E32" s="194"/>
      <c r="F32" s="138"/>
    </row>
    <row r="33" spans="1:6" x14ac:dyDescent="0.35">
      <c r="A33" s="20" t="s">
        <v>314</v>
      </c>
      <c r="B33" s="20">
        <v>98</v>
      </c>
      <c r="C33" s="20" t="s">
        <v>320</v>
      </c>
      <c r="D33" s="233" t="s">
        <v>1726</v>
      </c>
      <c r="E33" s="190"/>
      <c r="F33" s="138"/>
    </row>
    <row r="34" spans="1:6" ht="58" x14ac:dyDescent="0.35">
      <c r="A34" s="20" t="s">
        <v>321</v>
      </c>
      <c r="B34" s="20">
        <v>1</v>
      </c>
      <c r="C34" s="47" t="s">
        <v>322</v>
      </c>
      <c r="D34" s="194" t="s">
        <v>1733</v>
      </c>
      <c r="E34" s="195"/>
      <c r="F34" s="138"/>
    </row>
    <row r="35" spans="1:6" x14ac:dyDescent="0.35">
      <c r="A35" s="20" t="s">
        <v>321</v>
      </c>
      <c r="B35" s="20">
        <v>2</v>
      </c>
      <c r="C35" s="20" t="s">
        <v>323</v>
      </c>
      <c r="D35" s="194" t="s">
        <v>1734</v>
      </c>
      <c r="E35" s="194"/>
      <c r="F35" s="138"/>
    </row>
    <row r="36" spans="1:6" x14ac:dyDescent="0.35">
      <c r="A36" s="20" t="s">
        <v>321</v>
      </c>
      <c r="B36" s="20">
        <v>3</v>
      </c>
      <c r="C36" s="47" t="s">
        <v>1501</v>
      </c>
      <c r="D36" s="216" t="s">
        <v>1735</v>
      </c>
      <c r="E36" s="196"/>
      <c r="F36" s="138"/>
    </row>
    <row r="37" spans="1:6" ht="43.5" x14ac:dyDescent="0.35">
      <c r="A37" s="20" t="s">
        <v>321</v>
      </c>
      <c r="B37" s="20">
        <v>4</v>
      </c>
      <c r="C37" s="20" t="s">
        <v>324</v>
      </c>
      <c r="D37" s="194" t="s">
        <v>1736</v>
      </c>
      <c r="E37" s="195"/>
      <c r="F37" s="138"/>
    </row>
    <row r="38" spans="1:6" x14ac:dyDescent="0.35">
      <c r="A38" s="20" t="s">
        <v>321</v>
      </c>
      <c r="B38" s="20">
        <v>96</v>
      </c>
      <c r="C38" s="20" t="s">
        <v>302</v>
      </c>
      <c r="D38" s="194" t="s">
        <v>1718</v>
      </c>
      <c r="E38" s="194"/>
      <c r="F38" s="138"/>
    </row>
    <row r="39" spans="1:6" x14ac:dyDescent="0.35">
      <c r="A39" s="20" t="s">
        <v>321</v>
      </c>
      <c r="B39" s="20">
        <v>98</v>
      </c>
      <c r="C39" s="20" t="s">
        <v>320</v>
      </c>
      <c r="D39" s="194" t="s">
        <v>1726</v>
      </c>
      <c r="E39" s="194"/>
      <c r="F39" s="138"/>
    </row>
    <row r="40" spans="1:6" x14ac:dyDescent="0.35">
      <c r="A40" s="99" t="s">
        <v>1546</v>
      </c>
      <c r="B40" s="99">
        <v>1</v>
      </c>
      <c r="C40" s="174" t="s">
        <v>1547</v>
      </c>
      <c r="D40" s="194" t="s">
        <v>1737</v>
      </c>
      <c r="E40" s="194"/>
      <c r="F40" s="138"/>
    </row>
    <row r="41" spans="1:6" x14ac:dyDescent="0.35">
      <c r="A41" s="99" t="s">
        <v>1546</v>
      </c>
      <c r="B41" s="99">
        <v>2</v>
      </c>
      <c r="C41" s="174" t="s">
        <v>1548</v>
      </c>
      <c r="D41" s="194" t="s">
        <v>1738</v>
      </c>
      <c r="E41" s="194"/>
      <c r="F41" s="138"/>
    </row>
    <row r="42" spans="1:6" x14ac:dyDescent="0.35">
      <c r="A42" s="99" t="s">
        <v>1546</v>
      </c>
      <c r="B42" s="99">
        <v>3</v>
      </c>
      <c r="C42" s="174" t="s">
        <v>1549</v>
      </c>
      <c r="D42" s="194" t="s">
        <v>1739</v>
      </c>
      <c r="E42" s="194"/>
      <c r="F42" s="138"/>
    </row>
    <row r="43" spans="1:6" x14ac:dyDescent="0.35">
      <c r="A43" s="99" t="s">
        <v>1546</v>
      </c>
      <c r="B43" s="99">
        <v>4</v>
      </c>
      <c r="C43" s="174" t="s">
        <v>1550</v>
      </c>
      <c r="D43" s="194" t="s">
        <v>1740</v>
      </c>
      <c r="E43" s="194"/>
      <c r="F43" s="138"/>
    </row>
    <row r="44" spans="1:6" x14ac:dyDescent="0.35">
      <c r="A44" s="99" t="s">
        <v>1546</v>
      </c>
      <c r="B44" s="99">
        <v>5</v>
      </c>
      <c r="C44" s="174" t="s">
        <v>1551</v>
      </c>
      <c r="D44" s="194" t="s">
        <v>1741</v>
      </c>
      <c r="E44" s="194"/>
      <c r="F44" s="138"/>
    </row>
    <row r="45" spans="1:6" x14ac:dyDescent="0.35">
      <c r="A45" s="99" t="s">
        <v>1546</v>
      </c>
      <c r="B45" s="99">
        <v>6</v>
      </c>
      <c r="C45" s="174" t="s">
        <v>1552</v>
      </c>
      <c r="D45" s="194" t="s">
        <v>1742</v>
      </c>
      <c r="E45" s="194"/>
      <c r="F45" s="138"/>
    </row>
    <row r="46" spans="1:6" x14ac:dyDescent="0.35">
      <c r="A46" s="99" t="s">
        <v>1546</v>
      </c>
      <c r="B46" s="99">
        <v>96</v>
      </c>
      <c r="C46" s="174" t="s">
        <v>302</v>
      </c>
      <c r="D46" s="194" t="s">
        <v>1718</v>
      </c>
      <c r="E46" s="194"/>
      <c r="F46" s="138"/>
    </row>
    <row r="47" spans="1:6" ht="29" x14ac:dyDescent="0.35">
      <c r="A47" s="99" t="s">
        <v>325</v>
      </c>
      <c r="B47" s="99">
        <v>1</v>
      </c>
      <c r="C47" s="99" t="s">
        <v>1351</v>
      </c>
      <c r="D47" s="194" t="s">
        <v>1743</v>
      </c>
      <c r="E47" s="195"/>
      <c r="F47" s="52" t="s">
        <v>1196</v>
      </c>
    </row>
    <row r="48" spans="1:6" ht="29" x14ac:dyDescent="0.35">
      <c r="A48" s="99" t="s">
        <v>325</v>
      </c>
      <c r="B48" s="99">
        <v>9</v>
      </c>
      <c r="C48" s="99" t="s">
        <v>1352</v>
      </c>
      <c r="D48" s="194" t="s">
        <v>1744</v>
      </c>
      <c r="E48" s="195"/>
      <c r="F48" s="52" t="s">
        <v>1196</v>
      </c>
    </row>
    <row r="49" spans="1:6" ht="29" x14ac:dyDescent="0.35">
      <c r="A49" s="99" t="s">
        <v>325</v>
      </c>
      <c r="B49" s="99">
        <v>2</v>
      </c>
      <c r="C49" s="99" t="s">
        <v>1353</v>
      </c>
      <c r="D49" s="194" t="s">
        <v>1745</v>
      </c>
      <c r="E49" s="197"/>
      <c r="F49" s="52" t="s">
        <v>1196</v>
      </c>
    </row>
    <row r="50" spans="1:6" ht="29" x14ac:dyDescent="0.35">
      <c r="A50" s="99" t="s">
        <v>325</v>
      </c>
      <c r="B50" s="99">
        <v>3</v>
      </c>
      <c r="C50" s="99" t="s">
        <v>326</v>
      </c>
      <c r="D50" s="194" t="s">
        <v>1746</v>
      </c>
      <c r="E50" s="197"/>
      <c r="F50" s="52" t="s">
        <v>1196</v>
      </c>
    </row>
    <row r="51" spans="1:6" ht="29" x14ac:dyDescent="0.35">
      <c r="A51" s="99" t="s">
        <v>325</v>
      </c>
      <c r="B51" s="99">
        <v>4</v>
      </c>
      <c r="C51" s="99" t="s">
        <v>327</v>
      </c>
      <c r="D51" s="194" t="s">
        <v>1747</v>
      </c>
      <c r="E51" s="197"/>
      <c r="F51" s="52" t="s">
        <v>1196</v>
      </c>
    </row>
    <row r="52" spans="1:6" ht="29" x14ac:dyDescent="0.35">
      <c r="A52" s="99" t="s">
        <v>325</v>
      </c>
      <c r="B52" s="99">
        <v>5</v>
      </c>
      <c r="C52" s="99" t="s">
        <v>328</v>
      </c>
      <c r="D52" s="194" t="s">
        <v>1748</v>
      </c>
      <c r="E52" s="195"/>
      <c r="F52" s="52" t="s">
        <v>1196</v>
      </c>
    </row>
    <row r="53" spans="1:6" ht="29" x14ac:dyDescent="0.35">
      <c r="A53" s="99" t="s">
        <v>325</v>
      </c>
      <c r="B53" s="150" t="s">
        <v>301</v>
      </c>
      <c r="C53" s="99" t="s">
        <v>302</v>
      </c>
      <c r="D53" s="194" t="s">
        <v>1718</v>
      </c>
      <c r="E53" s="194"/>
      <c r="F53" s="52" t="s">
        <v>1196</v>
      </c>
    </row>
    <row r="54" spans="1:6" ht="29" x14ac:dyDescent="0.35">
      <c r="A54" s="99" t="s">
        <v>325</v>
      </c>
      <c r="B54" s="150" t="s">
        <v>312</v>
      </c>
      <c r="C54" s="99" t="s">
        <v>320</v>
      </c>
      <c r="D54" s="194" t="s">
        <v>1749</v>
      </c>
      <c r="E54" s="194"/>
      <c r="F54" s="52" t="s">
        <v>1196</v>
      </c>
    </row>
    <row r="55" spans="1:6" ht="29" x14ac:dyDescent="0.35">
      <c r="A55" s="99" t="s">
        <v>329</v>
      </c>
      <c r="B55" s="99">
        <v>1</v>
      </c>
      <c r="C55" s="99" t="s">
        <v>1351</v>
      </c>
      <c r="D55" s="194" t="s">
        <v>1743</v>
      </c>
      <c r="E55" s="194"/>
      <c r="F55" s="52" t="s">
        <v>1196</v>
      </c>
    </row>
    <row r="56" spans="1:6" ht="29" x14ac:dyDescent="0.35">
      <c r="A56" s="99" t="s">
        <v>329</v>
      </c>
      <c r="B56" s="99">
        <v>9</v>
      </c>
      <c r="C56" s="99" t="s">
        <v>1352</v>
      </c>
      <c r="D56" s="194" t="s">
        <v>1744</v>
      </c>
      <c r="E56" s="194"/>
      <c r="F56" s="52" t="s">
        <v>1196</v>
      </c>
    </row>
    <row r="57" spans="1:6" ht="29" x14ac:dyDescent="0.35">
      <c r="A57" s="99" t="s">
        <v>329</v>
      </c>
      <c r="B57" s="99">
        <v>2</v>
      </c>
      <c r="C57" s="99" t="s">
        <v>1353</v>
      </c>
      <c r="D57" s="194" t="s">
        <v>1745</v>
      </c>
      <c r="E57" s="194"/>
      <c r="F57" s="52" t="s">
        <v>1196</v>
      </c>
    </row>
    <row r="58" spans="1:6" ht="29" x14ac:dyDescent="0.35">
      <c r="A58" s="99" t="s">
        <v>329</v>
      </c>
      <c r="B58" s="99">
        <v>3</v>
      </c>
      <c r="C58" s="99" t="s">
        <v>326</v>
      </c>
      <c r="D58" s="194" t="s">
        <v>1746</v>
      </c>
      <c r="E58" s="194"/>
      <c r="F58" s="52" t="s">
        <v>1196</v>
      </c>
    </row>
    <row r="59" spans="1:6" ht="29" x14ac:dyDescent="0.35">
      <c r="A59" s="99" t="s">
        <v>329</v>
      </c>
      <c r="B59" s="99">
        <v>4</v>
      </c>
      <c r="C59" s="99" t="s">
        <v>327</v>
      </c>
      <c r="D59" s="194" t="s">
        <v>1747</v>
      </c>
      <c r="E59" s="194"/>
      <c r="F59" s="52" t="s">
        <v>1196</v>
      </c>
    </row>
    <row r="60" spans="1:6" ht="29" x14ac:dyDescent="0.35">
      <c r="A60" s="99" t="s">
        <v>329</v>
      </c>
      <c r="B60" s="99">
        <v>5</v>
      </c>
      <c r="C60" s="99" t="s">
        <v>330</v>
      </c>
      <c r="D60" s="194" t="s">
        <v>1750</v>
      </c>
      <c r="E60" s="194"/>
      <c r="F60" s="52" t="s">
        <v>1196</v>
      </c>
    </row>
    <row r="61" spans="1:6" x14ac:dyDescent="0.35">
      <c r="A61" s="99" t="s">
        <v>329</v>
      </c>
      <c r="B61" s="99">
        <v>6</v>
      </c>
      <c r="C61" s="99" t="s">
        <v>1356</v>
      </c>
      <c r="D61" s="194" t="s">
        <v>1751</v>
      </c>
      <c r="E61" s="194"/>
      <c r="F61" s="52"/>
    </row>
    <row r="62" spans="1:6" ht="29" x14ac:dyDescent="0.35">
      <c r="A62" s="99" t="s">
        <v>329</v>
      </c>
      <c r="B62" s="150" t="s">
        <v>301</v>
      </c>
      <c r="C62" s="99" t="s">
        <v>302</v>
      </c>
      <c r="D62" s="194" t="s">
        <v>1718</v>
      </c>
      <c r="E62" s="194"/>
      <c r="F62" s="52" t="s">
        <v>1196</v>
      </c>
    </row>
    <row r="63" spans="1:6" ht="29" x14ac:dyDescent="0.35">
      <c r="A63" s="99" t="s">
        <v>329</v>
      </c>
      <c r="B63" s="150" t="s">
        <v>312</v>
      </c>
      <c r="C63" s="99" t="s">
        <v>320</v>
      </c>
      <c r="D63" s="194" t="s">
        <v>1749</v>
      </c>
      <c r="E63" s="194"/>
      <c r="F63" s="52" t="s">
        <v>1196</v>
      </c>
    </row>
    <row r="64" spans="1:6" x14ac:dyDescent="0.35">
      <c r="A64" s="20" t="s">
        <v>1424</v>
      </c>
      <c r="B64" s="20">
        <v>1</v>
      </c>
      <c r="C64" s="20" t="s">
        <v>304</v>
      </c>
      <c r="D64" s="194" t="s">
        <v>1719</v>
      </c>
      <c r="E64" s="194"/>
      <c r="F64" s="139"/>
    </row>
    <row r="65" spans="1:6" x14ac:dyDescent="0.35">
      <c r="A65" s="20" t="s">
        <v>1424</v>
      </c>
      <c r="B65" s="20">
        <v>2</v>
      </c>
      <c r="C65" s="20" t="s">
        <v>305</v>
      </c>
      <c r="D65" s="194" t="s">
        <v>1720</v>
      </c>
      <c r="E65" s="194"/>
      <c r="F65" s="139"/>
    </row>
    <row r="66" spans="1:6" x14ac:dyDescent="0.35">
      <c r="A66" s="20" t="s">
        <v>1424</v>
      </c>
      <c r="B66" s="20">
        <v>3</v>
      </c>
      <c r="C66" s="20" t="s">
        <v>306</v>
      </c>
      <c r="D66" s="194" t="s">
        <v>1721</v>
      </c>
      <c r="E66" s="194"/>
      <c r="F66" s="139"/>
    </row>
    <row r="67" spans="1:6" x14ac:dyDescent="0.35">
      <c r="A67" s="20" t="s">
        <v>1424</v>
      </c>
      <c r="B67" s="20">
        <v>96</v>
      </c>
      <c r="C67" s="20" t="s">
        <v>302</v>
      </c>
      <c r="D67" s="194" t="s">
        <v>1718</v>
      </c>
      <c r="E67" s="194"/>
      <c r="F67" s="139"/>
    </row>
    <row r="68" spans="1:6" x14ac:dyDescent="0.35">
      <c r="A68" s="20" t="s">
        <v>331</v>
      </c>
      <c r="B68" s="20">
        <v>1</v>
      </c>
      <c r="C68" s="20" t="s">
        <v>332</v>
      </c>
      <c r="D68" s="194" t="s">
        <v>1752</v>
      </c>
      <c r="E68" s="194"/>
      <c r="F68" s="139"/>
    </row>
    <row r="69" spans="1:6" x14ac:dyDescent="0.35">
      <c r="A69" s="20" t="s">
        <v>331</v>
      </c>
      <c r="B69" s="20">
        <v>2</v>
      </c>
      <c r="C69" s="20" t="s">
        <v>333</v>
      </c>
      <c r="D69" s="194" t="s">
        <v>1753</v>
      </c>
      <c r="E69" s="194"/>
      <c r="F69" s="139"/>
    </row>
    <row r="70" spans="1:6" x14ac:dyDescent="0.35">
      <c r="A70" s="20" t="s">
        <v>331</v>
      </c>
      <c r="B70" s="20">
        <v>7</v>
      </c>
      <c r="C70" s="20" t="s">
        <v>1913</v>
      </c>
      <c r="D70" s="194" t="s">
        <v>1754</v>
      </c>
      <c r="E70" s="194"/>
      <c r="F70" s="139"/>
    </row>
    <row r="71" spans="1:6" x14ac:dyDescent="0.35">
      <c r="A71" s="20" t="s">
        <v>331</v>
      </c>
      <c r="B71" s="20">
        <v>3</v>
      </c>
      <c r="C71" s="20" t="s">
        <v>334</v>
      </c>
      <c r="D71" s="194" t="s">
        <v>1755</v>
      </c>
      <c r="E71" s="194"/>
      <c r="F71" s="139"/>
    </row>
    <row r="72" spans="1:6" x14ac:dyDescent="0.35">
      <c r="A72" s="20" t="s">
        <v>331</v>
      </c>
      <c r="B72" s="20">
        <v>4</v>
      </c>
      <c r="C72" s="20" t="s">
        <v>335</v>
      </c>
      <c r="D72" s="194" t="s">
        <v>1756</v>
      </c>
      <c r="E72" s="194"/>
      <c r="F72" s="139"/>
    </row>
    <row r="73" spans="1:6" x14ac:dyDescent="0.35">
      <c r="A73" s="20" t="s">
        <v>331</v>
      </c>
      <c r="B73" s="20">
        <v>5</v>
      </c>
      <c r="C73" s="20" t="s">
        <v>336</v>
      </c>
      <c r="D73" s="194" t="s">
        <v>1757</v>
      </c>
      <c r="E73" s="194"/>
      <c r="F73" s="139"/>
    </row>
    <row r="74" spans="1:6" x14ac:dyDescent="0.35">
      <c r="A74" s="20" t="s">
        <v>331</v>
      </c>
      <c r="B74" s="20">
        <v>6</v>
      </c>
      <c r="C74" s="20" t="s">
        <v>337</v>
      </c>
      <c r="D74" s="194" t="s">
        <v>1758</v>
      </c>
      <c r="E74" s="194"/>
      <c r="F74" s="139"/>
    </row>
    <row r="75" spans="1:6" x14ac:dyDescent="0.35">
      <c r="A75" s="20" t="s">
        <v>331</v>
      </c>
      <c r="B75" s="20">
        <v>96</v>
      </c>
      <c r="C75" s="20" t="s">
        <v>302</v>
      </c>
      <c r="D75" s="194" t="s">
        <v>1718</v>
      </c>
      <c r="E75" s="194"/>
      <c r="F75" s="139"/>
    </row>
    <row r="76" spans="1:6" ht="72.5" x14ac:dyDescent="0.35">
      <c r="A76" s="148" t="s">
        <v>338</v>
      </c>
      <c r="B76" s="23">
        <v>1</v>
      </c>
      <c r="C76" s="23" t="s">
        <v>339</v>
      </c>
      <c r="D76" s="184" t="s">
        <v>1759</v>
      </c>
      <c r="E76" s="184"/>
      <c r="F76" s="136" t="s">
        <v>1067</v>
      </c>
    </row>
    <row r="77" spans="1:6" ht="72.5" x14ac:dyDescent="0.35">
      <c r="A77" s="148" t="s">
        <v>338</v>
      </c>
      <c r="B77" s="23">
        <v>2</v>
      </c>
      <c r="C77" s="23" t="s">
        <v>340</v>
      </c>
      <c r="D77" s="184" t="s">
        <v>1760</v>
      </c>
      <c r="E77" s="184"/>
      <c r="F77" s="136" t="s">
        <v>1067</v>
      </c>
    </row>
    <row r="78" spans="1:6" ht="72.5" x14ac:dyDescent="0.35">
      <c r="A78" s="148" t="s">
        <v>338</v>
      </c>
      <c r="B78" s="23">
        <v>3</v>
      </c>
      <c r="C78" s="23" t="s">
        <v>341</v>
      </c>
      <c r="D78" s="184" t="s">
        <v>1761</v>
      </c>
      <c r="E78" s="184"/>
      <c r="F78" s="136" t="s">
        <v>1067</v>
      </c>
    </row>
    <row r="79" spans="1:6" ht="72.5" x14ac:dyDescent="0.35">
      <c r="A79" s="148" t="s">
        <v>338</v>
      </c>
      <c r="B79" s="23">
        <v>4</v>
      </c>
      <c r="C79" s="23" t="s">
        <v>342</v>
      </c>
      <c r="D79" s="184" t="s">
        <v>1762</v>
      </c>
      <c r="E79" s="184"/>
      <c r="F79" s="136" t="s">
        <v>1067</v>
      </c>
    </row>
    <row r="80" spans="1:6" ht="72.5" x14ac:dyDescent="0.35">
      <c r="A80" s="148" t="s">
        <v>338</v>
      </c>
      <c r="B80" s="23">
        <v>5</v>
      </c>
      <c r="C80" s="23" t="s">
        <v>343</v>
      </c>
      <c r="D80" s="184" t="s">
        <v>1763</v>
      </c>
      <c r="E80" s="184"/>
      <c r="F80" s="136" t="s">
        <v>1067</v>
      </c>
    </row>
    <row r="81" spans="1:6" ht="72.5" x14ac:dyDescent="0.35">
      <c r="A81" s="148" t="s">
        <v>338</v>
      </c>
      <c r="B81" s="23">
        <v>6</v>
      </c>
      <c r="C81" s="23" t="s">
        <v>344</v>
      </c>
      <c r="D81" s="184" t="s">
        <v>1764</v>
      </c>
      <c r="E81" s="184"/>
      <c r="F81" s="136" t="s">
        <v>1067</v>
      </c>
    </row>
    <row r="82" spans="1:6" ht="72.5" x14ac:dyDescent="0.35">
      <c r="A82" s="148" t="s">
        <v>338</v>
      </c>
      <c r="B82" s="23">
        <v>7</v>
      </c>
      <c r="C82" s="23" t="s">
        <v>345</v>
      </c>
      <c r="D82" s="184" t="s">
        <v>1765</v>
      </c>
      <c r="E82" s="184"/>
      <c r="F82" s="136" t="s">
        <v>1067</v>
      </c>
    </row>
    <row r="83" spans="1:6" s="101" customFormat="1" ht="72.5" x14ac:dyDescent="0.35">
      <c r="A83" s="148" t="s">
        <v>338</v>
      </c>
      <c r="B83" s="23">
        <v>8</v>
      </c>
      <c r="C83" s="23" t="s">
        <v>346</v>
      </c>
      <c r="D83" s="184" t="s">
        <v>1766</v>
      </c>
      <c r="E83" s="184"/>
      <c r="F83" s="136" t="s">
        <v>1067</v>
      </c>
    </row>
    <row r="84" spans="1:6" x14ac:dyDescent="0.35">
      <c r="A84" s="99" t="s">
        <v>338</v>
      </c>
      <c r="B84" s="100">
        <v>96</v>
      </c>
      <c r="C84" s="100" t="s">
        <v>347</v>
      </c>
      <c r="D84" s="184" t="s">
        <v>1767</v>
      </c>
      <c r="E84" s="184"/>
      <c r="F84" s="52" t="s">
        <v>1187</v>
      </c>
    </row>
    <row r="85" spans="1:6" ht="29" x14ac:dyDescent="0.35">
      <c r="A85" s="99" t="s">
        <v>348</v>
      </c>
      <c r="B85" s="99">
        <v>1</v>
      </c>
      <c r="C85" s="99" t="s">
        <v>1357</v>
      </c>
      <c r="D85" s="184" t="s">
        <v>1768</v>
      </c>
      <c r="E85" s="198"/>
      <c r="F85" s="52" t="s">
        <v>1196</v>
      </c>
    </row>
    <row r="86" spans="1:6" ht="29" x14ac:dyDescent="0.35">
      <c r="A86" s="99" t="s">
        <v>348</v>
      </c>
      <c r="B86" s="99">
        <v>4</v>
      </c>
      <c r="C86" s="99" t="s">
        <v>1358</v>
      </c>
      <c r="D86" s="184" t="s">
        <v>1769</v>
      </c>
      <c r="E86" s="198"/>
      <c r="F86" s="52" t="s">
        <v>1196</v>
      </c>
    </row>
    <row r="87" spans="1:6" ht="29" x14ac:dyDescent="0.35">
      <c r="A87" s="99" t="s">
        <v>348</v>
      </c>
      <c r="B87" s="99">
        <v>2</v>
      </c>
      <c r="C87" s="99" t="s">
        <v>1221</v>
      </c>
      <c r="D87" s="184" t="s">
        <v>1770</v>
      </c>
      <c r="E87" s="198"/>
      <c r="F87" s="52" t="s">
        <v>1196</v>
      </c>
    </row>
    <row r="88" spans="1:6" ht="29" x14ac:dyDescent="0.35">
      <c r="A88" s="99" t="s">
        <v>348</v>
      </c>
      <c r="B88" s="99">
        <v>3</v>
      </c>
      <c r="C88" s="99" t="s">
        <v>349</v>
      </c>
      <c r="D88" s="184" t="s">
        <v>1757</v>
      </c>
      <c r="E88" s="184"/>
      <c r="F88" s="52" t="s">
        <v>1196</v>
      </c>
    </row>
    <row r="89" spans="1:6" ht="29" x14ac:dyDescent="0.35">
      <c r="A89" s="99" t="s">
        <v>348</v>
      </c>
      <c r="B89" s="150" t="s">
        <v>301</v>
      </c>
      <c r="C89" s="99" t="s">
        <v>302</v>
      </c>
      <c r="D89" s="184" t="s">
        <v>1718</v>
      </c>
      <c r="E89" s="184"/>
      <c r="F89" s="52" t="s">
        <v>1196</v>
      </c>
    </row>
    <row r="90" spans="1:6" ht="29" x14ac:dyDescent="0.35">
      <c r="A90" s="99" t="s">
        <v>348</v>
      </c>
      <c r="B90" s="150" t="s">
        <v>312</v>
      </c>
      <c r="C90" s="99" t="s">
        <v>320</v>
      </c>
      <c r="D90" s="184" t="s">
        <v>1749</v>
      </c>
      <c r="E90" s="184"/>
      <c r="F90" s="52" t="s">
        <v>1196</v>
      </c>
    </row>
    <row r="91" spans="1:6" ht="29" x14ac:dyDescent="0.35">
      <c r="A91" s="99" t="s">
        <v>348</v>
      </c>
      <c r="B91" s="150" t="s">
        <v>350</v>
      </c>
      <c r="C91" s="99" t="s">
        <v>351</v>
      </c>
      <c r="D91" s="184" t="s">
        <v>1771</v>
      </c>
      <c r="E91" s="184"/>
      <c r="F91" s="52" t="s">
        <v>1196</v>
      </c>
    </row>
    <row r="92" spans="1:6" x14ac:dyDescent="0.35">
      <c r="A92" s="20" t="s">
        <v>352</v>
      </c>
      <c r="B92" s="20">
        <v>1</v>
      </c>
      <c r="C92" s="21" t="s">
        <v>353</v>
      </c>
      <c r="D92" s="184" t="s">
        <v>1772</v>
      </c>
      <c r="E92" s="184"/>
      <c r="F92" s="139"/>
    </row>
    <row r="93" spans="1:6" x14ac:dyDescent="0.35">
      <c r="A93" s="20" t="s">
        <v>352</v>
      </c>
      <c r="B93" s="20">
        <v>2</v>
      </c>
      <c r="C93" s="21" t="s">
        <v>354</v>
      </c>
      <c r="D93" s="184" t="s">
        <v>1773</v>
      </c>
      <c r="E93" s="184"/>
      <c r="F93" s="139"/>
    </row>
    <row r="94" spans="1:6" x14ac:dyDescent="0.35">
      <c r="A94" s="20" t="s">
        <v>352</v>
      </c>
      <c r="B94" s="20">
        <v>3</v>
      </c>
      <c r="C94" s="21" t="s">
        <v>355</v>
      </c>
      <c r="D94" s="184" t="s">
        <v>1774</v>
      </c>
      <c r="E94" s="184"/>
      <c r="F94" s="139"/>
    </row>
    <row r="95" spans="1:6" x14ac:dyDescent="0.35">
      <c r="A95" s="20" t="s">
        <v>1915</v>
      </c>
      <c r="B95" s="20">
        <v>1</v>
      </c>
      <c r="C95" s="21" t="s">
        <v>1916</v>
      </c>
      <c r="D95" s="184" t="s">
        <v>2025</v>
      </c>
      <c r="E95" s="184"/>
      <c r="F95" s="139"/>
    </row>
    <row r="96" spans="1:6" x14ac:dyDescent="0.35">
      <c r="A96" s="20" t="s">
        <v>1915</v>
      </c>
      <c r="B96" s="20">
        <v>2</v>
      </c>
      <c r="C96" s="21" t="s">
        <v>1917</v>
      </c>
      <c r="D96" s="184" t="s">
        <v>2026</v>
      </c>
      <c r="E96" s="184"/>
      <c r="F96" s="139"/>
    </row>
    <row r="97" spans="1:6" x14ac:dyDescent="0.35">
      <c r="A97" s="20" t="s">
        <v>1915</v>
      </c>
      <c r="B97" s="20">
        <v>3</v>
      </c>
      <c r="C97" s="21" t="s">
        <v>1918</v>
      </c>
      <c r="D97" s="184" t="s">
        <v>2027</v>
      </c>
      <c r="E97" s="184"/>
      <c r="F97" s="139"/>
    </row>
    <row r="98" spans="1:6" x14ac:dyDescent="0.35">
      <c r="A98" s="20" t="s">
        <v>1915</v>
      </c>
      <c r="B98" s="20">
        <v>4</v>
      </c>
      <c r="C98" s="21" t="s">
        <v>1919</v>
      </c>
      <c r="D98" s="184" t="s">
        <v>2028</v>
      </c>
      <c r="E98" s="184"/>
      <c r="F98" s="139"/>
    </row>
    <row r="99" spans="1:6" x14ac:dyDescent="0.35">
      <c r="A99" s="20" t="s">
        <v>1915</v>
      </c>
      <c r="B99" s="20">
        <v>96</v>
      </c>
      <c r="C99" s="21" t="s">
        <v>302</v>
      </c>
      <c r="D99" s="184" t="s">
        <v>2029</v>
      </c>
      <c r="E99" s="184"/>
      <c r="F99" s="139"/>
    </row>
    <row r="100" spans="1:6" x14ac:dyDescent="0.35">
      <c r="A100" s="20" t="s">
        <v>1915</v>
      </c>
      <c r="B100" s="20">
        <v>98</v>
      </c>
      <c r="C100" s="21" t="s">
        <v>320</v>
      </c>
      <c r="D100" s="184" t="s">
        <v>2030</v>
      </c>
      <c r="E100" s="184"/>
      <c r="F100" s="139"/>
    </row>
    <row r="101" spans="1:6" x14ac:dyDescent="0.35">
      <c r="A101" s="20" t="s">
        <v>1403</v>
      </c>
      <c r="B101" s="224" t="s">
        <v>2079</v>
      </c>
      <c r="C101" s="224" t="s">
        <v>2080</v>
      </c>
      <c r="D101" s="225" t="s">
        <v>2081</v>
      </c>
      <c r="E101" s="225"/>
      <c r="F101" s="139"/>
    </row>
    <row r="102" spans="1:6" x14ac:dyDescent="0.35">
      <c r="A102" s="20" t="s">
        <v>1403</v>
      </c>
      <c r="B102" s="224" t="s">
        <v>2082</v>
      </c>
      <c r="C102" s="224" t="s">
        <v>2083</v>
      </c>
      <c r="D102" s="225" t="s">
        <v>2084</v>
      </c>
      <c r="E102" s="225"/>
      <c r="F102" s="139"/>
    </row>
    <row r="103" spans="1:6" x14ac:dyDescent="0.35">
      <c r="A103" s="20" t="s">
        <v>1403</v>
      </c>
      <c r="B103" s="224" t="s">
        <v>2085</v>
      </c>
      <c r="C103" s="224" t="s">
        <v>2086</v>
      </c>
      <c r="D103" s="225" t="s">
        <v>2087</v>
      </c>
      <c r="E103" s="225"/>
      <c r="F103" s="139"/>
    </row>
    <row r="104" spans="1:6" x14ac:dyDescent="0.35">
      <c r="A104" s="20" t="s">
        <v>1403</v>
      </c>
      <c r="B104" s="224" t="s">
        <v>2088</v>
      </c>
      <c r="C104" s="224" t="s">
        <v>2089</v>
      </c>
      <c r="D104" s="225" t="s">
        <v>2090</v>
      </c>
      <c r="E104" s="225"/>
      <c r="F104" s="139"/>
    </row>
    <row r="105" spans="1:6" x14ac:dyDescent="0.35">
      <c r="A105" s="20" t="s">
        <v>1403</v>
      </c>
      <c r="B105" s="224" t="s">
        <v>2091</v>
      </c>
      <c r="C105" s="224" t="s">
        <v>2092</v>
      </c>
      <c r="D105" s="225" t="s">
        <v>2093</v>
      </c>
      <c r="E105" s="225"/>
      <c r="F105" s="139"/>
    </row>
    <row r="106" spans="1:6" x14ac:dyDescent="0.35">
      <c r="A106" s="20" t="s">
        <v>1403</v>
      </c>
      <c r="B106" s="224" t="s">
        <v>2094</v>
      </c>
      <c r="C106" s="224" t="s">
        <v>2095</v>
      </c>
      <c r="D106" s="225" t="s">
        <v>2096</v>
      </c>
      <c r="E106" s="225"/>
      <c r="F106" s="139"/>
    </row>
    <row r="107" spans="1:6" x14ac:dyDescent="0.35">
      <c r="A107" s="20" t="s">
        <v>1403</v>
      </c>
      <c r="B107" s="224" t="s">
        <v>2097</v>
      </c>
      <c r="C107" s="224" t="s">
        <v>2098</v>
      </c>
      <c r="D107" s="225" t="s">
        <v>2099</v>
      </c>
      <c r="E107" s="225"/>
      <c r="F107" s="139"/>
    </row>
    <row r="108" spans="1:6" x14ac:dyDescent="0.35">
      <c r="A108" s="20" t="s">
        <v>1403</v>
      </c>
      <c r="B108" s="224" t="s">
        <v>2100</v>
      </c>
      <c r="C108" s="224" t="s">
        <v>2100</v>
      </c>
      <c r="D108" s="225" t="s">
        <v>2101</v>
      </c>
      <c r="E108" s="225"/>
      <c r="F108" s="139"/>
    </row>
    <row r="109" spans="1:6" x14ac:dyDescent="0.35">
      <c r="A109" s="20" t="s">
        <v>1403</v>
      </c>
      <c r="B109" s="224" t="s">
        <v>2102</v>
      </c>
      <c r="C109" s="224" t="s">
        <v>2103</v>
      </c>
      <c r="D109" s="225" t="s">
        <v>2104</v>
      </c>
      <c r="E109" s="225"/>
      <c r="F109" s="139"/>
    </row>
    <row r="110" spans="1:6" x14ac:dyDescent="0.35">
      <c r="A110" s="20" t="s">
        <v>1403</v>
      </c>
      <c r="B110" s="224" t="s">
        <v>2105</v>
      </c>
      <c r="C110" s="224" t="s">
        <v>2106</v>
      </c>
      <c r="D110" s="225" t="s">
        <v>2107</v>
      </c>
      <c r="E110" s="225"/>
      <c r="F110" s="139"/>
    </row>
    <row r="111" spans="1:6" x14ac:dyDescent="0.35">
      <c r="A111" s="20" t="s">
        <v>1403</v>
      </c>
      <c r="B111" s="224" t="s">
        <v>2108</v>
      </c>
      <c r="C111" s="224" t="s">
        <v>2109</v>
      </c>
      <c r="D111" s="225" t="s">
        <v>2110</v>
      </c>
      <c r="E111" s="225"/>
      <c r="F111" s="139"/>
    </row>
    <row r="112" spans="1:6" x14ac:dyDescent="0.35">
      <c r="A112" s="20" t="s">
        <v>1403</v>
      </c>
      <c r="B112" s="224" t="s">
        <v>2111</v>
      </c>
      <c r="C112" s="224" t="s">
        <v>2112</v>
      </c>
      <c r="D112" s="225" t="s">
        <v>2113</v>
      </c>
      <c r="E112" s="225"/>
      <c r="F112" s="139"/>
    </row>
    <row r="113" spans="1:6" x14ac:dyDescent="0.35">
      <c r="A113" s="20" t="s">
        <v>1403</v>
      </c>
      <c r="B113" s="224" t="s">
        <v>2114</v>
      </c>
      <c r="C113" s="224" t="s">
        <v>2115</v>
      </c>
      <c r="D113" s="225" t="s">
        <v>2116</v>
      </c>
      <c r="E113" s="225"/>
      <c r="F113" s="139"/>
    </row>
    <row r="114" spans="1:6" x14ac:dyDescent="0.35">
      <c r="A114" s="20" t="s">
        <v>1403</v>
      </c>
      <c r="B114" s="224" t="s">
        <v>2117</v>
      </c>
      <c r="C114" s="224" t="s">
        <v>2118</v>
      </c>
      <c r="D114" s="225" t="s">
        <v>2119</v>
      </c>
      <c r="E114" s="225"/>
      <c r="F114" s="139"/>
    </row>
    <row r="115" spans="1:6" x14ac:dyDescent="0.35">
      <c r="A115" s="20" t="s">
        <v>1403</v>
      </c>
      <c r="B115" s="224" t="s">
        <v>2120</v>
      </c>
      <c r="C115" s="224" t="s">
        <v>2121</v>
      </c>
      <c r="D115" s="225" t="s">
        <v>2122</v>
      </c>
      <c r="E115" s="225"/>
      <c r="F115" s="139"/>
    </row>
    <row r="116" spans="1:6" x14ac:dyDescent="0.35">
      <c r="A116" s="20" t="s">
        <v>1403</v>
      </c>
      <c r="B116" s="224" t="s">
        <v>2123</v>
      </c>
      <c r="C116" s="224" t="s">
        <v>2124</v>
      </c>
      <c r="D116" s="225" t="s">
        <v>2125</v>
      </c>
      <c r="E116" s="225"/>
      <c r="F116" s="139"/>
    </row>
    <row r="117" spans="1:6" x14ac:dyDescent="0.35">
      <c r="A117" s="20" t="s">
        <v>1403</v>
      </c>
      <c r="B117" s="224" t="s">
        <v>2126</v>
      </c>
      <c r="C117" s="224" t="s">
        <v>2127</v>
      </c>
      <c r="D117" s="225" t="s">
        <v>2128</v>
      </c>
      <c r="E117" s="225"/>
      <c r="F117" s="139"/>
    </row>
    <row r="118" spans="1:6" x14ac:dyDescent="0.35">
      <c r="A118" s="20" t="s">
        <v>1403</v>
      </c>
      <c r="B118" s="224" t="s">
        <v>2129</v>
      </c>
      <c r="C118" s="224" t="s">
        <v>2130</v>
      </c>
      <c r="D118" s="225" t="s">
        <v>2131</v>
      </c>
      <c r="E118" s="225"/>
      <c r="F118" s="139"/>
    </row>
    <row r="119" spans="1:6" x14ac:dyDescent="0.35">
      <c r="A119" s="20" t="s">
        <v>356</v>
      </c>
      <c r="B119" s="20">
        <v>4</v>
      </c>
      <c r="C119" s="21" t="s">
        <v>1350</v>
      </c>
      <c r="D119" s="203" t="s">
        <v>1775</v>
      </c>
      <c r="E119" s="203"/>
      <c r="F119" s="139"/>
    </row>
    <row r="120" spans="1:6" x14ac:dyDescent="0.35">
      <c r="A120" s="20" t="s">
        <v>356</v>
      </c>
      <c r="B120" s="20">
        <v>1</v>
      </c>
      <c r="C120" s="22" t="s">
        <v>357</v>
      </c>
      <c r="D120" s="181" t="s">
        <v>1776</v>
      </c>
      <c r="E120" s="181"/>
      <c r="F120" s="139"/>
    </row>
    <row r="121" spans="1:6" x14ac:dyDescent="0.35">
      <c r="A121" s="20" t="s">
        <v>356</v>
      </c>
      <c r="B121" s="20">
        <v>2</v>
      </c>
      <c r="C121" s="22" t="s">
        <v>358</v>
      </c>
      <c r="D121" s="184" t="s">
        <v>1777</v>
      </c>
      <c r="E121" s="184"/>
      <c r="F121" s="139"/>
    </row>
    <row r="122" spans="1:6" x14ac:dyDescent="0.35">
      <c r="A122" s="20" t="s">
        <v>356</v>
      </c>
      <c r="B122" s="20">
        <v>3</v>
      </c>
      <c r="C122" s="22" t="s">
        <v>1928</v>
      </c>
      <c r="D122" s="230" t="s">
        <v>2475</v>
      </c>
      <c r="E122" s="22"/>
      <c r="F122" s="139"/>
    </row>
    <row r="123" spans="1:6" x14ac:dyDescent="0.35">
      <c r="A123" s="20" t="s">
        <v>356</v>
      </c>
      <c r="B123" s="20">
        <v>96</v>
      </c>
      <c r="C123" s="22" t="s">
        <v>302</v>
      </c>
      <c r="D123" s="184" t="s">
        <v>1718</v>
      </c>
      <c r="E123" s="184"/>
      <c r="F123" s="139"/>
    </row>
    <row r="124" spans="1:6" x14ac:dyDescent="0.35">
      <c r="A124" s="20" t="s">
        <v>1332</v>
      </c>
      <c r="B124" s="20">
        <v>1</v>
      </c>
      <c r="C124" s="22" t="s">
        <v>1333</v>
      </c>
      <c r="D124" s="179" t="s">
        <v>1778</v>
      </c>
      <c r="E124" s="179"/>
      <c r="F124" s="139"/>
    </row>
    <row r="125" spans="1:6" x14ac:dyDescent="0.35">
      <c r="A125" s="20" t="s">
        <v>1332</v>
      </c>
      <c r="B125" s="20">
        <v>2</v>
      </c>
      <c r="C125" s="22" t="s">
        <v>1503</v>
      </c>
      <c r="D125" s="179" t="s">
        <v>2474</v>
      </c>
      <c r="E125" s="177"/>
      <c r="F125" s="139"/>
    </row>
    <row r="126" spans="1:6" x14ac:dyDescent="0.35">
      <c r="A126" s="20" t="s">
        <v>1332</v>
      </c>
      <c r="B126" s="20">
        <v>3</v>
      </c>
      <c r="C126" s="22" t="s">
        <v>1504</v>
      </c>
      <c r="D126" s="179" t="s">
        <v>2493</v>
      </c>
      <c r="E126" s="177"/>
      <c r="F126" s="139"/>
    </row>
    <row r="127" spans="1:6" x14ac:dyDescent="0.35">
      <c r="A127" s="20" t="s">
        <v>1332</v>
      </c>
      <c r="B127" s="20">
        <v>98</v>
      </c>
      <c r="C127" s="22" t="s">
        <v>313</v>
      </c>
      <c r="D127" s="184" t="s">
        <v>1749</v>
      </c>
      <c r="E127" s="184"/>
      <c r="F127" s="139"/>
    </row>
    <row r="128" spans="1:6" ht="43.5" x14ac:dyDescent="0.35">
      <c r="A128" s="20" t="s">
        <v>359</v>
      </c>
      <c r="B128" s="20">
        <v>1</v>
      </c>
      <c r="C128" s="22" t="s">
        <v>360</v>
      </c>
      <c r="D128" s="184" t="s">
        <v>1779</v>
      </c>
      <c r="E128" s="184"/>
      <c r="F128" s="201" t="s">
        <v>1068</v>
      </c>
    </row>
    <row r="129" spans="1:6" ht="43.5" x14ac:dyDescent="0.35">
      <c r="A129" s="20" t="s">
        <v>359</v>
      </c>
      <c r="B129" s="20">
        <v>2</v>
      </c>
      <c r="C129" s="22" t="s">
        <v>361</v>
      </c>
      <c r="D129" s="184" t="s">
        <v>1780</v>
      </c>
      <c r="E129" s="184"/>
      <c r="F129" s="201" t="s">
        <v>1068</v>
      </c>
    </row>
    <row r="130" spans="1:6" ht="43.5" x14ac:dyDescent="0.35">
      <c r="A130" s="20" t="s">
        <v>359</v>
      </c>
      <c r="B130" s="20">
        <v>3</v>
      </c>
      <c r="C130" s="22" t="s">
        <v>362</v>
      </c>
      <c r="D130" s="184" t="s">
        <v>1781</v>
      </c>
      <c r="E130" s="184"/>
      <c r="F130" s="201" t="s">
        <v>1068</v>
      </c>
    </row>
    <row r="131" spans="1:6" ht="43.5" x14ac:dyDescent="0.35">
      <c r="A131" s="20" t="s">
        <v>359</v>
      </c>
      <c r="B131" s="20">
        <v>4</v>
      </c>
      <c r="C131" s="22" t="s">
        <v>363</v>
      </c>
      <c r="D131" s="184" t="s">
        <v>1782</v>
      </c>
      <c r="E131" s="184"/>
      <c r="F131" s="201" t="s">
        <v>1068</v>
      </c>
    </row>
    <row r="132" spans="1:6" ht="43.5" x14ac:dyDescent="0.35">
      <c r="A132" s="20" t="s">
        <v>359</v>
      </c>
      <c r="B132" s="20">
        <v>5</v>
      </c>
      <c r="C132" s="22" t="s">
        <v>364</v>
      </c>
      <c r="D132" s="184" t="s">
        <v>1783</v>
      </c>
      <c r="E132" s="184"/>
      <c r="F132" s="201" t="s">
        <v>1068</v>
      </c>
    </row>
    <row r="133" spans="1:6" ht="43.5" x14ac:dyDescent="0.35">
      <c r="A133" s="20" t="s">
        <v>359</v>
      </c>
      <c r="B133" s="140">
        <v>6</v>
      </c>
      <c r="C133" s="21" t="s">
        <v>365</v>
      </c>
      <c r="D133" s="184" t="s">
        <v>1784</v>
      </c>
      <c r="E133" s="184"/>
      <c r="F133" s="201" t="s">
        <v>1068</v>
      </c>
    </row>
    <row r="134" spans="1:6" x14ac:dyDescent="0.35">
      <c r="A134" s="20" t="s">
        <v>359</v>
      </c>
      <c r="B134" s="140" t="s">
        <v>301</v>
      </c>
      <c r="C134" s="21" t="s">
        <v>302</v>
      </c>
      <c r="D134" s="184" t="s">
        <v>1718</v>
      </c>
      <c r="E134" s="184"/>
      <c r="F134" s="139"/>
    </row>
    <row r="135" spans="1:6" x14ac:dyDescent="0.35">
      <c r="A135" s="20" t="s">
        <v>359</v>
      </c>
      <c r="B135" s="20" t="s">
        <v>312</v>
      </c>
      <c r="C135" s="22" t="s">
        <v>313</v>
      </c>
      <c r="D135" s="184" t="s">
        <v>1749</v>
      </c>
      <c r="E135" s="184"/>
      <c r="F135" s="139"/>
    </row>
    <row r="136" spans="1:6" ht="43.5" x14ac:dyDescent="0.35">
      <c r="A136" s="20" t="s">
        <v>366</v>
      </c>
      <c r="B136" s="20">
        <v>1</v>
      </c>
      <c r="C136" s="20" t="s">
        <v>367</v>
      </c>
      <c r="D136" s="184" t="s">
        <v>1785</v>
      </c>
      <c r="E136" s="184"/>
      <c r="F136" s="201" t="s">
        <v>1068</v>
      </c>
    </row>
    <row r="137" spans="1:6" ht="43.5" x14ac:dyDescent="0.35">
      <c r="A137" s="20" t="s">
        <v>366</v>
      </c>
      <c r="B137" s="20">
        <v>3</v>
      </c>
      <c r="C137" s="20" t="s">
        <v>368</v>
      </c>
      <c r="D137" s="184" t="s">
        <v>1786</v>
      </c>
      <c r="E137" s="184"/>
      <c r="F137" s="201" t="s">
        <v>1068</v>
      </c>
    </row>
    <row r="138" spans="1:6" ht="43.5" x14ac:dyDescent="0.35">
      <c r="A138" s="20" t="s">
        <v>366</v>
      </c>
      <c r="B138" s="20">
        <v>4</v>
      </c>
      <c r="C138" s="20" t="s">
        <v>369</v>
      </c>
      <c r="D138" s="184" t="s">
        <v>1787</v>
      </c>
      <c r="E138" s="184"/>
      <c r="F138" s="201" t="s">
        <v>1068</v>
      </c>
    </row>
    <row r="139" spans="1:6" ht="43.5" x14ac:dyDescent="0.35">
      <c r="A139" s="20" t="s">
        <v>366</v>
      </c>
      <c r="B139" s="20">
        <v>5</v>
      </c>
      <c r="C139" s="20" t="s">
        <v>370</v>
      </c>
      <c r="D139" s="184" t="s">
        <v>1788</v>
      </c>
      <c r="E139" s="184"/>
      <c r="F139" s="201" t="s">
        <v>1068</v>
      </c>
    </row>
    <row r="140" spans="1:6" ht="43.5" x14ac:dyDescent="0.35">
      <c r="A140" s="20" t="s">
        <v>366</v>
      </c>
      <c r="B140" s="20">
        <v>14</v>
      </c>
      <c r="C140" s="22" t="s">
        <v>379</v>
      </c>
      <c r="D140" s="184" t="s">
        <v>1789</v>
      </c>
      <c r="E140" s="184"/>
      <c r="F140" s="201" t="s">
        <v>1068</v>
      </c>
    </row>
    <row r="141" spans="1:6" ht="43.5" x14ac:dyDescent="0.35">
      <c r="A141" s="20" t="s">
        <v>366</v>
      </c>
      <c r="B141" s="20">
        <v>6</v>
      </c>
      <c r="C141" s="20" t="s">
        <v>371</v>
      </c>
      <c r="D141" s="184" t="s">
        <v>1790</v>
      </c>
      <c r="E141" s="184"/>
      <c r="F141" s="201" t="s">
        <v>1068</v>
      </c>
    </row>
    <row r="142" spans="1:6" ht="43.5" x14ac:dyDescent="0.35">
      <c r="A142" s="20" t="s">
        <v>366</v>
      </c>
      <c r="B142" s="20">
        <v>7</v>
      </c>
      <c r="C142" s="20" t="s">
        <v>372</v>
      </c>
      <c r="D142" s="184" t="s">
        <v>1791</v>
      </c>
      <c r="E142" s="184"/>
      <c r="F142" s="201" t="s">
        <v>1068</v>
      </c>
    </row>
    <row r="143" spans="1:6" ht="43.5" x14ac:dyDescent="0.35">
      <c r="A143" s="20" t="s">
        <v>366</v>
      </c>
      <c r="B143" s="20">
        <v>8</v>
      </c>
      <c r="C143" s="20" t="s">
        <v>373</v>
      </c>
      <c r="D143" s="184" t="s">
        <v>1792</v>
      </c>
      <c r="E143" s="184"/>
      <c r="F143" s="201" t="s">
        <v>1068</v>
      </c>
    </row>
    <row r="144" spans="1:6" ht="43.5" x14ac:dyDescent="0.35">
      <c r="A144" s="20" t="s">
        <v>366</v>
      </c>
      <c r="B144" s="20">
        <v>9</v>
      </c>
      <c r="C144" s="20" t="s">
        <v>374</v>
      </c>
      <c r="D144" s="184" t="s">
        <v>1793</v>
      </c>
      <c r="E144" s="184"/>
      <c r="F144" s="201" t="s">
        <v>1068</v>
      </c>
    </row>
    <row r="145" spans="1:6" ht="43.5" x14ac:dyDescent="0.35">
      <c r="A145" s="20" t="s">
        <v>366</v>
      </c>
      <c r="B145" s="20">
        <v>10</v>
      </c>
      <c r="C145" s="22" t="s">
        <v>375</v>
      </c>
      <c r="D145" s="184" t="s">
        <v>1794</v>
      </c>
      <c r="E145" s="184"/>
      <c r="F145" s="201" t="s">
        <v>1068</v>
      </c>
    </row>
    <row r="146" spans="1:6" ht="43.5" x14ac:dyDescent="0.35">
      <c r="A146" s="20" t="s">
        <v>366</v>
      </c>
      <c r="B146" s="20">
        <v>11</v>
      </c>
      <c r="C146" s="22" t="s">
        <v>376</v>
      </c>
      <c r="D146" s="184" t="s">
        <v>1795</v>
      </c>
      <c r="E146" s="184"/>
      <c r="F146" s="201" t="s">
        <v>1068</v>
      </c>
    </row>
    <row r="147" spans="1:6" ht="43.5" x14ac:dyDescent="0.35">
      <c r="A147" s="20" t="s">
        <v>366</v>
      </c>
      <c r="B147" s="20">
        <v>12</v>
      </c>
      <c r="C147" s="22" t="s">
        <v>377</v>
      </c>
      <c r="D147" s="184" t="s">
        <v>1796</v>
      </c>
      <c r="E147" s="184"/>
      <c r="F147" s="201" t="s">
        <v>1068</v>
      </c>
    </row>
    <row r="148" spans="1:6" ht="43.5" x14ac:dyDescent="0.35">
      <c r="A148" s="20" t="s">
        <v>366</v>
      </c>
      <c r="B148" s="20">
        <v>13</v>
      </c>
      <c r="C148" s="22" t="s">
        <v>378</v>
      </c>
      <c r="D148" s="184" t="s">
        <v>1797</v>
      </c>
      <c r="E148" s="184"/>
      <c r="F148" s="201" t="s">
        <v>1068</v>
      </c>
    </row>
    <row r="149" spans="1:6" x14ac:dyDescent="0.35">
      <c r="A149" s="20" t="s">
        <v>366</v>
      </c>
      <c r="B149" s="140" t="s">
        <v>301</v>
      </c>
      <c r="C149" s="21" t="s">
        <v>302</v>
      </c>
      <c r="D149" s="184" t="s">
        <v>1718</v>
      </c>
      <c r="E149" s="184"/>
      <c r="F149" s="139"/>
    </row>
    <row r="150" spans="1:6" x14ac:dyDescent="0.35">
      <c r="A150" s="20" t="s">
        <v>366</v>
      </c>
      <c r="B150" s="140" t="s">
        <v>312</v>
      </c>
      <c r="C150" s="20" t="s">
        <v>313</v>
      </c>
      <c r="D150" s="184" t="s">
        <v>1749</v>
      </c>
      <c r="E150" s="184"/>
      <c r="F150" s="139"/>
    </row>
    <row r="151" spans="1:6" x14ac:dyDescent="0.35">
      <c r="A151" s="20" t="s">
        <v>380</v>
      </c>
      <c r="B151" s="141">
        <v>1</v>
      </c>
      <c r="C151" s="20" t="s">
        <v>381</v>
      </c>
      <c r="D151" s="184" t="s">
        <v>1798</v>
      </c>
      <c r="E151" s="184"/>
      <c r="F151" s="139"/>
    </row>
    <row r="152" spans="1:6" x14ac:dyDescent="0.35">
      <c r="A152" s="20" t="s">
        <v>380</v>
      </c>
      <c r="B152" s="141">
        <v>2</v>
      </c>
      <c r="C152" s="20" t="s">
        <v>382</v>
      </c>
      <c r="D152" s="184" t="s">
        <v>1799</v>
      </c>
      <c r="E152" s="184"/>
      <c r="F152" s="139"/>
    </row>
    <row r="153" spans="1:6" x14ac:dyDescent="0.35">
      <c r="A153" s="20" t="s">
        <v>380</v>
      </c>
      <c r="B153" s="141">
        <v>3</v>
      </c>
      <c r="C153" s="20" t="s">
        <v>383</v>
      </c>
      <c r="D153" s="184" t="s">
        <v>1800</v>
      </c>
      <c r="E153" s="184"/>
      <c r="F153" s="139"/>
    </row>
    <row r="154" spans="1:6" x14ac:dyDescent="0.35">
      <c r="A154" s="20" t="s">
        <v>380</v>
      </c>
      <c r="B154" s="141">
        <v>96</v>
      </c>
      <c r="C154" s="20" t="s">
        <v>302</v>
      </c>
      <c r="D154" s="184" t="s">
        <v>1718</v>
      </c>
      <c r="E154" s="184"/>
      <c r="F154" s="139"/>
    </row>
    <row r="155" spans="1:6" ht="26" x14ac:dyDescent="0.35">
      <c r="A155" s="20" t="s">
        <v>384</v>
      </c>
      <c r="B155" s="20">
        <v>1</v>
      </c>
      <c r="C155" s="20" t="s">
        <v>385</v>
      </c>
      <c r="D155" s="184" t="s">
        <v>1801</v>
      </c>
      <c r="E155" s="184"/>
      <c r="F155" s="139"/>
    </row>
    <row r="156" spans="1:6" x14ac:dyDescent="0.35">
      <c r="A156" s="20" t="s">
        <v>384</v>
      </c>
      <c r="B156" s="20">
        <v>2</v>
      </c>
      <c r="C156" s="22" t="s">
        <v>2521</v>
      </c>
      <c r="D156" s="184" t="s">
        <v>2072</v>
      </c>
      <c r="E156" s="184"/>
      <c r="F156" s="139"/>
    </row>
    <row r="157" spans="1:6" x14ac:dyDescent="0.35">
      <c r="A157" s="20" t="s">
        <v>384</v>
      </c>
      <c r="B157" s="20">
        <v>3</v>
      </c>
      <c r="C157" s="22" t="s">
        <v>2069</v>
      </c>
      <c r="D157" s="184" t="s">
        <v>2073</v>
      </c>
      <c r="E157" s="184"/>
      <c r="F157" s="139"/>
    </row>
    <row r="158" spans="1:6" x14ac:dyDescent="0.35">
      <c r="A158" s="20" t="s">
        <v>384</v>
      </c>
      <c r="B158" s="20">
        <v>4</v>
      </c>
      <c r="C158" s="22" t="s">
        <v>2070</v>
      </c>
      <c r="D158" s="184" t="s">
        <v>2074</v>
      </c>
      <c r="E158" s="184"/>
      <c r="F158" s="139"/>
    </row>
    <row r="159" spans="1:6" x14ac:dyDescent="0.35">
      <c r="A159" s="20" t="s">
        <v>384</v>
      </c>
      <c r="B159" s="20">
        <v>5</v>
      </c>
      <c r="C159" s="22" t="s">
        <v>328</v>
      </c>
      <c r="D159" s="184" t="s">
        <v>2075</v>
      </c>
      <c r="E159" s="184"/>
      <c r="F159" s="139"/>
    </row>
    <row r="160" spans="1:6" x14ac:dyDescent="0.35">
      <c r="A160" s="20" t="s">
        <v>384</v>
      </c>
      <c r="B160" s="20">
        <v>6</v>
      </c>
      <c r="C160" s="22" t="s">
        <v>2071</v>
      </c>
      <c r="D160" s="184" t="s">
        <v>2076</v>
      </c>
      <c r="E160" s="184"/>
      <c r="F160" s="139"/>
    </row>
    <row r="161" spans="1:6" x14ac:dyDescent="0.35">
      <c r="A161" s="20" t="s">
        <v>384</v>
      </c>
      <c r="B161" s="20" t="s">
        <v>301</v>
      </c>
      <c r="C161" s="20" t="s">
        <v>302</v>
      </c>
      <c r="D161" s="184" t="s">
        <v>1718</v>
      </c>
      <c r="E161" s="184"/>
      <c r="F161" s="138"/>
    </row>
    <row r="162" spans="1:6" x14ac:dyDescent="0.35">
      <c r="A162" s="20" t="s">
        <v>384</v>
      </c>
      <c r="B162" s="20">
        <v>0</v>
      </c>
      <c r="C162" s="20" t="s">
        <v>386</v>
      </c>
      <c r="D162" s="184" t="s">
        <v>1802</v>
      </c>
      <c r="E162" s="184"/>
      <c r="F162" s="138"/>
    </row>
    <row r="163" spans="1:6" x14ac:dyDescent="0.35">
      <c r="A163" s="20" t="s">
        <v>387</v>
      </c>
      <c r="B163" s="20">
        <v>1</v>
      </c>
      <c r="C163" s="20" t="s">
        <v>388</v>
      </c>
      <c r="D163" s="184" t="s">
        <v>1803</v>
      </c>
      <c r="E163" s="184"/>
      <c r="F163" s="138"/>
    </row>
    <row r="164" spans="1:6" x14ac:dyDescent="0.35">
      <c r="A164" s="20" t="s">
        <v>387</v>
      </c>
      <c r="B164" s="20">
        <v>2</v>
      </c>
      <c r="C164" s="20" t="s">
        <v>389</v>
      </c>
      <c r="D164" s="184" t="s">
        <v>1804</v>
      </c>
      <c r="E164" s="184"/>
      <c r="F164" s="138"/>
    </row>
    <row r="165" spans="1:6" x14ac:dyDescent="0.35">
      <c r="A165" s="20" t="s">
        <v>387</v>
      </c>
      <c r="B165" s="20">
        <v>3</v>
      </c>
      <c r="C165" s="20" t="s">
        <v>390</v>
      </c>
      <c r="D165" s="184" t="s">
        <v>1805</v>
      </c>
      <c r="E165" s="184"/>
      <c r="F165" s="138"/>
    </row>
    <row r="166" spans="1:6" x14ac:dyDescent="0.35">
      <c r="A166" s="20" t="s">
        <v>387</v>
      </c>
      <c r="B166" s="20">
        <v>4</v>
      </c>
      <c r="C166" s="20" t="s">
        <v>391</v>
      </c>
      <c r="D166" s="184" t="s">
        <v>1806</v>
      </c>
      <c r="E166" s="184"/>
      <c r="F166" s="138"/>
    </row>
    <row r="167" spans="1:6" x14ac:dyDescent="0.35">
      <c r="A167" s="20" t="s">
        <v>387</v>
      </c>
      <c r="B167" s="20">
        <v>5</v>
      </c>
      <c r="C167" s="20" t="s">
        <v>392</v>
      </c>
      <c r="D167" s="184" t="s">
        <v>1807</v>
      </c>
      <c r="E167" s="184"/>
      <c r="F167" s="138"/>
    </row>
    <row r="168" spans="1:6" ht="26" x14ac:dyDescent="0.35">
      <c r="A168" s="20" t="s">
        <v>387</v>
      </c>
      <c r="B168" s="20">
        <v>6</v>
      </c>
      <c r="C168" s="20" t="s">
        <v>393</v>
      </c>
      <c r="D168" s="184" t="s">
        <v>1808</v>
      </c>
      <c r="E168" s="184"/>
      <c r="F168" s="138"/>
    </row>
    <row r="169" spans="1:6" x14ac:dyDescent="0.35">
      <c r="A169" s="20" t="s">
        <v>387</v>
      </c>
      <c r="B169" s="20">
        <v>7</v>
      </c>
      <c r="C169" s="20" t="s">
        <v>394</v>
      </c>
      <c r="D169" s="184" t="s">
        <v>1809</v>
      </c>
      <c r="E169" s="184"/>
      <c r="F169" s="138"/>
    </row>
    <row r="170" spans="1:6" x14ac:dyDescent="0.35">
      <c r="A170" s="20" t="s">
        <v>387</v>
      </c>
      <c r="B170" s="20">
        <v>8</v>
      </c>
      <c r="C170" s="20" t="s">
        <v>395</v>
      </c>
      <c r="D170" s="184" t="s">
        <v>1810</v>
      </c>
      <c r="E170" s="184"/>
      <c r="F170" s="138"/>
    </row>
    <row r="171" spans="1:6" x14ac:dyDescent="0.35">
      <c r="A171" s="20" t="s">
        <v>387</v>
      </c>
      <c r="B171" s="140" t="s">
        <v>301</v>
      </c>
      <c r="C171" s="20" t="s">
        <v>302</v>
      </c>
      <c r="D171" s="184" t="s">
        <v>1718</v>
      </c>
      <c r="E171" s="184"/>
      <c r="F171" s="138"/>
    </row>
    <row r="172" spans="1:6" x14ac:dyDescent="0.35">
      <c r="A172" s="20" t="s">
        <v>396</v>
      </c>
      <c r="B172" s="20">
        <v>0</v>
      </c>
      <c r="C172" s="20" t="s">
        <v>397</v>
      </c>
      <c r="D172" s="184" t="s">
        <v>1811</v>
      </c>
      <c r="E172" s="184"/>
      <c r="F172" s="138"/>
    </row>
    <row r="173" spans="1:6" x14ac:dyDescent="0.35">
      <c r="A173" s="20" t="s">
        <v>396</v>
      </c>
      <c r="B173" s="20">
        <v>1</v>
      </c>
      <c r="C173" s="20" t="s">
        <v>398</v>
      </c>
      <c r="D173" s="184" t="s">
        <v>1812</v>
      </c>
      <c r="E173" s="184"/>
      <c r="F173" s="138"/>
    </row>
    <row r="174" spans="1:6" x14ac:dyDescent="0.35">
      <c r="A174" s="20" t="s">
        <v>396</v>
      </c>
      <c r="B174" s="20">
        <v>2</v>
      </c>
      <c r="C174" s="20" t="s">
        <v>399</v>
      </c>
      <c r="D174" s="184" t="s">
        <v>1813</v>
      </c>
      <c r="E174" s="184"/>
      <c r="F174" s="138"/>
    </row>
    <row r="175" spans="1:6" x14ac:dyDescent="0.35">
      <c r="A175" s="20" t="s">
        <v>396</v>
      </c>
      <c r="B175" s="20">
        <v>3</v>
      </c>
      <c r="C175" s="20" t="s">
        <v>400</v>
      </c>
      <c r="D175" s="184" t="s">
        <v>1814</v>
      </c>
      <c r="E175" s="184"/>
      <c r="F175" s="138"/>
    </row>
    <row r="176" spans="1:6" x14ac:dyDescent="0.35">
      <c r="A176" s="20" t="s">
        <v>396</v>
      </c>
      <c r="B176" s="20">
        <v>4</v>
      </c>
      <c r="C176" s="20" t="s">
        <v>401</v>
      </c>
      <c r="D176" s="184" t="s">
        <v>1815</v>
      </c>
      <c r="E176" s="184"/>
      <c r="F176" s="138"/>
    </row>
    <row r="177" spans="1:6" x14ac:dyDescent="0.35">
      <c r="A177" s="20" t="s">
        <v>396</v>
      </c>
      <c r="B177" s="20">
        <v>5</v>
      </c>
      <c r="C177" s="20" t="s">
        <v>402</v>
      </c>
      <c r="D177" s="184" t="s">
        <v>1816</v>
      </c>
      <c r="E177" s="184"/>
      <c r="F177" s="138"/>
    </row>
    <row r="178" spans="1:6" ht="26" x14ac:dyDescent="0.35">
      <c r="A178" s="20" t="s">
        <v>396</v>
      </c>
      <c r="B178" s="20">
        <v>6</v>
      </c>
      <c r="C178" s="20" t="s">
        <v>403</v>
      </c>
      <c r="D178" s="184" t="s">
        <v>1817</v>
      </c>
      <c r="E178" s="184"/>
      <c r="F178" s="138"/>
    </row>
    <row r="179" spans="1:6" x14ac:dyDescent="0.35">
      <c r="A179" s="20" t="s">
        <v>396</v>
      </c>
      <c r="B179" s="20">
        <v>7</v>
      </c>
      <c r="C179" s="20" t="s">
        <v>404</v>
      </c>
      <c r="D179" s="184" t="s">
        <v>1818</v>
      </c>
      <c r="E179" s="184"/>
      <c r="F179" s="138"/>
    </row>
    <row r="180" spans="1:6" x14ac:dyDescent="0.35">
      <c r="A180" s="20" t="s">
        <v>396</v>
      </c>
      <c r="B180" s="140" t="s">
        <v>301</v>
      </c>
      <c r="C180" s="20" t="s">
        <v>405</v>
      </c>
      <c r="D180" s="184" t="s">
        <v>1819</v>
      </c>
      <c r="E180" s="184"/>
      <c r="F180" s="138"/>
    </row>
    <row r="181" spans="1:6" x14ac:dyDescent="0.35">
      <c r="A181" s="20" t="s">
        <v>1966</v>
      </c>
      <c r="B181" s="140" t="s">
        <v>438</v>
      </c>
      <c r="C181" s="20" t="s">
        <v>1967</v>
      </c>
      <c r="D181" s="223" t="s">
        <v>2031</v>
      </c>
      <c r="E181" s="223"/>
      <c r="F181" s="138"/>
    </row>
    <row r="182" spans="1:6" x14ac:dyDescent="0.35">
      <c r="A182" s="20" t="s">
        <v>1966</v>
      </c>
      <c r="B182" s="140" t="s">
        <v>440</v>
      </c>
      <c r="C182" s="20" t="s">
        <v>1968</v>
      </c>
      <c r="D182" s="223" t="s">
        <v>2032</v>
      </c>
      <c r="E182" s="223"/>
      <c r="F182" s="138"/>
    </row>
    <row r="183" spans="1:6" x14ac:dyDescent="0.35">
      <c r="A183" s="20" t="s">
        <v>1387</v>
      </c>
      <c r="B183" s="20">
        <v>1</v>
      </c>
      <c r="C183" s="20" t="s">
        <v>1330</v>
      </c>
      <c r="D183" s="217" t="s">
        <v>1820</v>
      </c>
      <c r="E183" s="217"/>
      <c r="F183" s="138"/>
    </row>
    <row r="184" spans="1:6" x14ac:dyDescent="0.35">
      <c r="A184" s="20" t="s">
        <v>1387</v>
      </c>
      <c r="B184" s="20">
        <v>0</v>
      </c>
      <c r="C184" s="20" t="s">
        <v>397</v>
      </c>
      <c r="D184" s="184" t="s">
        <v>1811</v>
      </c>
      <c r="E184" s="184"/>
      <c r="F184" s="138"/>
    </row>
    <row r="185" spans="1:6" x14ac:dyDescent="0.35">
      <c r="A185" s="20" t="s">
        <v>1387</v>
      </c>
      <c r="B185" s="20">
        <v>98</v>
      </c>
      <c r="C185" s="20" t="s">
        <v>313</v>
      </c>
      <c r="D185" s="184" t="s">
        <v>1749</v>
      </c>
      <c r="E185" s="184"/>
      <c r="F185" s="138"/>
    </row>
    <row r="186" spans="1:6" x14ac:dyDescent="0.35">
      <c r="A186" s="20" t="s">
        <v>408</v>
      </c>
      <c r="B186" s="20">
        <v>1</v>
      </c>
      <c r="C186" s="20" t="s">
        <v>409</v>
      </c>
      <c r="D186" s="184" t="s">
        <v>1821</v>
      </c>
      <c r="E186" s="184"/>
      <c r="F186" s="138"/>
    </row>
    <row r="187" spans="1:6" x14ac:dyDescent="0.35">
      <c r="A187" s="20" t="s">
        <v>408</v>
      </c>
      <c r="B187" s="20">
        <v>2</v>
      </c>
      <c r="C187" s="20" t="s">
        <v>410</v>
      </c>
      <c r="D187" s="184" t="s">
        <v>1822</v>
      </c>
      <c r="E187" s="184"/>
      <c r="F187" s="138"/>
    </row>
    <row r="188" spans="1:6" x14ac:dyDescent="0.35">
      <c r="A188" s="20" t="s">
        <v>408</v>
      </c>
      <c r="B188" s="20">
        <v>0</v>
      </c>
      <c r="C188" s="20" t="s">
        <v>397</v>
      </c>
      <c r="D188" s="184" t="s">
        <v>1811</v>
      </c>
      <c r="E188" s="184"/>
      <c r="F188" s="138"/>
    </row>
    <row r="189" spans="1:6" x14ac:dyDescent="0.35">
      <c r="A189" s="20" t="s">
        <v>408</v>
      </c>
      <c r="B189" s="20">
        <v>98</v>
      </c>
      <c r="C189" s="20" t="s">
        <v>407</v>
      </c>
      <c r="D189" s="184" t="s">
        <v>1749</v>
      </c>
      <c r="E189" s="184"/>
      <c r="F189" s="138"/>
    </row>
    <row r="190" spans="1:6" x14ac:dyDescent="0.35">
      <c r="A190" s="20" t="s">
        <v>411</v>
      </c>
      <c r="B190" s="20">
        <v>1</v>
      </c>
      <c r="C190" s="20" t="s">
        <v>412</v>
      </c>
      <c r="D190" s="184" t="s">
        <v>1823</v>
      </c>
      <c r="E190" s="184"/>
      <c r="F190" s="138"/>
    </row>
    <row r="191" spans="1:6" x14ac:dyDescent="0.35">
      <c r="A191" s="20" t="s">
        <v>411</v>
      </c>
      <c r="B191" s="20">
        <v>2</v>
      </c>
      <c r="C191" s="20" t="s">
        <v>413</v>
      </c>
      <c r="D191" s="184" t="s">
        <v>1824</v>
      </c>
      <c r="E191" s="184"/>
      <c r="F191" s="138"/>
    </row>
    <row r="192" spans="1:6" x14ac:dyDescent="0.35">
      <c r="A192" s="20" t="s">
        <v>411</v>
      </c>
      <c r="B192" s="20">
        <v>3</v>
      </c>
      <c r="C192" s="20" t="s">
        <v>414</v>
      </c>
      <c r="D192" s="184" t="s">
        <v>1825</v>
      </c>
      <c r="E192" s="184"/>
      <c r="F192" s="138"/>
    </row>
    <row r="193" spans="1:6" x14ac:dyDescent="0.35">
      <c r="A193" s="20" t="s">
        <v>411</v>
      </c>
      <c r="B193" s="20">
        <v>4</v>
      </c>
      <c r="C193" s="20" t="s">
        <v>415</v>
      </c>
      <c r="D193" s="184" t="s">
        <v>1826</v>
      </c>
      <c r="E193" s="184"/>
      <c r="F193" s="138"/>
    </row>
    <row r="194" spans="1:6" x14ac:dyDescent="0.35">
      <c r="A194" s="20" t="s">
        <v>411</v>
      </c>
      <c r="B194" s="20">
        <v>5</v>
      </c>
      <c r="C194" s="20" t="s">
        <v>416</v>
      </c>
      <c r="D194" s="184" t="s">
        <v>1827</v>
      </c>
      <c r="E194" s="184"/>
      <c r="F194" s="138"/>
    </row>
    <row r="195" spans="1:6" x14ac:dyDescent="0.35">
      <c r="A195" s="20" t="s">
        <v>411</v>
      </c>
      <c r="B195" s="140" t="s">
        <v>301</v>
      </c>
      <c r="C195" s="21" t="s">
        <v>302</v>
      </c>
      <c r="D195" s="184" t="s">
        <v>1718</v>
      </c>
      <c r="E195" s="184"/>
      <c r="F195" s="138"/>
    </row>
    <row r="196" spans="1:6" x14ac:dyDescent="0.35">
      <c r="A196" s="20" t="s">
        <v>411</v>
      </c>
      <c r="B196" s="20">
        <v>98</v>
      </c>
      <c r="C196" s="20" t="s">
        <v>407</v>
      </c>
      <c r="D196" s="184" t="s">
        <v>1749</v>
      </c>
      <c r="E196" s="184"/>
      <c r="F196" s="138"/>
    </row>
    <row r="197" spans="1:6" x14ac:dyDescent="0.35">
      <c r="A197" s="20" t="s">
        <v>2064</v>
      </c>
      <c r="B197" s="20">
        <v>0</v>
      </c>
      <c r="C197" s="20" t="s">
        <v>397</v>
      </c>
      <c r="D197" s="184" t="s">
        <v>1811</v>
      </c>
      <c r="E197" s="184"/>
      <c r="F197" s="138"/>
    </row>
    <row r="198" spans="1:6" x14ac:dyDescent="0.35">
      <c r="A198" s="20" t="s">
        <v>2064</v>
      </c>
      <c r="B198" s="20">
        <v>1</v>
      </c>
      <c r="C198" s="20" t="s">
        <v>2058</v>
      </c>
      <c r="D198" s="184" t="s">
        <v>2476</v>
      </c>
      <c r="E198" s="184"/>
      <c r="F198" s="138"/>
    </row>
    <row r="199" spans="1:6" x14ac:dyDescent="0.35">
      <c r="A199" s="20" t="s">
        <v>2064</v>
      </c>
      <c r="B199" s="20">
        <v>2</v>
      </c>
      <c r="C199" s="20" t="s">
        <v>2059</v>
      </c>
      <c r="D199" s="184" t="s">
        <v>2477</v>
      </c>
      <c r="E199" s="184"/>
      <c r="F199" s="138"/>
    </row>
    <row r="200" spans="1:6" x14ac:dyDescent="0.35">
      <c r="A200" s="20" t="s">
        <v>2064</v>
      </c>
      <c r="B200" s="20">
        <v>3</v>
      </c>
      <c r="C200" s="20" t="s">
        <v>2060</v>
      </c>
      <c r="D200" s="184" t="s">
        <v>2478</v>
      </c>
      <c r="E200" s="184"/>
      <c r="F200" s="138"/>
    </row>
    <row r="201" spans="1:6" x14ac:dyDescent="0.35">
      <c r="A201" s="20" t="s">
        <v>2064</v>
      </c>
      <c r="B201" s="20">
        <v>4</v>
      </c>
      <c r="C201" s="20" t="s">
        <v>2061</v>
      </c>
      <c r="D201" s="184" t="s">
        <v>2479</v>
      </c>
      <c r="E201" s="184"/>
      <c r="F201" s="138"/>
    </row>
    <row r="202" spans="1:6" x14ac:dyDescent="0.35">
      <c r="A202" s="20" t="s">
        <v>2064</v>
      </c>
      <c r="B202" s="20">
        <v>5</v>
      </c>
      <c r="C202" s="20" t="s">
        <v>2062</v>
      </c>
      <c r="D202" s="184" t="s">
        <v>2480</v>
      </c>
      <c r="E202" s="184"/>
      <c r="F202" s="138"/>
    </row>
    <row r="203" spans="1:6" x14ac:dyDescent="0.35">
      <c r="A203" s="20" t="s">
        <v>2064</v>
      </c>
      <c r="B203" s="20">
        <v>6</v>
      </c>
      <c r="C203" s="20" t="s">
        <v>2063</v>
      </c>
      <c r="D203" s="184" t="s">
        <v>2481</v>
      </c>
      <c r="E203" s="184"/>
      <c r="F203" s="138"/>
    </row>
    <row r="204" spans="1:6" x14ac:dyDescent="0.35">
      <c r="A204" s="20" t="s">
        <v>2064</v>
      </c>
      <c r="B204" s="20">
        <v>96</v>
      </c>
      <c r="C204" s="20" t="s">
        <v>405</v>
      </c>
      <c r="D204" s="184" t="s">
        <v>2482</v>
      </c>
      <c r="E204" s="184"/>
      <c r="F204" s="138"/>
    </row>
    <row r="205" spans="1:6" x14ac:dyDescent="0.35">
      <c r="A205" s="20" t="s">
        <v>417</v>
      </c>
      <c r="B205" s="20">
        <v>1</v>
      </c>
      <c r="C205" s="20" t="s">
        <v>418</v>
      </c>
      <c r="D205" s="184" t="s">
        <v>1828</v>
      </c>
      <c r="E205" s="184"/>
      <c r="F205" s="138"/>
    </row>
    <row r="206" spans="1:6" x14ac:dyDescent="0.35">
      <c r="A206" s="20" t="s">
        <v>417</v>
      </c>
      <c r="B206" s="20">
        <v>2</v>
      </c>
      <c r="C206" s="20" t="s">
        <v>419</v>
      </c>
      <c r="D206" s="184" t="s">
        <v>1829</v>
      </c>
      <c r="E206" s="184"/>
      <c r="F206" s="138"/>
    </row>
    <row r="207" spans="1:6" ht="38.5" x14ac:dyDescent="0.35">
      <c r="A207" s="20" t="s">
        <v>417</v>
      </c>
      <c r="B207" s="20">
        <v>3</v>
      </c>
      <c r="C207" s="20" t="s">
        <v>1220</v>
      </c>
      <c r="D207" s="184" t="s">
        <v>1830</v>
      </c>
      <c r="E207" s="198"/>
      <c r="F207" s="138"/>
    </row>
    <row r="208" spans="1:6" x14ac:dyDescent="0.35">
      <c r="A208" s="20" t="s">
        <v>417</v>
      </c>
      <c r="B208" s="20">
        <v>4</v>
      </c>
      <c r="C208" s="20" t="s">
        <v>420</v>
      </c>
      <c r="D208" s="184" t="s">
        <v>1831</v>
      </c>
      <c r="E208" s="184"/>
      <c r="F208" s="138"/>
    </row>
    <row r="209" spans="1:6" x14ac:dyDescent="0.35">
      <c r="A209" s="20" t="s">
        <v>417</v>
      </c>
      <c r="B209" s="20">
        <v>5</v>
      </c>
      <c r="C209" s="20" t="s">
        <v>421</v>
      </c>
      <c r="D209" s="184" t="s">
        <v>1832</v>
      </c>
      <c r="E209" s="184"/>
      <c r="F209" s="138"/>
    </row>
    <row r="210" spans="1:6" x14ac:dyDescent="0.35">
      <c r="A210" s="20" t="s">
        <v>417</v>
      </c>
      <c r="B210" s="140" t="s">
        <v>301</v>
      </c>
      <c r="C210" s="20" t="s">
        <v>302</v>
      </c>
      <c r="D210" s="184" t="s">
        <v>1718</v>
      </c>
      <c r="E210" s="184"/>
      <c r="F210" s="138"/>
    </row>
    <row r="211" spans="1:6" x14ac:dyDescent="0.35">
      <c r="A211" s="20" t="s">
        <v>417</v>
      </c>
      <c r="B211" s="140" t="s">
        <v>312</v>
      </c>
      <c r="C211" s="20" t="s">
        <v>320</v>
      </c>
      <c r="D211" s="184" t="s">
        <v>1749</v>
      </c>
      <c r="E211" s="184"/>
      <c r="F211" s="138"/>
    </row>
    <row r="212" spans="1:6" x14ac:dyDescent="0.35">
      <c r="A212" s="20" t="s">
        <v>423</v>
      </c>
      <c r="B212" s="20">
        <v>1</v>
      </c>
      <c r="C212" s="20" t="s">
        <v>422</v>
      </c>
      <c r="D212" s="184" t="s">
        <v>1833</v>
      </c>
      <c r="E212" s="184"/>
      <c r="F212" s="138"/>
    </row>
    <row r="213" spans="1:6" x14ac:dyDescent="0.35">
      <c r="A213" s="20" t="s">
        <v>423</v>
      </c>
      <c r="B213" s="20">
        <v>2</v>
      </c>
      <c r="C213" s="20" t="s">
        <v>397</v>
      </c>
      <c r="D213" s="184" t="s">
        <v>1811</v>
      </c>
      <c r="E213" s="184"/>
      <c r="F213" s="138"/>
    </row>
    <row r="214" spans="1:6" x14ac:dyDescent="0.35">
      <c r="A214" s="20" t="s">
        <v>423</v>
      </c>
      <c r="B214" s="20">
        <v>3</v>
      </c>
      <c r="C214" s="20" t="s">
        <v>424</v>
      </c>
      <c r="D214" s="184" t="s">
        <v>1834</v>
      </c>
      <c r="E214" s="184"/>
      <c r="F214" s="138"/>
    </row>
    <row r="215" spans="1:6" x14ac:dyDescent="0.35">
      <c r="A215" s="20" t="s">
        <v>423</v>
      </c>
      <c r="B215" s="20">
        <v>8</v>
      </c>
      <c r="C215" s="20" t="s">
        <v>313</v>
      </c>
      <c r="D215" s="184" t="s">
        <v>1749</v>
      </c>
      <c r="E215" s="184"/>
      <c r="F215" s="138"/>
    </row>
    <row r="216" spans="1:6" x14ac:dyDescent="0.35">
      <c r="A216" s="20" t="s">
        <v>1396</v>
      </c>
      <c r="B216" s="20">
        <v>1</v>
      </c>
      <c r="C216" s="20" t="s">
        <v>1397</v>
      </c>
      <c r="D216" s="222" t="s">
        <v>1835</v>
      </c>
      <c r="E216" s="222"/>
      <c r="F216" s="138"/>
    </row>
    <row r="217" spans="1:6" x14ac:dyDescent="0.35">
      <c r="A217" s="20" t="s">
        <v>1396</v>
      </c>
      <c r="B217" s="20">
        <v>2</v>
      </c>
      <c r="C217" s="20" t="s">
        <v>1398</v>
      </c>
      <c r="D217" s="223" t="s">
        <v>1836</v>
      </c>
      <c r="E217" s="223"/>
      <c r="F217" s="138"/>
    </row>
    <row r="218" spans="1:6" x14ac:dyDescent="0.35">
      <c r="A218" s="20" t="s">
        <v>425</v>
      </c>
      <c r="B218" s="20">
        <v>1</v>
      </c>
      <c r="C218" s="20" t="s">
        <v>426</v>
      </c>
      <c r="D218" s="184" t="s">
        <v>1837</v>
      </c>
      <c r="E218" s="184"/>
      <c r="F218" s="138"/>
    </row>
    <row r="219" spans="1:6" x14ac:dyDescent="0.35">
      <c r="A219" s="20" t="s">
        <v>425</v>
      </c>
      <c r="B219" s="20">
        <v>2</v>
      </c>
      <c r="C219" s="20" t="s">
        <v>427</v>
      </c>
      <c r="D219" s="184" t="s">
        <v>1838</v>
      </c>
      <c r="E219" s="184"/>
      <c r="F219" s="138"/>
    </row>
    <row r="220" spans="1:6" x14ac:dyDescent="0.35">
      <c r="A220" s="20" t="s">
        <v>428</v>
      </c>
      <c r="B220" s="20">
        <v>1</v>
      </c>
      <c r="C220" s="20" t="s">
        <v>1219</v>
      </c>
      <c r="D220" s="223" t="s">
        <v>1839</v>
      </c>
      <c r="E220" s="199"/>
      <c r="F220" s="138"/>
    </row>
    <row r="221" spans="1:6" x14ac:dyDescent="0.35">
      <c r="A221" s="20" t="s">
        <v>428</v>
      </c>
      <c r="B221" s="20">
        <v>2</v>
      </c>
      <c r="C221" s="20" t="s">
        <v>429</v>
      </c>
      <c r="D221" s="184" t="s">
        <v>1840</v>
      </c>
      <c r="E221" s="184"/>
      <c r="F221" s="138"/>
    </row>
    <row r="222" spans="1:6" x14ac:dyDescent="0.35">
      <c r="A222" s="20" t="s">
        <v>428</v>
      </c>
      <c r="B222" s="20">
        <v>3</v>
      </c>
      <c r="C222" s="20" t="s">
        <v>430</v>
      </c>
      <c r="D222" s="184" t="s">
        <v>1841</v>
      </c>
      <c r="E222" s="184"/>
      <c r="F222" s="138"/>
    </row>
    <row r="223" spans="1:6" x14ac:dyDescent="0.35">
      <c r="A223" s="20" t="s">
        <v>428</v>
      </c>
      <c r="B223" s="20">
        <v>4</v>
      </c>
      <c r="C223" s="20" t="s">
        <v>431</v>
      </c>
      <c r="D223" s="184" t="s">
        <v>1842</v>
      </c>
      <c r="E223" s="184"/>
      <c r="F223" s="138"/>
    </row>
    <row r="224" spans="1:6" x14ac:dyDescent="0.35">
      <c r="A224" s="20" t="s">
        <v>428</v>
      </c>
      <c r="B224" s="140" t="s">
        <v>301</v>
      </c>
      <c r="C224" s="21" t="s">
        <v>302</v>
      </c>
      <c r="D224" s="184" t="s">
        <v>1718</v>
      </c>
      <c r="E224" s="184"/>
      <c r="F224" s="138"/>
    </row>
    <row r="225" spans="1:6" x14ac:dyDescent="0.35">
      <c r="A225" s="20" t="s">
        <v>432</v>
      </c>
      <c r="B225" s="20">
        <v>1</v>
      </c>
      <c r="C225" s="20" t="s">
        <v>433</v>
      </c>
      <c r="D225" s="184" t="s">
        <v>1843</v>
      </c>
      <c r="E225" s="184"/>
      <c r="F225" s="138"/>
    </row>
    <row r="226" spans="1:6" x14ac:dyDescent="0.35">
      <c r="A226" s="20" t="s">
        <v>432</v>
      </c>
      <c r="B226" s="20">
        <v>2</v>
      </c>
      <c r="C226" s="20" t="s">
        <v>434</v>
      </c>
      <c r="D226" s="184" t="s">
        <v>1844</v>
      </c>
      <c r="E226" s="184"/>
      <c r="F226" s="138"/>
    </row>
    <row r="227" spans="1:6" x14ac:dyDescent="0.35">
      <c r="A227" s="20" t="s">
        <v>432</v>
      </c>
      <c r="B227" s="20">
        <v>3</v>
      </c>
      <c r="C227" s="20" t="s">
        <v>435</v>
      </c>
      <c r="D227" s="184" t="s">
        <v>1845</v>
      </c>
      <c r="E227" s="184"/>
      <c r="F227" s="138"/>
    </row>
    <row r="228" spans="1:6" x14ac:dyDescent="0.35">
      <c r="A228" s="20" t="s">
        <v>432</v>
      </c>
      <c r="B228" s="20">
        <v>0</v>
      </c>
      <c r="C228" s="20" t="s">
        <v>436</v>
      </c>
      <c r="D228" s="184" t="s">
        <v>1846</v>
      </c>
      <c r="E228" s="184"/>
      <c r="F228" s="138"/>
    </row>
    <row r="229" spans="1:6" x14ac:dyDescent="0.35">
      <c r="A229" s="20" t="s">
        <v>432</v>
      </c>
      <c r="B229" s="140" t="s">
        <v>301</v>
      </c>
      <c r="C229" s="20" t="s">
        <v>302</v>
      </c>
      <c r="D229" s="184" t="s">
        <v>1718</v>
      </c>
      <c r="E229" s="184"/>
      <c r="F229" s="138"/>
    </row>
    <row r="230" spans="1:6" s="101" customFormat="1" x14ac:dyDescent="0.35">
      <c r="A230" s="20" t="s">
        <v>432</v>
      </c>
      <c r="B230" s="140" t="s">
        <v>312</v>
      </c>
      <c r="C230" s="20" t="s">
        <v>320</v>
      </c>
      <c r="D230" s="184" t="s">
        <v>1749</v>
      </c>
      <c r="E230" s="184"/>
      <c r="F230" s="138"/>
    </row>
    <row r="231" spans="1:6" s="101" customFormat="1" ht="29" x14ac:dyDescent="0.35">
      <c r="A231" s="99" t="s">
        <v>437</v>
      </c>
      <c r="B231" s="149" t="s">
        <v>440</v>
      </c>
      <c r="C231" s="99" t="s">
        <v>442</v>
      </c>
      <c r="D231" s="184" t="s">
        <v>1847</v>
      </c>
      <c r="E231" s="184"/>
      <c r="F231" s="52" t="s">
        <v>1196</v>
      </c>
    </row>
    <row r="232" spans="1:6" s="101" customFormat="1" ht="29" x14ac:dyDescent="0.35">
      <c r="A232" s="99" t="s">
        <v>437</v>
      </c>
      <c r="B232" s="149" t="s">
        <v>1202</v>
      </c>
      <c r="C232" s="99" t="s">
        <v>439</v>
      </c>
      <c r="D232" s="184" t="s">
        <v>1848</v>
      </c>
      <c r="E232" s="184"/>
      <c r="F232" s="52" t="s">
        <v>1196</v>
      </c>
    </row>
    <row r="233" spans="1:6" s="101" customFormat="1" ht="29" x14ac:dyDescent="0.35">
      <c r="A233" s="99" t="s">
        <v>437</v>
      </c>
      <c r="B233" s="149" t="s">
        <v>444</v>
      </c>
      <c r="C233" s="99" t="s">
        <v>445</v>
      </c>
      <c r="D233" s="184" t="s">
        <v>1849</v>
      </c>
      <c r="E233" s="231"/>
      <c r="F233" s="52" t="s">
        <v>1196</v>
      </c>
    </row>
    <row r="234" spans="1:6" s="101" customFormat="1" ht="29" x14ac:dyDescent="0.35">
      <c r="A234" s="99" t="s">
        <v>437</v>
      </c>
      <c r="B234" s="149" t="s">
        <v>1203</v>
      </c>
      <c r="C234" s="99" t="s">
        <v>1941</v>
      </c>
      <c r="D234" s="232" t="s">
        <v>2033</v>
      </c>
      <c r="E234" s="215"/>
      <c r="F234" s="52" t="s">
        <v>1196</v>
      </c>
    </row>
    <row r="235" spans="1:6" s="101" customFormat="1" x14ac:dyDescent="0.35">
      <c r="A235" s="99" t="s">
        <v>437</v>
      </c>
      <c r="B235" s="149" t="s">
        <v>1940</v>
      </c>
      <c r="C235" s="99" t="s">
        <v>1942</v>
      </c>
      <c r="D235" s="222" t="s">
        <v>2034</v>
      </c>
      <c r="E235" s="216"/>
      <c r="F235" s="52"/>
    </row>
    <row r="236" spans="1:6" s="101" customFormat="1" ht="29" x14ac:dyDescent="0.35">
      <c r="A236" s="99" t="s">
        <v>437</v>
      </c>
      <c r="B236" s="149">
        <v>96</v>
      </c>
      <c r="C236" s="99" t="s">
        <v>302</v>
      </c>
      <c r="D236" s="184" t="s">
        <v>1718</v>
      </c>
      <c r="E236" s="231"/>
      <c r="F236" s="52" t="s">
        <v>1196</v>
      </c>
    </row>
    <row r="237" spans="1:6" ht="29" x14ac:dyDescent="0.35">
      <c r="A237" s="99" t="s">
        <v>437</v>
      </c>
      <c r="B237" s="149">
        <v>98</v>
      </c>
      <c r="C237" s="99" t="s">
        <v>313</v>
      </c>
      <c r="D237" s="184" t="s">
        <v>1749</v>
      </c>
      <c r="E237" s="231"/>
      <c r="F237" s="52" t="s">
        <v>1196</v>
      </c>
    </row>
    <row r="238" spans="1:6" ht="29" x14ac:dyDescent="0.35">
      <c r="A238" s="99" t="s">
        <v>446</v>
      </c>
      <c r="B238" s="149" t="s">
        <v>440</v>
      </c>
      <c r="C238" s="99" t="s">
        <v>442</v>
      </c>
      <c r="D238" s="184" t="s">
        <v>1847</v>
      </c>
      <c r="E238" s="231"/>
      <c r="F238" s="52" t="s">
        <v>1196</v>
      </c>
    </row>
    <row r="239" spans="1:6" ht="29" x14ac:dyDescent="0.35">
      <c r="A239" s="99" t="s">
        <v>446</v>
      </c>
      <c r="B239" s="149" t="s">
        <v>1202</v>
      </c>
      <c r="C239" s="99" t="s">
        <v>447</v>
      </c>
      <c r="D239" s="184" t="s">
        <v>1848</v>
      </c>
      <c r="E239" s="231"/>
      <c r="F239" s="52" t="s">
        <v>1196</v>
      </c>
    </row>
    <row r="240" spans="1:6" ht="29" x14ac:dyDescent="0.35">
      <c r="A240" s="99" t="s">
        <v>446</v>
      </c>
      <c r="B240" s="149" t="s">
        <v>444</v>
      </c>
      <c r="C240" s="99" t="s">
        <v>445</v>
      </c>
      <c r="D240" s="184" t="s">
        <v>1849</v>
      </c>
      <c r="E240" s="231"/>
      <c r="F240" s="52" t="s">
        <v>1196</v>
      </c>
    </row>
    <row r="241" spans="1:6" ht="29" x14ac:dyDescent="0.35">
      <c r="A241" s="99" t="s">
        <v>446</v>
      </c>
      <c r="B241" s="149" t="s">
        <v>1203</v>
      </c>
      <c r="C241" s="99" t="s">
        <v>1941</v>
      </c>
      <c r="D241" s="232" t="s">
        <v>2033</v>
      </c>
      <c r="E241" s="215"/>
      <c r="F241" s="52" t="s">
        <v>1196</v>
      </c>
    </row>
    <row r="242" spans="1:6" x14ac:dyDescent="0.35">
      <c r="A242" s="99" t="s">
        <v>446</v>
      </c>
      <c r="B242" s="149" t="s">
        <v>1940</v>
      </c>
      <c r="C242" s="99" t="s">
        <v>1942</v>
      </c>
      <c r="D242" s="222" t="s">
        <v>2034</v>
      </c>
      <c r="E242" s="216"/>
      <c r="F242" s="52"/>
    </row>
    <row r="243" spans="1:6" ht="29" x14ac:dyDescent="0.35">
      <c r="A243" s="99" t="s">
        <v>446</v>
      </c>
      <c r="B243" s="149" t="s">
        <v>301</v>
      </c>
      <c r="C243" s="99" t="s">
        <v>302</v>
      </c>
      <c r="D243" s="184" t="s">
        <v>1718</v>
      </c>
      <c r="E243" s="231"/>
      <c r="F243" s="52" t="s">
        <v>1196</v>
      </c>
    </row>
    <row r="244" spans="1:6" ht="29" x14ac:dyDescent="0.35">
      <c r="A244" s="99" t="s">
        <v>446</v>
      </c>
      <c r="B244" s="149">
        <v>0</v>
      </c>
      <c r="C244" s="99" t="s">
        <v>2495</v>
      </c>
      <c r="D244" s="184" t="s">
        <v>1850</v>
      </c>
      <c r="E244" s="231"/>
      <c r="F244" s="52" t="s">
        <v>1196</v>
      </c>
    </row>
    <row r="245" spans="1:6" ht="29" x14ac:dyDescent="0.35">
      <c r="A245" s="99" t="s">
        <v>446</v>
      </c>
      <c r="B245" s="149" t="s">
        <v>312</v>
      </c>
      <c r="C245" s="99" t="s">
        <v>313</v>
      </c>
      <c r="D245" s="184" t="s">
        <v>1749</v>
      </c>
      <c r="E245" s="231"/>
      <c r="F245" s="52" t="s">
        <v>1196</v>
      </c>
    </row>
    <row r="246" spans="1:6" x14ac:dyDescent="0.35">
      <c r="A246" s="99" t="s">
        <v>2496</v>
      </c>
      <c r="B246" s="149" t="s">
        <v>440</v>
      </c>
      <c r="C246" s="99" t="s">
        <v>442</v>
      </c>
      <c r="D246" s="184" t="s">
        <v>1847</v>
      </c>
      <c r="E246" s="231"/>
      <c r="F246" s="52"/>
    </row>
    <row r="247" spans="1:6" x14ac:dyDescent="0.35">
      <c r="A247" s="99" t="s">
        <v>2496</v>
      </c>
      <c r="B247" s="149" t="s">
        <v>1202</v>
      </c>
      <c r="C247" s="99" t="s">
        <v>439</v>
      </c>
      <c r="D247" s="184" t="s">
        <v>1848</v>
      </c>
      <c r="E247" s="231"/>
      <c r="F247" s="52"/>
    </row>
    <row r="248" spans="1:6" x14ac:dyDescent="0.35">
      <c r="A248" s="99" t="s">
        <v>2496</v>
      </c>
      <c r="B248" s="149" t="s">
        <v>444</v>
      </c>
      <c r="C248" s="99" t="s">
        <v>445</v>
      </c>
      <c r="D248" s="184" t="s">
        <v>1849</v>
      </c>
      <c r="E248" s="231"/>
      <c r="F248" s="52"/>
    </row>
    <row r="249" spans="1:6" x14ac:dyDescent="0.35">
      <c r="A249" s="99" t="s">
        <v>2496</v>
      </c>
      <c r="B249" s="149" t="s">
        <v>1203</v>
      </c>
      <c r="C249" s="99" t="s">
        <v>1941</v>
      </c>
      <c r="D249" s="232" t="s">
        <v>2033</v>
      </c>
      <c r="E249" s="215"/>
      <c r="F249" s="52"/>
    </row>
    <row r="250" spans="1:6" x14ac:dyDescent="0.35">
      <c r="A250" s="99" t="s">
        <v>2496</v>
      </c>
      <c r="B250" s="149" t="s">
        <v>1940</v>
      </c>
      <c r="C250" s="99" t="s">
        <v>1942</v>
      </c>
      <c r="D250" s="222" t="s">
        <v>2034</v>
      </c>
      <c r="E250" s="216"/>
      <c r="F250" s="52"/>
    </row>
    <row r="251" spans="1:6" x14ac:dyDescent="0.35">
      <c r="A251" s="99" t="s">
        <v>2496</v>
      </c>
      <c r="B251" s="149">
        <v>96</v>
      </c>
      <c r="C251" s="99" t="s">
        <v>302</v>
      </c>
      <c r="D251" s="184" t="s">
        <v>1718</v>
      </c>
      <c r="E251" s="231"/>
      <c r="F251" s="52"/>
    </row>
    <row r="252" spans="1:6" x14ac:dyDescent="0.35">
      <c r="A252" s="99" t="s">
        <v>2496</v>
      </c>
      <c r="B252" s="149">
        <v>0</v>
      </c>
      <c r="C252" s="99" t="s">
        <v>2499</v>
      </c>
      <c r="D252" s="184" t="s">
        <v>1850</v>
      </c>
      <c r="E252" s="231"/>
      <c r="F252" s="52"/>
    </row>
    <row r="253" spans="1:6" x14ac:dyDescent="0.35">
      <c r="A253" s="99" t="s">
        <v>2496</v>
      </c>
      <c r="B253" s="149">
        <v>98</v>
      </c>
      <c r="C253" s="99" t="s">
        <v>313</v>
      </c>
      <c r="D253" s="184" t="s">
        <v>1749</v>
      </c>
      <c r="E253" s="184"/>
      <c r="F253" s="52"/>
    </row>
    <row r="254" spans="1:6" x14ac:dyDescent="0.35">
      <c r="A254" s="20" t="s">
        <v>448</v>
      </c>
      <c r="B254" s="20">
        <v>1</v>
      </c>
      <c r="C254" s="20" t="s">
        <v>449</v>
      </c>
      <c r="D254" s="194" t="s">
        <v>1851</v>
      </c>
      <c r="E254" s="194"/>
      <c r="F254" s="138"/>
    </row>
    <row r="255" spans="1:6" x14ac:dyDescent="0.35">
      <c r="A255" s="20" t="s">
        <v>448</v>
      </c>
      <c r="B255" s="20">
        <v>2</v>
      </c>
      <c r="C255" s="20" t="s">
        <v>450</v>
      </c>
      <c r="D255" s="194" t="s">
        <v>1852</v>
      </c>
      <c r="E255" s="194"/>
      <c r="F255" s="138"/>
    </row>
    <row r="256" spans="1:6" x14ac:dyDescent="0.35">
      <c r="A256" s="20" t="s">
        <v>448</v>
      </c>
      <c r="B256" s="20">
        <v>3</v>
      </c>
      <c r="C256" s="20" t="s">
        <v>451</v>
      </c>
      <c r="D256" s="194" t="s">
        <v>1853</v>
      </c>
      <c r="E256" s="194"/>
      <c r="F256" s="138"/>
    </row>
    <row r="257" spans="1:6" x14ac:dyDescent="0.35">
      <c r="A257" s="20" t="s">
        <v>448</v>
      </c>
      <c r="B257" s="20">
        <v>4</v>
      </c>
      <c r="C257" s="20" t="s">
        <v>452</v>
      </c>
      <c r="D257" s="194" t="s">
        <v>1852</v>
      </c>
      <c r="E257" s="194"/>
      <c r="F257" s="138"/>
    </row>
    <row r="258" spans="1:6" x14ac:dyDescent="0.35">
      <c r="A258" s="20" t="s">
        <v>448</v>
      </c>
      <c r="B258" s="20">
        <v>5</v>
      </c>
      <c r="C258" s="20" t="s">
        <v>453</v>
      </c>
      <c r="D258" s="194" t="s">
        <v>1854</v>
      </c>
      <c r="E258" s="194"/>
      <c r="F258" s="138"/>
    </row>
    <row r="259" spans="1:6" ht="29" x14ac:dyDescent="0.35">
      <c r="A259" s="20" t="s">
        <v>448</v>
      </c>
      <c r="B259" s="20">
        <v>6</v>
      </c>
      <c r="C259" s="20" t="s">
        <v>454</v>
      </c>
      <c r="D259" s="194" t="s">
        <v>1855</v>
      </c>
      <c r="E259" s="194"/>
      <c r="F259" s="138"/>
    </row>
    <row r="260" spans="1:6" x14ac:dyDescent="0.35">
      <c r="A260" s="20" t="s">
        <v>448</v>
      </c>
      <c r="B260" s="20">
        <v>0</v>
      </c>
      <c r="C260" s="20" t="s">
        <v>386</v>
      </c>
      <c r="D260" s="184" t="s">
        <v>1856</v>
      </c>
      <c r="E260" s="184"/>
      <c r="F260" s="138"/>
    </row>
    <row r="261" spans="1:6" x14ac:dyDescent="0.35">
      <c r="A261" s="20" t="s">
        <v>448</v>
      </c>
      <c r="B261" s="20">
        <v>98</v>
      </c>
      <c r="C261" s="20" t="s">
        <v>320</v>
      </c>
      <c r="D261" s="184" t="s">
        <v>1749</v>
      </c>
      <c r="E261" s="184"/>
      <c r="F261" s="138"/>
    </row>
    <row r="262" spans="1:6" x14ac:dyDescent="0.35">
      <c r="A262" s="20" t="s">
        <v>455</v>
      </c>
      <c r="B262" s="20">
        <v>1</v>
      </c>
      <c r="C262" s="22" t="s">
        <v>456</v>
      </c>
      <c r="D262" s="184" t="s">
        <v>1857</v>
      </c>
      <c r="E262" s="184"/>
      <c r="F262" s="138"/>
    </row>
    <row r="263" spans="1:6" x14ac:dyDescent="0.35">
      <c r="A263" s="20" t="s">
        <v>455</v>
      </c>
      <c r="B263" s="20">
        <v>2</v>
      </c>
      <c r="C263" s="22" t="s">
        <v>1908</v>
      </c>
      <c r="D263" s="184" t="s">
        <v>2035</v>
      </c>
      <c r="E263" s="184"/>
      <c r="F263" s="138"/>
    </row>
    <row r="264" spans="1:6" x14ac:dyDescent="0.35">
      <c r="A264" s="20" t="s">
        <v>455</v>
      </c>
      <c r="B264" s="20">
        <v>3</v>
      </c>
      <c r="C264" s="22" t="s">
        <v>1909</v>
      </c>
      <c r="D264" s="184" t="s">
        <v>2036</v>
      </c>
      <c r="E264" s="184"/>
      <c r="F264" s="138"/>
    </row>
    <row r="265" spans="1:6" x14ac:dyDescent="0.35">
      <c r="A265" s="20" t="s">
        <v>455</v>
      </c>
      <c r="B265" s="20">
        <v>4</v>
      </c>
      <c r="C265" s="22" t="s">
        <v>457</v>
      </c>
      <c r="D265" s="184" t="s">
        <v>1858</v>
      </c>
      <c r="E265" s="184"/>
      <c r="F265" s="138"/>
    </row>
    <row r="266" spans="1:6" x14ac:dyDescent="0.35">
      <c r="A266" s="20" t="s">
        <v>455</v>
      </c>
      <c r="B266" s="20">
        <v>5</v>
      </c>
      <c r="C266" s="22" t="s">
        <v>1910</v>
      </c>
      <c r="D266" s="184" t="s">
        <v>2037</v>
      </c>
      <c r="E266" s="184"/>
      <c r="F266" s="138"/>
    </row>
    <row r="267" spans="1:6" x14ac:dyDescent="0.35">
      <c r="A267" s="20" t="s">
        <v>455</v>
      </c>
      <c r="B267" s="20">
        <v>6</v>
      </c>
      <c r="C267" s="22" t="s">
        <v>458</v>
      </c>
      <c r="D267" s="184" t="s">
        <v>1859</v>
      </c>
      <c r="E267" s="184"/>
      <c r="F267" s="138"/>
    </row>
    <row r="268" spans="1:6" x14ac:dyDescent="0.35">
      <c r="A268" s="20" t="s">
        <v>455</v>
      </c>
      <c r="B268" s="20">
        <v>7</v>
      </c>
      <c r="C268" s="22" t="s">
        <v>459</v>
      </c>
      <c r="D268" s="184" t="s">
        <v>1860</v>
      </c>
      <c r="E268" s="184"/>
      <c r="F268" s="138"/>
    </row>
    <row r="269" spans="1:6" x14ac:dyDescent="0.35">
      <c r="A269" s="20" t="s">
        <v>455</v>
      </c>
      <c r="B269" s="20">
        <v>8</v>
      </c>
      <c r="C269" s="22" t="s">
        <v>460</v>
      </c>
      <c r="D269" s="184" t="s">
        <v>1861</v>
      </c>
      <c r="E269" s="184"/>
      <c r="F269" s="138"/>
    </row>
    <row r="270" spans="1:6" x14ac:dyDescent="0.35">
      <c r="A270" s="20" t="s">
        <v>455</v>
      </c>
      <c r="B270" s="20">
        <v>9</v>
      </c>
      <c r="C270" s="22" t="s">
        <v>1911</v>
      </c>
      <c r="D270" s="184" t="s">
        <v>2038</v>
      </c>
      <c r="E270" s="184"/>
      <c r="F270" s="138"/>
    </row>
    <row r="271" spans="1:6" x14ac:dyDescent="0.35">
      <c r="A271" s="20" t="s">
        <v>455</v>
      </c>
      <c r="B271" s="140" t="s">
        <v>301</v>
      </c>
      <c r="C271" s="21" t="s">
        <v>302</v>
      </c>
      <c r="D271" s="184" t="s">
        <v>1718</v>
      </c>
      <c r="E271" s="184"/>
      <c r="F271" s="138"/>
    </row>
    <row r="272" spans="1:6" ht="29" x14ac:dyDescent="0.35">
      <c r="A272" s="20" t="s">
        <v>18</v>
      </c>
      <c r="B272" s="140" t="s">
        <v>438</v>
      </c>
      <c r="C272" s="21" t="s">
        <v>2518</v>
      </c>
      <c r="D272" s="207" t="s">
        <v>2039</v>
      </c>
      <c r="E272" s="207"/>
      <c r="F272" s="138"/>
    </row>
    <row r="273" spans="1:6" ht="29" x14ac:dyDescent="0.35">
      <c r="A273" s="20" t="s">
        <v>18</v>
      </c>
      <c r="B273" s="140" t="s">
        <v>440</v>
      </c>
      <c r="C273" s="218" t="s">
        <v>2519</v>
      </c>
      <c r="D273" s="221" t="s">
        <v>2040</v>
      </c>
      <c r="E273" s="226"/>
      <c r="F273" s="219"/>
    </row>
    <row r="274" spans="1:6" x14ac:dyDescent="0.35">
      <c r="A274" s="20" t="s">
        <v>461</v>
      </c>
      <c r="B274" s="20">
        <v>1</v>
      </c>
      <c r="C274" s="20" t="s">
        <v>462</v>
      </c>
      <c r="D274" s="220" t="s">
        <v>1862</v>
      </c>
      <c r="E274" s="220"/>
      <c r="F274" s="138"/>
    </row>
    <row r="275" spans="1:6" x14ac:dyDescent="0.35">
      <c r="A275" s="20" t="s">
        <v>461</v>
      </c>
      <c r="B275" s="20">
        <v>2</v>
      </c>
      <c r="C275" s="20" t="s">
        <v>463</v>
      </c>
      <c r="D275" s="184" t="s">
        <v>1863</v>
      </c>
      <c r="E275" s="184"/>
      <c r="F275" s="138"/>
    </row>
    <row r="276" spans="1:6" x14ac:dyDescent="0.35">
      <c r="A276" s="20" t="s">
        <v>461</v>
      </c>
      <c r="B276" s="20">
        <v>3</v>
      </c>
      <c r="C276" s="20" t="s">
        <v>464</v>
      </c>
      <c r="D276" s="184" t="s">
        <v>1864</v>
      </c>
      <c r="E276" s="184"/>
      <c r="F276" s="138"/>
    </row>
    <row r="277" spans="1:6" x14ac:dyDescent="0.35">
      <c r="A277" s="20" t="s">
        <v>461</v>
      </c>
      <c r="B277" s="20">
        <v>4</v>
      </c>
      <c r="C277" s="20" t="s">
        <v>465</v>
      </c>
      <c r="D277" s="184" t="s">
        <v>1865</v>
      </c>
      <c r="E277" s="184"/>
      <c r="F277" s="138"/>
    </row>
    <row r="278" spans="1:6" x14ac:dyDescent="0.35">
      <c r="A278" s="20" t="s">
        <v>461</v>
      </c>
      <c r="B278" s="140" t="s">
        <v>301</v>
      </c>
      <c r="C278" s="21" t="s">
        <v>302</v>
      </c>
      <c r="D278" s="184" t="s">
        <v>1718</v>
      </c>
      <c r="E278" s="184"/>
      <c r="F278" s="138"/>
    </row>
    <row r="279" spans="1:6" x14ac:dyDescent="0.35">
      <c r="A279" s="20" t="s">
        <v>466</v>
      </c>
      <c r="B279" s="20">
        <v>1</v>
      </c>
      <c r="C279" s="20" t="s">
        <v>467</v>
      </c>
      <c r="D279" s="184" t="s">
        <v>1866</v>
      </c>
      <c r="E279" s="184"/>
      <c r="F279" s="138"/>
    </row>
    <row r="280" spans="1:6" x14ac:dyDescent="0.35">
      <c r="A280" s="20" t="s">
        <v>466</v>
      </c>
      <c r="B280" s="20">
        <v>2</v>
      </c>
      <c r="C280" s="20" t="s">
        <v>468</v>
      </c>
      <c r="D280" s="184" t="s">
        <v>1867</v>
      </c>
      <c r="E280" s="184"/>
      <c r="F280" s="138"/>
    </row>
    <row r="281" spans="1:6" x14ac:dyDescent="0.35">
      <c r="A281" s="20" t="s">
        <v>466</v>
      </c>
      <c r="B281" s="20">
        <v>3</v>
      </c>
      <c r="C281" s="20" t="s">
        <v>469</v>
      </c>
      <c r="D281" s="184" t="s">
        <v>1868</v>
      </c>
      <c r="E281" s="184"/>
      <c r="F281" s="138"/>
    </row>
    <row r="282" spans="1:6" x14ac:dyDescent="0.35">
      <c r="A282" s="20" t="s">
        <v>466</v>
      </c>
      <c r="B282" s="140" t="s">
        <v>301</v>
      </c>
      <c r="C282" s="21" t="s">
        <v>302</v>
      </c>
      <c r="D282" s="184" t="s">
        <v>1718</v>
      </c>
      <c r="E282" s="184"/>
      <c r="F282" s="138"/>
    </row>
    <row r="283" spans="1:6" ht="29" x14ac:dyDescent="0.35">
      <c r="A283" s="99" t="s">
        <v>470</v>
      </c>
      <c r="B283" s="99">
        <v>1</v>
      </c>
      <c r="C283" s="99" t="s">
        <v>471</v>
      </c>
      <c r="D283" s="184" t="s">
        <v>1869</v>
      </c>
      <c r="E283" s="184"/>
      <c r="F283" s="52" t="s">
        <v>1196</v>
      </c>
    </row>
    <row r="284" spans="1:6" ht="29" x14ac:dyDescent="0.35">
      <c r="A284" s="99" t="s">
        <v>470</v>
      </c>
      <c r="B284" s="99">
        <v>2</v>
      </c>
      <c r="C284" s="99" t="s">
        <v>472</v>
      </c>
      <c r="D284" s="184" t="s">
        <v>1870</v>
      </c>
      <c r="E284" s="184"/>
      <c r="F284" s="52" t="s">
        <v>1196</v>
      </c>
    </row>
    <row r="285" spans="1:6" ht="29" x14ac:dyDescent="0.35">
      <c r="A285" s="99" t="s">
        <v>470</v>
      </c>
      <c r="B285" s="99">
        <v>3</v>
      </c>
      <c r="C285" s="99" t="s">
        <v>473</v>
      </c>
      <c r="D285" s="184" t="s">
        <v>1871</v>
      </c>
      <c r="E285" s="184"/>
      <c r="F285" s="52" t="s">
        <v>1196</v>
      </c>
    </row>
    <row r="286" spans="1:6" ht="29" x14ac:dyDescent="0.35">
      <c r="A286" s="99" t="s">
        <v>470</v>
      </c>
      <c r="B286" s="99">
        <v>4</v>
      </c>
      <c r="C286" s="99" t="s">
        <v>474</v>
      </c>
      <c r="D286" s="184" t="s">
        <v>1872</v>
      </c>
      <c r="E286" s="184"/>
      <c r="F286" s="52" t="s">
        <v>1196</v>
      </c>
    </row>
    <row r="287" spans="1:6" ht="29" x14ac:dyDescent="0.35">
      <c r="A287" s="99" t="s">
        <v>470</v>
      </c>
      <c r="B287" s="99">
        <v>5</v>
      </c>
      <c r="C287" s="99" t="s">
        <v>475</v>
      </c>
      <c r="D287" s="184" t="s">
        <v>1873</v>
      </c>
      <c r="E287" s="184"/>
      <c r="F287" s="52" t="s">
        <v>1196</v>
      </c>
    </row>
    <row r="288" spans="1:6" ht="29" x14ac:dyDescent="0.35">
      <c r="A288" s="99" t="s">
        <v>470</v>
      </c>
      <c r="B288" s="99">
        <v>6</v>
      </c>
      <c r="C288" s="99" t="s">
        <v>476</v>
      </c>
      <c r="D288" s="184" t="s">
        <v>1874</v>
      </c>
      <c r="E288" s="184"/>
      <c r="F288" s="52" t="s">
        <v>1196</v>
      </c>
    </row>
    <row r="289" spans="1:6" ht="43.5" x14ac:dyDescent="0.35">
      <c r="A289" s="99" t="s">
        <v>470</v>
      </c>
      <c r="B289" s="150" t="s">
        <v>301</v>
      </c>
      <c r="C289" s="99" t="s">
        <v>1247</v>
      </c>
      <c r="D289" s="184" t="s">
        <v>1875</v>
      </c>
      <c r="E289" s="184"/>
      <c r="F289" s="52" t="s">
        <v>1248</v>
      </c>
    </row>
    <row r="290" spans="1:6" ht="29" x14ac:dyDescent="0.35">
      <c r="A290" s="99" t="s">
        <v>470</v>
      </c>
      <c r="B290" s="150" t="s">
        <v>312</v>
      </c>
      <c r="C290" s="99" t="s">
        <v>1235</v>
      </c>
      <c r="D290" s="184" t="s">
        <v>1876</v>
      </c>
      <c r="E290" s="184"/>
      <c r="F290" s="52" t="s">
        <v>1196</v>
      </c>
    </row>
    <row r="291" spans="1:6" x14ac:dyDescent="0.35">
      <c r="A291" s="20" t="s">
        <v>1317</v>
      </c>
      <c r="B291" s="140" t="s">
        <v>438</v>
      </c>
      <c r="C291" s="20" t="s">
        <v>1318</v>
      </c>
      <c r="D291" s="184" t="s">
        <v>1877</v>
      </c>
      <c r="E291" s="184"/>
      <c r="F291" s="52"/>
    </row>
    <row r="292" spans="1:6" x14ac:dyDescent="0.35">
      <c r="A292" s="20" t="s">
        <v>1317</v>
      </c>
      <c r="B292" s="140" t="s">
        <v>440</v>
      </c>
      <c r="C292" s="20" t="s">
        <v>1319</v>
      </c>
      <c r="D292" s="184" t="s">
        <v>1885</v>
      </c>
      <c r="E292" s="184"/>
      <c r="F292" s="52"/>
    </row>
    <row r="293" spans="1:6" x14ac:dyDescent="0.35">
      <c r="A293" s="20" t="s">
        <v>1317</v>
      </c>
      <c r="B293" s="140" t="s">
        <v>441</v>
      </c>
      <c r="C293" s="20" t="s">
        <v>1320</v>
      </c>
      <c r="D293" s="184" t="s">
        <v>1884</v>
      </c>
      <c r="E293" s="184"/>
      <c r="F293" s="52"/>
    </row>
    <row r="294" spans="1:6" x14ac:dyDescent="0.35">
      <c r="A294" s="20" t="s">
        <v>1317</v>
      </c>
      <c r="B294" s="140" t="s">
        <v>1202</v>
      </c>
      <c r="C294" s="20" t="s">
        <v>1321</v>
      </c>
      <c r="D294" s="184" t="s">
        <v>1883</v>
      </c>
      <c r="E294" s="184"/>
      <c r="F294" s="52"/>
    </row>
    <row r="295" spans="1:6" x14ac:dyDescent="0.35">
      <c r="A295" s="20" t="s">
        <v>1317</v>
      </c>
      <c r="B295" s="140" t="s">
        <v>312</v>
      </c>
      <c r="C295" s="20" t="s">
        <v>313</v>
      </c>
      <c r="D295" s="184" t="s">
        <v>1749</v>
      </c>
      <c r="E295" s="184"/>
      <c r="F295" s="52"/>
    </row>
    <row r="296" spans="1:6" x14ac:dyDescent="0.35">
      <c r="A296" s="20" t="s">
        <v>1322</v>
      </c>
      <c r="B296" s="140" t="s">
        <v>438</v>
      </c>
      <c r="C296" s="20" t="s">
        <v>1323</v>
      </c>
      <c r="D296" s="184" t="s">
        <v>2041</v>
      </c>
      <c r="E296" s="184"/>
      <c r="F296" s="138"/>
    </row>
    <row r="297" spans="1:6" x14ac:dyDescent="0.35">
      <c r="A297" s="20" t="s">
        <v>1322</v>
      </c>
      <c r="B297" s="140" t="s">
        <v>440</v>
      </c>
      <c r="C297" s="20" t="s">
        <v>1324</v>
      </c>
      <c r="D297" s="184" t="s">
        <v>2042</v>
      </c>
      <c r="E297" s="184"/>
      <c r="F297" s="138"/>
    </row>
    <row r="298" spans="1:6" x14ac:dyDescent="0.35">
      <c r="A298" s="20" t="s">
        <v>1322</v>
      </c>
      <c r="B298" s="140" t="s">
        <v>441</v>
      </c>
      <c r="C298" s="20" t="s">
        <v>1325</v>
      </c>
      <c r="D298" s="184" t="s">
        <v>2043</v>
      </c>
      <c r="E298" s="184"/>
      <c r="F298" s="138"/>
    </row>
    <row r="299" spans="1:6" x14ac:dyDescent="0.35">
      <c r="A299" s="20" t="s">
        <v>1322</v>
      </c>
      <c r="B299" s="140" t="s">
        <v>1202</v>
      </c>
      <c r="C299" s="20" t="s">
        <v>1326</v>
      </c>
      <c r="D299" s="184" t="s">
        <v>2044</v>
      </c>
      <c r="E299" s="184"/>
      <c r="F299" s="138"/>
    </row>
    <row r="300" spans="1:6" x14ac:dyDescent="0.35">
      <c r="A300" s="20" t="s">
        <v>1322</v>
      </c>
      <c r="B300" s="140" t="s">
        <v>443</v>
      </c>
      <c r="C300" s="20" t="s">
        <v>1327</v>
      </c>
      <c r="D300" s="184" t="s">
        <v>2045</v>
      </c>
      <c r="E300" s="184"/>
      <c r="F300" s="138"/>
    </row>
    <row r="301" spans="1:6" x14ac:dyDescent="0.35">
      <c r="A301" s="20" t="s">
        <v>1322</v>
      </c>
      <c r="B301" s="140" t="s">
        <v>301</v>
      </c>
      <c r="C301" s="20" t="s">
        <v>1328</v>
      </c>
      <c r="D301" s="130" t="s">
        <v>2046</v>
      </c>
      <c r="E301" s="130"/>
      <c r="F301" s="138"/>
    </row>
    <row r="302" spans="1:6" x14ac:dyDescent="0.35">
      <c r="A302" s="20" t="s">
        <v>1322</v>
      </c>
      <c r="B302" s="140" t="s">
        <v>312</v>
      </c>
      <c r="C302" s="20" t="s">
        <v>320</v>
      </c>
      <c r="D302" s="184" t="s">
        <v>1749</v>
      </c>
      <c r="E302" s="184"/>
      <c r="F302" s="138"/>
    </row>
    <row r="303" spans="1:6" x14ac:dyDescent="0.35">
      <c r="A303" s="20" t="s">
        <v>477</v>
      </c>
      <c r="B303" s="20">
        <v>1</v>
      </c>
      <c r="C303" s="20" t="s">
        <v>1937</v>
      </c>
      <c r="D303" s="217" t="s">
        <v>2047</v>
      </c>
      <c r="E303" s="217"/>
      <c r="F303" s="138"/>
    </row>
    <row r="304" spans="1:6" x14ac:dyDescent="0.35">
      <c r="A304" s="20" t="s">
        <v>477</v>
      </c>
      <c r="B304" s="20">
        <v>2</v>
      </c>
      <c r="C304" s="20" t="s">
        <v>1938</v>
      </c>
      <c r="D304" s="217" t="s">
        <v>2048</v>
      </c>
      <c r="E304" s="217"/>
      <c r="F304" s="138"/>
    </row>
    <row r="305" spans="1:6" x14ac:dyDescent="0.35">
      <c r="A305" s="20" t="s">
        <v>477</v>
      </c>
      <c r="B305" s="20">
        <v>3</v>
      </c>
      <c r="C305" s="20" t="s">
        <v>1939</v>
      </c>
      <c r="D305" s="217" t="s">
        <v>2049</v>
      </c>
      <c r="E305" s="217"/>
      <c r="F305" s="138"/>
    </row>
    <row r="306" spans="1:6" x14ac:dyDescent="0.35">
      <c r="A306" s="20" t="s">
        <v>477</v>
      </c>
      <c r="B306" s="140" t="s">
        <v>312</v>
      </c>
      <c r="C306" s="20" t="s">
        <v>313</v>
      </c>
      <c r="D306" s="184" t="s">
        <v>1749</v>
      </c>
      <c r="E306" s="184"/>
      <c r="F306" s="138"/>
    </row>
    <row r="307" spans="1:6" x14ac:dyDescent="0.35">
      <c r="A307" s="20" t="s">
        <v>1329</v>
      </c>
      <c r="B307" s="140" t="s">
        <v>438</v>
      </c>
      <c r="C307" s="20" t="s">
        <v>1330</v>
      </c>
      <c r="D307" s="184" t="s">
        <v>1820</v>
      </c>
      <c r="E307" s="184"/>
      <c r="F307" s="138"/>
    </row>
    <row r="308" spans="1:6" x14ac:dyDescent="0.35">
      <c r="A308" s="20" t="s">
        <v>1329</v>
      </c>
      <c r="B308" s="140" t="s">
        <v>440</v>
      </c>
      <c r="C308" s="20" t="s">
        <v>1331</v>
      </c>
      <c r="D308" s="184" t="s">
        <v>1878</v>
      </c>
      <c r="E308" s="184"/>
      <c r="F308" s="138"/>
    </row>
    <row r="309" spans="1:6" x14ac:dyDescent="0.35">
      <c r="A309" s="20" t="s">
        <v>1329</v>
      </c>
      <c r="B309" s="140" t="s">
        <v>312</v>
      </c>
      <c r="C309" s="20" t="s">
        <v>313</v>
      </c>
      <c r="D309" s="184" t="s">
        <v>1749</v>
      </c>
      <c r="E309" s="184"/>
      <c r="F309" s="138"/>
    </row>
    <row r="310" spans="1:6" x14ac:dyDescent="0.35">
      <c r="A310" s="163" t="s">
        <v>478</v>
      </c>
      <c r="B310" s="163">
        <v>1</v>
      </c>
      <c r="C310" s="163" t="s">
        <v>1494</v>
      </c>
      <c r="D310" s="184" t="s">
        <v>1879</v>
      </c>
      <c r="E310" s="184"/>
      <c r="F310" s="164"/>
    </row>
    <row r="311" spans="1:6" x14ac:dyDescent="0.35">
      <c r="A311" s="165" t="s">
        <v>478</v>
      </c>
      <c r="B311" s="166">
        <v>2</v>
      </c>
      <c r="C311" s="166" t="s">
        <v>1306</v>
      </c>
      <c r="D311" s="184" t="s">
        <v>1880</v>
      </c>
      <c r="E311" s="227"/>
      <c r="F311" s="167"/>
    </row>
    <row r="312" spans="1:6" x14ac:dyDescent="0.35">
      <c r="A312" s="163" t="s">
        <v>478</v>
      </c>
      <c r="B312" s="163">
        <v>3</v>
      </c>
      <c r="C312" s="163" t="s">
        <v>1307</v>
      </c>
      <c r="D312" s="184" t="s">
        <v>1881</v>
      </c>
      <c r="E312" s="184"/>
      <c r="F312" s="164"/>
    </row>
    <row r="313" spans="1:6" ht="58" x14ac:dyDescent="0.35">
      <c r="A313" s="165" t="s">
        <v>478</v>
      </c>
      <c r="B313" s="166">
        <v>4</v>
      </c>
      <c r="C313" s="166" t="s">
        <v>1308</v>
      </c>
      <c r="D313" s="200" t="s">
        <v>1882</v>
      </c>
      <c r="E313" s="200"/>
      <c r="F313" s="167"/>
    </row>
    <row r="314" spans="1:6" x14ac:dyDescent="0.35">
      <c r="A314" s="163" t="s">
        <v>478</v>
      </c>
      <c r="B314" s="163">
        <v>96</v>
      </c>
      <c r="C314" s="163" t="s">
        <v>302</v>
      </c>
      <c r="D314" s="184" t="s">
        <v>1718</v>
      </c>
      <c r="E314" s="184"/>
      <c r="F314" s="164"/>
    </row>
    <row r="315" spans="1:6" x14ac:dyDescent="0.35">
      <c r="A315" s="165" t="s">
        <v>478</v>
      </c>
      <c r="B315" s="166">
        <v>98</v>
      </c>
      <c r="C315" s="166" t="s">
        <v>320</v>
      </c>
      <c r="D315" s="184" t="s">
        <v>1749</v>
      </c>
      <c r="E315" s="227"/>
      <c r="F315" s="167"/>
    </row>
    <row r="316" spans="1:6" ht="29" x14ac:dyDescent="0.35">
      <c r="A316" s="99" t="s">
        <v>479</v>
      </c>
      <c r="B316" s="99">
        <v>1</v>
      </c>
      <c r="C316" s="99" t="s">
        <v>422</v>
      </c>
      <c r="D316" s="184" t="s">
        <v>1833</v>
      </c>
      <c r="E316" s="184"/>
      <c r="F316" s="52" t="s">
        <v>1196</v>
      </c>
    </row>
    <row r="317" spans="1:6" ht="29" x14ac:dyDescent="0.35">
      <c r="A317" s="99" t="s">
        <v>479</v>
      </c>
      <c r="B317" s="99">
        <v>0</v>
      </c>
      <c r="C317" s="99" t="s">
        <v>397</v>
      </c>
      <c r="D317" s="184" t="s">
        <v>1811</v>
      </c>
      <c r="E317" s="184"/>
      <c r="F317" s="52" t="s">
        <v>1196</v>
      </c>
    </row>
    <row r="318" spans="1:6" ht="29" x14ac:dyDescent="0.35">
      <c r="A318" s="99" t="s">
        <v>480</v>
      </c>
      <c r="B318" s="99">
        <v>1</v>
      </c>
      <c r="C318" s="99" t="s">
        <v>422</v>
      </c>
      <c r="D318" s="184" t="s">
        <v>1833</v>
      </c>
      <c r="E318" s="184"/>
      <c r="F318" s="52" t="s">
        <v>1196</v>
      </c>
    </row>
    <row r="319" spans="1:6" ht="29" x14ac:dyDescent="0.35">
      <c r="A319" s="99" t="s">
        <v>480</v>
      </c>
      <c r="B319" s="99">
        <v>0</v>
      </c>
      <c r="C319" s="99" t="s">
        <v>397</v>
      </c>
      <c r="D319" s="184" t="s">
        <v>1811</v>
      </c>
      <c r="E319" s="184"/>
      <c r="F319" s="52" t="s">
        <v>1196</v>
      </c>
    </row>
    <row r="320" spans="1:6" ht="29" x14ac:dyDescent="0.35">
      <c r="A320" s="99" t="s">
        <v>480</v>
      </c>
      <c r="B320" s="99">
        <v>98</v>
      </c>
      <c r="C320" s="99" t="s">
        <v>481</v>
      </c>
      <c r="D320" s="184" t="s">
        <v>1886</v>
      </c>
      <c r="E320" s="184"/>
      <c r="F320" s="52" t="s">
        <v>1196</v>
      </c>
    </row>
    <row r="321" spans="1:6" ht="29" x14ac:dyDescent="0.35">
      <c r="A321" s="99" t="s">
        <v>482</v>
      </c>
      <c r="B321" s="99">
        <v>1</v>
      </c>
      <c r="C321" s="99" t="s">
        <v>422</v>
      </c>
      <c r="D321" s="184" t="s">
        <v>1833</v>
      </c>
      <c r="E321" s="184"/>
      <c r="F321" s="52" t="s">
        <v>1196</v>
      </c>
    </row>
    <row r="322" spans="1:6" ht="29" x14ac:dyDescent="0.35">
      <c r="A322" s="99" t="s">
        <v>482</v>
      </c>
      <c r="B322" s="99">
        <v>0</v>
      </c>
      <c r="C322" s="99" t="s">
        <v>397</v>
      </c>
      <c r="D322" s="184" t="s">
        <v>1811</v>
      </c>
      <c r="E322" s="184"/>
      <c r="F322" s="52" t="s">
        <v>1196</v>
      </c>
    </row>
    <row r="323" spans="1:6" ht="29" x14ac:dyDescent="0.35">
      <c r="A323" s="99" t="s">
        <v>482</v>
      </c>
      <c r="B323" s="99" t="s">
        <v>312</v>
      </c>
      <c r="C323" s="99" t="s">
        <v>313</v>
      </c>
      <c r="D323" s="184" t="s">
        <v>1749</v>
      </c>
      <c r="E323" s="184"/>
      <c r="F323" s="52" t="s">
        <v>1196</v>
      </c>
    </row>
    <row r="324" spans="1:6" x14ac:dyDescent="0.35">
      <c r="A324" s="20" t="s">
        <v>483</v>
      </c>
      <c r="B324" s="20">
        <v>1</v>
      </c>
      <c r="C324" s="20" t="s">
        <v>484</v>
      </c>
      <c r="D324" s="184" t="s">
        <v>1887</v>
      </c>
      <c r="E324" s="184"/>
      <c r="F324" s="138"/>
    </row>
    <row r="325" spans="1:6" x14ac:dyDescent="0.35">
      <c r="A325" s="20" t="s">
        <v>483</v>
      </c>
      <c r="B325" s="20">
        <v>2</v>
      </c>
      <c r="C325" s="20" t="s">
        <v>1259</v>
      </c>
      <c r="D325" s="184" t="s">
        <v>1888</v>
      </c>
      <c r="E325" s="184"/>
      <c r="F325" s="138"/>
    </row>
    <row r="326" spans="1:6" x14ac:dyDescent="0.35">
      <c r="A326" s="20" t="s">
        <v>483</v>
      </c>
      <c r="B326" s="20">
        <v>0</v>
      </c>
      <c r="C326" s="20" t="s">
        <v>1260</v>
      </c>
      <c r="D326" s="184" t="s">
        <v>1889</v>
      </c>
      <c r="E326" s="184"/>
      <c r="F326" s="138"/>
    </row>
    <row r="327" spans="1:6" x14ac:dyDescent="0.35">
      <c r="A327" s="20" t="s">
        <v>483</v>
      </c>
      <c r="B327" s="20">
        <v>98</v>
      </c>
      <c r="C327" s="20" t="s">
        <v>320</v>
      </c>
      <c r="D327" s="184" t="s">
        <v>1749</v>
      </c>
      <c r="E327" s="184"/>
      <c r="F327" s="138"/>
    </row>
    <row r="328" spans="1:6" x14ac:dyDescent="0.35">
      <c r="A328" s="20" t="s">
        <v>485</v>
      </c>
      <c r="B328" s="20">
        <v>1</v>
      </c>
      <c r="C328" s="20" t="s">
        <v>486</v>
      </c>
      <c r="D328" s="184" t="s">
        <v>1890</v>
      </c>
      <c r="E328" s="184"/>
      <c r="F328" s="138"/>
    </row>
    <row r="329" spans="1:6" x14ac:dyDescent="0.35">
      <c r="A329" s="20" t="s">
        <v>485</v>
      </c>
      <c r="B329" s="20">
        <v>2</v>
      </c>
      <c r="C329" s="20" t="s">
        <v>487</v>
      </c>
      <c r="D329" s="184" t="s">
        <v>1891</v>
      </c>
      <c r="E329" s="184"/>
      <c r="F329" s="138"/>
    </row>
    <row r="330" spans="1:6" x14ac:dyDescent="0.35">
      <c r="A330" s="20" t="s">
        <v>485</v>
      </c>
      <c r="B330" s="20">
        <v>0</v>
      </c>
      <c r="C330" s="20" t="s">
        <v>488</v>
      </c>
      <c r="D330" s="238" t="s">
        <v>1892</v>
      </c>
      <c r="E330" s="238"/>
      <c r="F330" s="138"/>
    </row>
    <row r="331" spans="1:6" x14ac:dyDescent="0.35">
      <c r="A331" s="20" t="s">
        <v>485</v>
      </c>
      <c r="B331" s="20">
        <v>98</v>
      </c>
      <c r="C331" s="20" t="s">
        <v>489</v>
      </c>
      <c r="D331" s="238" t="s">
        <v>1893</v>
      </c>
      <c r="E331" s="238"/>
      <c r="F331" s="138"/>
    </row>
    <row r="332" spans="1:6" x14ac:dyDescent="0.35">
      <c r="A332" s="20" t="s">
        <v>1215</v>
      </c>
      <c r="B332" s="20">
        <v>1</v>
      </c>
      <c r="C332" s="20" t="s">
        <v>422</v>
      </c>
      <c r="D332" s="184" t="s">
        <v>1833</v>
      </c>
      <c r="E332" s="184"/>
      <c r="F332" s="138"/>
    </row>
    <row r="333" spans="1:6" x14ac:dyDescent="0.35">
      <c r="A333" s="160" t="s">
        <v>1215</v>
      </c>
      <c r="B333" s="160">
        <v>2</v>
      </c>
      <c r="C333" s="160" t="s">
        <v>397</v>
      </c>
      <c r="D333" s="184" t="s">
        <v>1811</v>
      </c>
      <c r="E333" s="184"/>
      <c r="F333" s="138"/>
    </row>
    <row r="334" spans="1:6" x14ac:dyDescent="0.35">
      <c r="A334" s="20" t="s">
        <v>1215</v>
      </c>
      <c r="B334" s="20">
        <v>98</v>
      </c>
      <c r="C334" s="20" t="s">
        <v>406</v>
      </c>
      <c r="D334" s="184" t="s">
        <v>1894</v>
      </c>
      <c r="E334" s="184"/>
      <c r="F334" s="138"/>
    </row>
    <row r="335" spans="1:6" x14ac:dyDescent="0.35">
      <c r="A335" s="20" t="s">
        <v>490</v>
      </c>
      <c r="B335" s="20">
        <v>1</v>
      </c>
      <c r="C335" s="20" t="s">
        <v>1224</v>
      </c>
      <c r="D335" s="184" t="s">
        <v>1895</v>
      </c>
      <c r="E335" s="184"/>
      <c r="F335" s="138"/>
    </row>
    <row r="336" spans="1:6" x14ac:dyDescent="0.35">
      <c r="A336" s="20" t="s">
        <v>490</v>
      </c>
      <c r="B336" s="20">
        <v>2</v>
      </c>
      <c r="C336" s="20" t="s">
        <v>491</v>
      </c>
      <c r="D336" s="184" t="s">
        <v>1896</v>
      </c>
      <c r="E336" s="184"/>
      <c r="F336" s="138"/>
    </row>
    <row r="337" spans="1:25" x14ac:dyDescent="0.35">
      <c r="A337" s="20" t="s">
        <v>490</v>
      </c>
      <c r="B337" s="20">
        <v>3</v>
      </c>
      <c r="C337" s="20" t="s">
        <v>492</v>
      </c>
      <c r="D337" s="184" t="s">
        <v>1897</v>
      </c>
      <c r="E337" s="184"/>
      <c r="F337" s="138"/>
    </row>
    <row r="338" spans="1:25" x14ac:dyDescent="0.35">
      <c r="A338" s="20" t="s">
        <v>490</v>
      </c>
      <c r="B338" s="20">
        <v>4</v>
      </c>
      <c r="C338" s="20" t="s">
        <v>493</v>
      </c>
      <c r="D338" s="184" t="s">
        <v>1898</v>
      </c>
      <c r="E338" s="184"/>
      <c r="F338" s="139"/>
    </row>
    <row r="339" spans="1:25" x14ac:dyDescent="0.35">
      <c r="A339" s="20" t="s">
        <v>490</v>
      </c>
      <c r="B339" s="20">
        <v>96</v>
      </c>
      <c r="C339" s="20" t="s">
        <v>494</v>
      </c>
      <c r="D339" s="184" t="s">
        <v>1718</v>
      </c>
      <c r="E339" s="184"/>
      <c r="F339" s="139"/>
    </row>
    <row r="340" spans="1:25" s="60" customFormat="1" x14ac:dyDescent="0.35">
      <c r="A340" s="20" t="s">
        <v>490</v>
      </c>
      <c r="B340" s="20">
        <v>0</v>
      </c>
      <c r="C340" s="20" t="s">
        <v>1211</v>
      </c>
      <c r="D340" s="184" t="s">
        <v>1899</v>
      </c>
      <c r="E340" s="184"/>
      <c r="F340" s="139"/>
    </row>
    <row r="341" spans="1:25" s="20" customFormat="1" x14ac:dyDescent="0.25">
      <c r="A341" s="20" t="s">
        <v>1225</v>
      </c>
      <c r="B341" s="20">
        <v>1</v>
      </c>
      <c r="C341" s="20" t="s">
        <v>422</v>
      </c>
      <c r="D341" s="184" t="s">
        <v>1833</v>
      </c>
      <c r="E341" s="184"/>
    </row>
    <row r="342" spans="1:25" s="60" customFormat="1" x14ac:dyDescent="0.25">
      <c r="A342" s="161" t="s">
        <v>1225</v>
      </c>
      <c r="B342" s="161">
        <v>0</v>
      </c>
      <c r="C342" s="161" t="s">
        <v>397</v>
      </c>
      <c r="D342" s="184" t="s">
        <v>1811</v>
      </c>
      <c r="E342" s="184"/>
      <c r="F342" s="61"/>
    </row>
    <row r="343" spans="1:25" s="20" customFormat="1" x14ac:dyDescent="0.25">
      <c r="A343" s="20" t="s">
        <v>1225</v>
      </c>
      <c r="B343" s="20">
        <v>96</v>
      </c>
      <c r="C343" s="20" t="s">
        <v>1226</v>
      </c>
      <c r="D343" s="184" t="s">
        <v>1900</v>
      </c>
      <c r="E343" s="184"/>
    </row>
    <row r="344" spans="1:25" s="225" customFormat="1" ht="16.5" customHeight="1" x14ac:dyDescent="0.35">
      <c r="A344" s="224" t="s">
        <v>1424</v>
      </c>
      <c r="B344" s="224" t="s">
        <v>2134</v>
      </c>
      <c r="C344" s="224" t="s">
        <v>2135</v>
      </c>
      <c r="D344" s="228" t="s">
        <v>2136</v>
      </c>
      <c r="E344" s="224" t="s">
        <v>2079</v>
      </c>
      <c r="F344" s="224"/>
      <c r="G344" s="224"/>
      <c r="H344" s="224"/>
      <c r="I344" s="224"/>
      <c r="J344" s="224"/>
      <c r="K344" s="224"/>
      <c r="L344" s="224"/>
      <c r="M344" s="224"/>
      <c r="N344" s="224"/>
      <c r="O344" s="224"/>
      <c r="P344" s="224"/>
      <c r="Q344" s="224"/>
      <c r="R344" s="224"/>
      <c r="S344" s="224"/>
      <c r="T344" s="224"/>
      <c r="U344" s="224"/>
      <c r="V344" s="224"/>
      <c r="W344" s="224"/>
      <c r="X344" s="224"/>
      <c r="Y344" s="224"/>
    </row>
    <row r="345" spans="1:25" s="225" customFormat="1" ht="16.5" customHeight="1" x14ac:dyDescent="0.35">
      <c r="A345" s="224" t="s">
        <v>1424</v>
      </c>
      <c r="B345" s="224" t="s">
        <v>2137</v>
      </c>
      <c r="C345" s="224" t="s">
        <v>2138</v>
      </c>
      <c r="D345" s="228" t="s">
        <v>2139</v>
      </c>
      <c r="E345" s="224" t="s">
        <v>2079</v>
      </c>
      <c r="F345" s="224"/>
      <c r="G345" s="224"/>
      <c r="H345" s="224"/>
      <c r="I345" s="224"/>
      <c r="J345" s="224"/>
      <c r="K345" s="224"/>
      <c r="L345" s="224"/>
      <c r="M345" s="224"/>
      <c r="N345" s="224"/>
      <c r="O345" s="224"/>
      <c r="P345" s="224"/>
      <c r="Q345" s="224"/>
      <c r="R345" s="224"/>
      <c r="S345" s="224"/>
      <c r="T345" s="224"/>
      <c r="U345" s="224"/>
      <c r="V345" s="224"/>
      <c r="W345" s="224"/>
      <c r="X345" s="224"/>
      <c r="Y345" s="224"/>
    </row>
    <row r="346" spans="1:25" s="225" customFormat="1" ht="16.5" customHeight="1" x14ac:dyDescent="0.35">
      <c r="A346" s="224" t="s">
        <v>1424</v>
      </c>
      <c r="B346" s="224" t="s">
        <v>2140</v>
      </c>
      <c r="C346" s="224" t="s">
        <v>2141</v>
      </c>
      <c r="D346" s="228" t="s">
        <v>2142</v>
      </c>
      <c r="E346" s="224" t="s">
        <v>2079</v>
      </c>
      <c r="F346" s="224"/>
      <c r="G346" s="224"/>
      <c r="H346" s="224"/>
      <c r="I346" s="224"/>
      <c r="J346" s="224"/>
      <c r="K346" s="224"/>
      <c r="L346" s="224"/>
      <c r="M346" s="224"/>
      <c r="N346" s="224"/>
      <c r="O346" s="224"/>
      <c r="P346" s="224"/>
      <c r="Q346" s="224"/>
      <c r="R346" s="224"/>
      <c r="S346" s="224"/>
      <c r="T346" s="224"/>
      <c r="U346" s="224"/>
      <c r="V346" s="224"/>
      <c r="W346" s="224"/>
      <c r="X346" s="224"/>
      <c r="Y346" s="224"/>
    </row>
    <row r="347" spans="1:25" s="225" customFormat="1" ht="16.5" customHeight="1" x14ac:dyDescent="0.35">
      <c r="A347" s="224" t="s">
        <v>1424</v>
      </c>
      <c r="B347" s="224" t="s">
        <v>2143</v>
      </c>
      <c r="C347" s="224" t="s">
        <v>2144</v>
      </c>
      <c r="D347" s="228" t="s">
        <v>2145</v>
      </c>
      <c r="E347" s="224" t="s">
        <v>2079</v>
      </c>
      <c r="F347" s="224"/>
      <c r="G347" s="224"/>
      <c r="H347" s="224"/>
      <c r="I347" s="224"/>
      <c r="J347" s="224"/>
      <c r="K347" s="224"/>
      <c r="L347" s="224"/>
      <c r="M347" s="224"/>
      <c r="N347" s="224"/>
      <c r="O347" s="224"/>
      <c r="P347" s="224"/>
      <c r="Q347" s="224"/>
      <c r="R347" s="224"/>
      <c r="S347" s="224"/>
      <c r="T347" s="224"/>
      <c r="U347" s="224"/>
      <c r="V347" s="224"/>
      <c r="W347" s="224"/>
      <c r="X347" s="224"/>
      <c r="Y347" s="224"/>
    </row>
    <row r="348" spans="1:25" s="225" customFormat="1" ht="16.5" customHeight="1" x14ac:dyDescent="0.35">
      <c r="A348" s="224" t="s">
        <v>1424</v>
      </c>
      <c r="B348" s="224" t="s">
        <v>2146</v>
      </c>
      <c r="C348" s="224" t="s">
        <v>2147</v>
      </c>
      <c r="D348" s="228" t="s">
        <v>2148</v>
      </c>
      <c r="E348" s="224" t="s">
        <v>2079</v>
      </c>
      <c r="F348" s="224"/>
      <c r="G348" s="224"/>
      <c r="H348" s="224"/>
      <c r="I348" s="224"/>
      <c r="J348" s="224"/>
      <c r="K348" s="224"/>
      <c r="L348" s="224"/>
      <c r="M348" s="224"/>
      <c r="N348" s="224"/>
      <c r="O348" s="224"/>
      <c r="P348" s="224"/>
      <c r="Q348" s="224"/>
      <c r="R348" s="224"/>
      <c r="S348" s="224"/>
      <c r="T348" s="224"/>
      <c r="U348" s="224"/>
      <c r="V348" s="224"/>
      <c r="W348" s="224"/>
      <c r="X348" s="224"/>
      <c r="Y348" s="224"/>
    </row>
    <row r="349" spans="1:25" s="225" customFormat="1" ht="16.5" customHeight="1" x14ac:dyDescent="0.35">
      <c r="A349" s="224" t="s">
        <v>1424</v>
      </c>
      <c r="B349" s="224" t="s">
        <v>2149</v>
      </c>
      <c r="C349" s="224" t="s">
        <v>2150</v>
      </c>
      <c r="D349" s="228" t="s">
        <v>2151</v>
      </c>
      <c r="E349" s="224" t="s">
        <v>2079</v>
      </c>
      <c r="F349" s="224"/>
      <c r="G349" s="224"/>
      <c r="H349" s="224"/>
      <c r="I349" s="224"/>
      <c r="J349" s="224"/>
      <c r="K349" s="224"/>
      <c r="L349" s="224"/>
      <c r="M349" s="224"/>
      <c r="N349" s="224"/>
      <c r="O349" s="224"/>
      <c r="P349" s="224"/>
      <c r="Q349" s="224"/>
      <c r="R349" s="224"/>
      <c r="S349" s="224"/>
      <c r="T349" s="224"/>
      <c r="U349" s="224"/>
      <c r="V349" s="224"/>
      <c r="W349" s="224"/>
      <c r="X349" s="224"/>
      <c r="Y349" s="224"/>
    </row>
    <row r="350" spans="1:25" s="225" customFormat="1" ht="16.5" customHeight="1" x14ac:dyDescent="0.35">
      <c r="A350" s="224" t="s">
        <v>1424</v>
      </c>
      <c r="B350" s="224" t="s">
        <v>2152</v>
      </c>
      <c r="C350" s="224" t="s">
        <v>2153</v>
      </c>
      <c r="D350" s="228" t="s">
        <v>2154</v>
      </c>
      <c r="E350" s="224" t="s">
        <v>2079</v>
      </c>
      <c r="F350" s="224"/>
      <c r="G350" s="224"/>
      <c r="H350" s="224"/>
      <c r="I350" s="224"/>
      <c r="J350" s="224"/>
      <c r="K350" s="224"/>
      <c r="L350" s="224"/>
      <c r="M350" s="224"/>
      <c r="N350" s="224"/>
      <c r="O350" s="224"/>
      <c r="P350" s="224"/>
      <c r="Q350" s="224"/>
      <c r="R350" s="224"/>
      <c r="S350" s="224"/>
      <c r="T350" s="224"/>
      <c r="U350" s="224"/>
      <c r="V350" s="224"/>
      <c r="W350" s="224"/>
      <c r="X350" s="224"/>
      <c r="Y350" s="224"/>
    </row>
    <row r="351" spans="1:25" s="225" customFormat="1" ht="16.5" customHeight="1" x14ac:dyDescent="0.35">
      <c r="A351" s="224" t="s">
        <v>1424</v>
      </c>
      <c r="B351" s="224" t="s">
        <v>2155</v>
      </c>
      <c r="C351" s="224" t="s">
        <v>2156</v>
      </c>
      <c r="D351" s="228" t="s">
        <v>2157</v>
      </c>
      <c r="E351" s="224" t="s">
        <v>2079</v>
      </c>
      <c r="F351" s="224"/>
      <c r="G351" s="224"/>
      <c r="H351" s="224"/>
      <c r="I351" s="224"/>
      <c r="J351" s="224"/>
      <c r="K351" s="224"/>
      <c r="L351" s="224"/>
      <c r="M351" s="224"/>
      <c r="N351" s="224"/>
      <c r="O351" s="224"/>
      <c r="P351" s="224"/>
      <c r="Q351" s="224"/>
      <c r="R351" s="224"/>
      <c r="S351" s="224"/>
      <c r="T351" s="224"/>
      <c r="U351" s="224"/>
      <c r="V351" s="224"/>
      <c r="W351" s="224"/>
      <c r="X351" s="224"/>
      <c r="Y351" s="224"/>
    </row>
    <row r="352" spans="1:25" s="225" customFormat="1" ht="16.5" customHeight="1" x14ac:dyDescent="0.35">
      <c r="A352" s="224" t="s">
        <v>1424</v>
      </c>
      <c r="B352" s="224" t="s">
        <v>2158</v>
      </c>
      <c r="C352" s="224" t="s">
        <v>2159</v>
      </c>
      <c r="D352" s="228" t="s">
        <v>2160</v>
      </c>
      <c r="E352" s="224" t="s">
        <v>2082</v>
      </c>
      <c r="F352" s="224"/>
      <c r="G352" s="224"/>
      <c r="H352" s="224"/>
      <c r="I352" s="224"/>
      <c r="J352" s="224"/>
      <c r="K352" s="224"/>
      <c r="L352" s="224"/>
      <c r="M352" s="224"/>
      <c r="N352" s="224"/>
      <c r="O352" s="224"/>
      <c r="P352" s="224"/>
      <c r="Q352" s="224"/>
      <c r="R352" s="224"/>
      <c r="S352" s="224"/>
      <c r="T352" s="224"/>
      <c r="U352" s="224"/>
      <c r="V352" s="224"/>
      <c r="W352" s="224"/>
      <c r="X352" s="224"/>
      <c r="Y352" s="224"/>
    </row>
    <row r="353" spans="1:25" s="225" customFormat="1" ht="16.5" customHeight="1" x14ac:dyDescent="0.35">
      <c r="A353" s="224" t="s">
        <v>1424</v>
      </c>
      <c r="B353" s="224" t="s">
        <v>2161</v>
      </c>
      <c r="C353" s="224" t="s">
        <v>2162</v>
      </c>
      <c r="D353" s="228" t="s">
        <v>2163</v>
      </c>
      <c r="E353" s="224" t="s">
        <v>2082</v>
      </c>
      <c r="F353" s="224"/>
      <c r="G353" s="224"/>
      <c r="H353" s="224"/>
      <c r="I353" s="224"/>
      <c r="J353" s="224"/>
      <c r="K353" s="224"/>
      <c r="L353" s="224"/>
      <c r="M353" s="224"/>
      <c r="N353" s="224"/>
      <c r="O353" s="224"/>
      <c r="P353" s="224"/>
      <c r="Q353" s="224"/>
      <c r="R353" s="224"/>
      <c r="S353" s="224"/>
      <c r="T353" s="224"/>
      <c r="U353" s="224"/>
      <c r="V353" s="224"/>
      <c r="W353" s="224"/>
      <c r="X353" s="224"/>
      <c r="Y353" s="224"/>
    </row>
    <row r="354" spans="1:25" s="225" customFormat="1" ht="16.5" customHeight="1" x14ac:dyDescent="0.35">
      <c r="A354" s="224" t="s">
        <v>1424</v>
      </c>
      <c r="B354" s="224" t="s">
        <v>2164</v>
      </c>
      <c r="C354" s="224" t="s">
        <v>2165</v>
      </c>
      <c r="D354" s="228" t="s">
        <v>2166</v>
      </c>
      <c r="E354" s="224" t="s">
        <v>2082</v>
      </c>
      <c r="F354" s="224"/>
      <c r="G354" s="224"/>
      <c r="H354" s="224"/>
      <c r="I354" s="224"/>
      <c r="J354" s="224"/>
      <c r="K354" s="224"/>
      <c r="L354" s="224"/>
      <c r="M354" s="224"/>
      <c r="N354" s="224"/>
      <c r="O354" s="224"/>
      <c r="P354" s="224"/>
      <c r="Q354" s="224"/>
      <c r="R354" s="224"/>
      <c r="S354" s="224"/>
      <c r="T354" s="224"/>
      <c r="U354" s="224"/>
      <c r="V354" s="224"/>
      <c r="W354" s="224"/>
      <c r="X354" s="224"/>
      <c r="Y354" s="224"/>
    </row>
    <row r="355" spans="1:25" s="225" customFormat="1" ht="16.5" customHeight="1" x14ac:dyDescent="0.35">
      <c r="A355" s="224" t="s">
        <v>1424</v>
      </c>
      <c r="B355" s="224" t="s">
        <v>2167</v>
      </c>
      <c r="C355" s="224" t="s">
        <v>2168</v>
      </c>
      <c r="D355" s="228" t="s">
        <v>2169</v>
      </c>
      <c r="E355" s="224" t="s">
        <v>2082</v>
      </c>
      <c r="F355" s="224"/>
      <c r="G355" s="224"/>
      <c r="H355" s="224"/>
      <c r="I355" s="224"/>
      <c r="J355" s="224"/>
      <c r="K355" s="224"/>
      <c r="L355" s="224"/>
      <c r="M355" s="224"/>
      <c r="N355" s="224"/>
      <c r="O355" s="224"/>
      <c r="P355" s="224"/>
      <c r="Q355" s="224"/>
      <c r="R355" s="224"/>
      <c r="S355" s="224"/>
      <c r="T355" s="224"/>
      <c r="U355" s="224"/>
      <c r="V355" s="224"/>
      <c r="W355" s="224"/>
      <c r="X355" s="224"/>
      <c r="Y355" s="224"/>
    </row>
    <row r="356" spans="1:25" s="225" customFormat="1" ht="16.5" customHeight="1" x14ac:dyDescent="0.35">
      <c r="A356" s="224" t="s">
        <v>1424</v>
      </c>
      <c r="B356" s="224" t="s">
        <v>2170</v>
      </c>
      <c r="C356" s="224" t="s">
        <v>2171</v>
      </c>
      <c r="D356" s="228" t="s">
        <v>2172</v>
      </c>
      <c r="E356" s="224" t="s">
        <v>2085</v>
      </c>
      <c r="F356" s="224"/>
      <c r="G356" s="224"/>
      <c r="H356" s="224"/>
      <c r="I356" s="224"/>
      <c r="J356" s="224"/>
      <c r="K356" s="224"/>
      <c r="L356" s="224"/>
      <c r="M356" s="224"/>
      <c r="N356" s="224"/>
      <c r="O356" s="224"/>
      <c r="P356" s="224"/>
      <c r="Q356" s="224"/>
      <c r="R356" s="224"/>
      <c r="S356" s="224"/>
      <c r="T356" s="224"/>
      <c r="U356" s="224"/>
      <c r="V356" s="224"/>
      <c r="W356" s="224"/>
      <c r="X356" s="224"/>
      <c r="Y356" s="224"/>
    </row>
    <row r="357" spans="1:25" s="225" customFormat="1" ht="16.5" customHeight="1" x14ac:dyDescent="0.35">
      <c r="A357" s="224" t="s">
        <v>1424</v>
      </c>
      <c r="B357" s="224" t="s">
        <v>2173</v>
      </c>
      <c r="C357" s="224" t="s">
        <v>2174</v>
      </c>
      <c r="D357" s="228" t="s">
        <v>2175</v>
      </c>
      <c r="E357" s="224" t="s">
        <v>2085</v>
      </c>
      <c r="F357" s="224"/>
      <c r="G357" s="224"/>
      <c r="H357" s="224"/>
      <c r="I357" s="224"/>
      <c r="J357" s="224"/>
      <c r="K357" s="224"/>
      <c r="L357" s="224"/>
      <c r="M357" s="224"/>
      <c r="N357" s="224"/>
      <c r="O357" s="224"/>
      <c r="P357" s="224"/>
      <c r="Q357" s="224"/>
      <c r="R357" s="224"/>
      <c r="S357" s="224"/>
      <c r="T357" s="224"/>
      <c r="U357" s="224"/>
      <c r="V357" s="224"/>
      <c r="W357" s="224"/>
      <c r="X357" s="224"/>
      <c r="Y357" s="224"/>
    </row>
    <row r="358" spans="1:25" s="225" customFormat="1" ht="16.5" customHeight="1" x14ac:dyDescent="0.35">
      <c r="A358" s="224" t="s">
        <v>1424</v>
      </c>
      <c r="B358" s="224" t="s">
        <v>2176</v>
      </c>
      <c r="C358" s="224" t="s">
        <v>2177</v>
      </c>
      <c r="D358" s="228" t="s">
        <v>2178</v>
      </c>
      <c r="E358" s="224" t="s">
        <v>2085</v>
      </c>
      <c r="F358" s="224"/>
      <c r="G358" s="224"/>
      <c r="H358" s="224"/>
      <c r="I358" s="224"/>
      <c r="J358" s="224"/>
      <c r="K358" s="224"/>
      <c r="L358" s="224"/>
      <c r="M358" s="224"/>
      <c r="N358" s="224"/>
      <c r="O358" s="224"/>
      <c r="P358" s="224"/>
      <c r="Q358" s="224"/>
      <c r="R358" s="224"/>
      <c r="S358" s="224"/>
      <c r="T358" s="224"/>
      <c r="U358" s="224"/>
      <c r="V358" s="224"/>
      <c r="W358" s="224"/>
      <c r="X358" s="224"/>
      <c r="Y358" s="224"/>
    </row>
    <row r="359" spans="1:25" s="225" customFormat="1" ht="16.5" customHeight="1" x14ac:dyDescent="0.35">
      <c r="A359" s="224" t="s">
        <v>1424</v>
      </c>
      <c r="B359" s="224" t="s">
        <v>2179</v>
      </c>
      <c r="C359" s="224" t="s">
        <v>2180</v>
      </c>
      <c r="D359" s="228" t="s">
        <v>2181</v>
      </c>
      <c r="E359" s="224" t="s">
        <v>2085</v>
      </c>
      <c r="F359" s="224"/>
      <c r="G359" s="224"/>
      <c r="H359" s="224"/>
      <c r="I359" s="224"/>
      <c r="J359" s="224"/>
      <c r="K359" s="224"/>
      <c r="L359" s="224"/>
      <c r="M359" s="224"/>
      <c r="N359" s="224"/>
      <c r="O359" s="224"/>
      <c r="P359" s="224"/>
      <c r="Q359" s="224"/>
      <c r="R359" s="224"/>
      <c r="S359" s="224"/>
      <c r="T359" s="224"/>
      <c r="U359" s="224"/>
      <c r="V359" s="224"/>
      <c r="W359" s="224"/>
      <c r="X359" s="224"/>
      <c r="Y359" s="224"/>
    </row>
    <row r="360" spans="1:25" s="225" customFormat="1" ht="16.5" customHeight="1" x14ac:dyDescent="0.35">
      <c r="A360" s="224" t="s">
        <v>1424</v>
      </c>
      <c r="B360" s="224" t="s">
        <v>2182</v>
      </c>
      <c r="C360" s="224" t="s">
        <v>2183</v>
      </c>
      <c r="D360" s="228" t="s">
        <v>2184</v>
      </c>
      <c r="E360" s="224" t="s">
        <v>2085</v>
      </c>
      <c r="F360" s="224"/>
      <c r="G360" s="224"/>
      <c r="H360" s="224"/>
      <c r="I360" s="224"/>
      <c r="J360" s="224"/>
      <c r="K360" s="224"/>
      <c r="L360" s="224"/>
      <c r="M360" s="224"/>
      <c r="N360" s="224"/>
      <c r="O360" s="224"/>
      <c r="P360" s="224"/>
      <c r="Q360" s="224"/>
      <c r="R360" s="224"/>
      <c r="S360" s="224"/>
      <c r="T360" s="224"/>
      <c r="U360" s="224"/>
      <c r="V360" s="224"/>
      <c r="W360" s="224"/>
      <c r="X360" s="224"/>
      <c r="Y360" s="224"/>
    </row>
    <row r="361" spans="1:25" s="225" customFormat="1" ht="16.5" customHeight="1" x14ac:dyDescent="0.35">
      <c r="A361" s="224" t="s">
        <v>1424</v>
      </c>
      <c r="B361" s="224" t="s">
        <v>2185</v>
      </c>
      <c r="C361" s="224" t="s">
        <v>2186</v>
      </c>
      <c r="D361" s="228" t="s">
        <v>2187</v>
      </c>
      <c r="E361" s="224" t="s">
        <v>2085</v>
      </c>
      <c r="F361" s="224"/>
      <c r="G361" s="224"/>
      <c r="H361" s="224"/>
      <c r="I361" s="224"/>
      <c r="J361" s="224"/>
      <c r="K361" s="224"/>
      <c r="L361" s="224"/>
      <c r="M361" s="224"/>
      <c r="N361" s="224"/>
      <c r="O361" s="224"/>
      <c r="P361" s="224"/>
      <c r="Q361" s="224"/>
      <c r="R361" s="224"/>
      <c r="S361" s="224"/>
      <c r="T361" s="224"/>
      <c r="U361" s="224"/>
      <c r="V361" s="224"/>
      <c r="W361" s="224"/>
      <c r="X361" s="224"/>
      <c r="Y361" s="224"/>
    </row>
    <row r="362" spans="1:25" s="225" customFormat="1" ht="16.5" customHeight="1" x14ac:dyDescent="0.35">
      <c r="A362" s="224" t="s">
        <v>1424</v>
      </c>
      <c r="B362" s="224" t="s">
        <v>2188</v>
      </c>
      <c r="C362" s="224" t="s">
        <v>2189</v>
      </c>
      <c r="D362" s="228" t="s">
        <v>2190</v>
      </c>
      <c r="E362" s="224" t="s">
        <v>2085</v>
      </c>
      <c r="F362" s="224"/>
      <c r="G362" s="224"/>
      <c r="H362" s="224"/>
      <c r="I362" s="224"/>
      <c r="J362" s="224"/>
      <c r="K362" s="224"/>
      <c r="L362" s="224"/>
      <c r="M362" s="224"/>
      <c r="N362" s="224"/>
      <c r="O362" s="224"/>
      <c r="P362" s="224"/>
      <c r="Q362" s="224"/>
      <c r="R362" s="224"/>
      <c r="S362" s="224"/>
      <c r="T362" s="224"/>
      <c r="U362" s="224"/>
      <c r="V362" s="224"/>
      <c r="W362" s="224"/>
      <c r="X362" s="224"/>
      <c r="Y362" s="224"/>
    </row>
    <row r="363" spans="1:25" s="225" customFormat="1" ht="16.5" customHeight="1" x14ac:dyDescent="0.35">
      <c r="A363" s="224" t="s">
        <v>1424</v>
      </c>
      <c r="B363" s="224" t="s">
        <v>2191</v>
      </c>
      <c r="C363" s="224" t="s">
        <v>2192</v>
      </c>
      <c r="D363" s="228" t="s">
        <v>2193</v>
      </c>
      <c r="E363" s="224" t="s">
        <v>2085</v>
      </c>
      <c r="F363" s="224"/>
      <c r="G363" s="224"/>
      <c r="H363" s="224"/>
      <c r="I363" s="224"/>
      <c r="J363" s="224"/>
      <c r="K363" s="224"/>
      <c r="L363" s="224"/>
      <c r="M363" s="224"/>
      <c r="N363" s="224"/>
      <c r="O363" s="224"/>
      <c r="P363" s="224"/>
      <c r="Q363" s="224"/>
      <c r="R363" s="224"/>
      <c r="S363" s="224"/>
      <c r="T363" s="224"/>
      <c r="U363" s="224"/>
      <c r="V363" s="224"/>
      <c r="W363" s="224"/>
      <c r="X363" s="224"/>
      <c r="Y363" s="224"/>
    </row>
    <row r="364" spans="1:25" s="225" customFormat="1" ht="16.5" customHeight="1" x14ac:dyDescent="0.35">
      <c r="A364" s="224" t="s">
        <v>1424</v>
      </c>
      <c r="B364" s="224" t="s">
        <v>2194</v>
      </c>
      <c r="C364" s="224" t="s">
        <v>2195</v>
      </c>
      <c r="D364" s="228" t="s">
        <v>2196</v>
      </c>
      <c r="E364" s="224" t="s">
        <v>2085</v>
      </c>
      <c r="F364" s="224"/>
      <c r="G364" s="224"/>
      <c r="H364" s="224"/>
      <c r="I364" s="224"/>
      <c r="J364" s="224"/>
      <c r="K364" s="224"/>
      <c r="L364" s="224"/>
      <c r="M364" s="224"/>
      <c r="N364" s="224"/>
      <c r="O364" s="224"/>
      <c r="P364" s="224"/>
      <c r="Q364" s="224"/>
      <c r="R364" s="224"/>
      <c r="S364" s="224"/>
      <c r="T364" s="224"/>
      <c r="U364" s="224"/>
      <c r="V364" s="224"/>
      <c r="W364" s="224"/>
      <c r="X364" s="224"/>
      <c r="Y364" s="224"/>
    </row>
    <row r="365" spans="1:25" s="225" customFormat="1" ht="16.5" customHeight="1" x14ac:dyDescent="0.35">
      <c r="A365" s="224" t="s">
        <v>1424</v>
      </c>
      <c r="B365" s="224" t="s">
        <v>2197</v>
      </c>
      <c r="C365" s="224" t="s">
        <v>2198</v>
      </c>
      <c r="D365" s="228" t="s">
        <v>2199</v>
      </c>
      <c r="E365" s="224" t="s">
        <v>2085</v>
      </c>
      <c r="F365" s="224"/>
      <c r="G365" s="224"/>
      <c r="H365" s="224"/>
      <c r="I365" s="224"/>
      <c r="J365" s="224"/>
      <c r="K365" s="224"/>
      <c r="L365" s="224"/>
      <c r="M365" s="224"/>
      <c r="N365" s="224"/>
      <c r="O365" s="224"/>
      <c r="P365" s="224"/>
      <c r="Q365" s="224"/>
      <c r="R365" s="224"/>
      <c r="S365" s="224"/>
      <c r="T365" s="224"/>
      <c r="U365" s="224"/>
      <c r="V365" s="224"/>
      <c r="W365" s="224"/>
      <c r="X365" s="224"/>
      <c r="Y365" s="224"/>
    </row>
    <row r="366" spans="1:25" s="225" customFormat="1" ht="16.5" customHeight="1" x14ac:dyDescent="0.35">
      <c r="A366" s="224" t="s">
        <v>1424</v>
      </c>
      <c r="B366" s="224" t="s">
        <v>2200</v>
      </c>
      <c r="C366" s="224" t="s">
        <v>2201</v>
      </c>
      <c r="D366" s="228" t="s">
        <v>2202</v>
      </c>
      <c r="E366" s="224" t="s">
        <v>2088</v>
      </c>
      <c r="F366" s="224"/>
      <c r="G366" s="224"/>
      <c r="H366" s="224"/>
      <c r="I366" s="224"/>
      <c r="J366" s="224"/>
      <c r="K366" s="224"/>
      <c r="L366" s="224"/>
      <c r="M366" s="224"/>
      <c r="N366" s="224"/>
      <c r="O366" s="224"/>
      <c r="P366" s="224"/>
      <c r="Q366" s="224"/>
      <c r="R366" s="224"/>
      <c r="S366" s="224"/>
      <c r="T366" s="224"/>
      <c r="U366" s="224"/>
      <c r="V366" s="224"/>
      <c r="W366" s="224"/>
      <c r="X366" s="224"/>
      <c r="Y366" s="224"/>
    </row>
    <row r="367" spans="1:25" s="225" customFormat="1" ht="16.5" customHeight="1" x14ac:dyDescent="0.35">
      <c r="A367" s="224" t="s">
        <v>1424</v>
      </c>
      <c r="B367" s="224" t="s">
        <v>2088</v>
      </c>
      <c r="C367" s="224" t="s">
        <v>2089</v>
      </c>
      <c r="D367" s="228" t="s">
        <v>2203</v>
      </c>
      <c r="E367" s="224" t="s">
        <v>2088</v>
      </c>
      <c r="F367" s="224"/>
      <c r="G367" s="224"/>
      <c r="H367" s="224"/>
      <c r="I367" s="224"/>
      <c r="J367" s="224"/>
      <c r="K367" s="224"/>
      <c r="L367" s="224"/>
      <c r="M367" s="224"/>
      <c r="N367" s="224"/>
      <c r="O367" s="224"/>
      <c r="P367" s="224"/>
      <c r="Q367" s="224"/>
      <c r="R367" s="224"/>
      <c r="S367" s="224"/>
      <c r="T367" s="224"/>
      <c r="U367" s="224"/>
      <c r="V367" s="224"/>
      <c r="W367" s="224"/>
      <c r="X367" s="224"/>
      <c r="Y367" s="224"/>
    </row>
    <row r="368" spans="1:25" s="225" customFormat="1" ht="16.5" customHeight="1" x14ac:dyDescent="0.35">
      <c r="A368" s="224" t="s">
        <v>1424</v>
      </c>
      <c r="B368" s="224" t="s">
        <v>2204</v>
      </c>
      <c r="C368" s="224" t="s">
        <v>2205</v>
      </c>
      <c r="D368" s="229" t="s">
        <v>2206</v>
      </c>
      <c r="E368" s="224" t="s">
        <v>2088</v>
      </c>
      <c r="F368" s="224"/>
      <c r="G368" s="224"/>
      <c r="H368" s="224"/>
      <c r="I368" s="224"/>
      <c r="J368" s="224"/>
      <c r="K368" s="224"/>
      <c r="L368" s="224"/>
      <c r="M368" s="224"/>
      <c r="N368" s="224"/>
      <c r="O368" s="224"/>
      <c r="P368" s="224"/>
      <c r="Q368" s="224"/>
      <c r="R368" s="224"/>
      <c r="S368" s="224"/>
      <c r="T368" s="224"/>
      <c r="U368" s="224"/>
      <c r="V368" s="224"/>
      <c r="W368" s="224"/>
      <c r="X368" s="224"/>
      <c r="Y368" s="224"/>
    </row>
    <row r="369" spans="1:25" s="225" customFormat="1" ht="16.5" customHeight="1" x14ac:dyDescent="0.35">
      <c r="A369" s="224" t="s">
        <v>1424</v>
      </c>
      <c r="B369" s="224" t="s">
        <v>2207</v>
      </c>
      <c r="C369" s="224" t="s">
        <v>2208</v>
      </c>
      <c r="D369" s="229" t="s">
        <v>2209</v>
      </c>
      <c r="E369" s="224" t="s">
        <v>2088</v>
      </c>
      <c r="F369" s="224"/>
      <c r="G369" s="224"/>
      <c r="H369" s="224"/>
      <c r="I369" s="224"/>
      <c r="J369" s="224"/>
      <c r="K369" s="224"/>
      <c r="L369" s="224"/>
      <c r="M369" s="224"/>
      <c r="N369" s="224"/>
      <c r="O369" s="224"/>
      <c r="P369" s="224"/>
      <c r="Q369" s="224"/>
      <c r="R369" s="224"/>
      <c r="S369" s="224"/>
      <c r="T369" s="224"/>
      <c r="U369" s="224"/>
      <c r="V369" s="224"/>
      <c r="W369" s="224"/>
      <c r="X369" s="224"/>
      <c r="Y369" s="224"/>
    </row>
    <row r="370" spans="1:25" s="225" customFormat="1" ht="16.5" customHeight="1" x14ac:dyDescent="0.35">
      <c r="A370" s="224" t="s">
        <v>1424</v>
      </c>
      <c r="B370" s="224" t="s">
        <v>2210</v>
      </c>
      <c r="C370" s="224" t="s">
        <v>2211</v>
      </c>
      <c r="D370" s="229" t="s">
        <v>2212</v>
      </c>
      <c r="E370" s="224" t="s">
        <v>2088</v>
      </c>
      <c r="F370" s="224"/>
      <c r="G370" s="224"/>
      <c r="H370" s="224"/>
      <c r="I370" s="224"/>
      <c r="J370" s="224"/>
      <c r="K370" s="224"/>
      <c r="L370" s="224"/>
      <c r="M370" s="224"/>
      <c r="N370" s="224"/>
      <c r="O370" s="224"/>
      <c r="P370" s="224"/>
      <c r="Q370" s="224"/>
      <c r="R370" s="224"/>
      <c r="S370" s="224"/>
      <c r="T370" s="224"/>
      <c r="U370" s="224"/>
      <c r="V370" s="224"/>
      <c r="W370" s="224"/>
      <c r="X370" s="224"/>
      <c r="Y370" s="224"/>
    </row>
    <row r="371" spans="1:25" s="225" customFormat="1" ht="16.5" customHeight="1" x14ac:dyDescent="0.35">
      <c r="A371" s="224" t="s">
        <v>1424</v>
      </c>
      <c r="B371" s="224" t="s">
        <v>2213</v>
      </c>
      <c r="C371" s="224" t="s">
        <v>2214</v>
      </c>
      <c r="D371" s="228" t="s">
        <v>2215</v>
      </c>
      <c r="E371" s="224" t="s">
        <v>2088</v>
      </c>
      <c r="F371" s="224"/>
      <c r="G371" s="224"/>
      <c r="H371" s="224"/>
      <c r="I371" s="224"/>
      <c r="J371" s="224"/>
      <c r="K371" s="224"/>
      <c r="L371" s="224"/>
      <c r="M371" s="224"/>
      <c r="N371" s="224"/>
      <c r="O371" s="224"/>
      <c r="P371" s="224"/>
      <c r="Q371" s="224"/>
      <c r="R371" s="224"/>
      <c r="S371" s="224"/>
      <c r="T371" s="224"/>
      <c r="U371" s="224"/>
      <c r="V371" s="224"/>
      <c r="W371" s="224"/>
      <c r="X371" s="224"/>
      <c r="Y371" s="224"/>
    </row>
    <row r="372" spans="1:25" s="225" customFormat="1" ht="16.5" customHeight="1" x14ac:dyDescent="0.35">
      <c r="A372" s="224" t="s">
        <v>1424</v>
      </c>
      <c r="B372" s="224" t="s">
        <v>2216</v>
      </c>
      <c r="C372" s="224" t="s">
        <v>2217</v>
      </c>
      <c r="D372" s="229" t="s">
        <v>2218</v>
      </c>
      <c r="E372" s="224" t="s">
        <v>2088</v>
      </c>
      <c r="F372" s="224"/>
      <c r="G372" s="224"/>
      <c r="H372" s="224"/>
      <c r="I372" s="224"/>
      <c r="J372" s="224"/>
      <c r="K372" s="224"/>
      <c r="L372" s="224"/>
      <c r="M372" s="224"/>
      <c r="N372" s="224"/>
      <c r="O372" s="224"/>
      <c r="P372" s="224"/>
      <c r="Q372" s="224"/>
      <c r="R372" s="224"/>
      <c r="S372" s="224"/>
      <c r="T372" s="224"/>
      <c r="U372" s="224"/>
      <c r="V372" s="224"/>
      <c r="W372" s="224"/>
      <c r="X372" s="224"/>
      <c r="Y372" s="224"/>
    </row>
    <row r="373" spans="1:25" s="225" customFormat="1" ht="16.5" customHeight="1" x14ac:dyDescent="0.35">
      <c r="A373" s="224" t="s">
        <v>1424</v>
      </c>
      <c r="B373" s="224" t="s">
        <v>2219</v>
      </c>
      <c r="C373" s="224" t="s">
        <v>2220</v>
      </c>
      <c r="D373" s="229" t="s">
        <v>2221</v>
      </c>
      <c r="E373" s="224" t="s">
        <v>2091</v>
      </c>
      <c r="F373" s="224"/>
      <c r="G373" s="224"/>
      <c r="H373" s="224"/>
      <c r="I373" s="224"/>
      <c r="J373" s="224"/>
      <c r="K373" s="224"/>
      <c r="L373" s="224"/>
      <c r="M373" s="224"/>
      <c r="N373" s="224"/>
      <c r="O373" s="224"/>
      <c r="P373" s="224"/>
      <c r="Q373" s="224"/>
      <c r="R373" s="224"/>
      <c r="S373" s="224"/>
      <c r="T373" s="224"/>
      <c r="U373" s="224"/>
      <c r="V373" s="224"/>
      <c r="W373" s="224"/>
      <c r="X373" s="224"/>
      <c r="Y373" s="224"/>
    </row>
    <row r="374" spans="1:25" s="225" customFormat="1" ht="16.5" customHeight="1" x14ac:dyDescent="0.35">
      <c r="A374" s="224" t="s">
        <v>1424</v>
      </c>
      <c r="B374" s="224" t="s">
        <v>2091</v>
      </c>
      <c r="C374" s="224" t="s">
        <v>2092</v>
      </c>
      <c r="D374" s="229" t="s">
        <v>2222</v>
      </c>
      <c r="E374" s="224" t="s">
        <v>2091</v>
      </c>
      <c r="F374" s="224"/>
      <c r="G374" s="224"/>
      <c r="H374" s="224"/>
      <c r="I374" s="224"/>
      <c r="J374" s="224"/>
      <c r="K374" s="224"/>
      <c r="L374" s="224"/>
      <c r="M374" s="224"/>
      <c r="N374" s="224"/>
      <c r="O374" s="224"/>
      <c r="P374" s="224"/>
      <c r="Q374" s="224"/>
      <c r="R374" s="224"/>
      <c r="S374" s="224"/>
      <c r="T374" s="224"/>
      <c r="U374" s="224"/>
      <c r="V374" s="224"/>
      <c r="W374" s="224"/>
      <c r="X374" s="224"/>
      <c r="Y374" s="224"/>
    </row>
    <row r="375" spans="1:25" s="225" customFormat="1" ht="16.5" customHeight="1" x14ac:dyDescent="0.35">
      <c r="A375" s="224" t="s">
        <v>1424</v>
      </c>
      <c r="B375" s="224" t="s">
        <v>2223</v>
      </c>
      <c r="C375" s="224" t="s">
        <v>2224</v>
      </c>
      <c r="D375" s="229" t="s">
        <v>2225</v>
      </c>
      <c r="E375" s="224" t="s">
        <v>2091</v>
      </c>
      <c r="F375" s="224"/>
      <c r="G375" s="224"/>
      <c r="H375" s="224"/>
      <c r="I375" s="224"/>
      <c r="J375" s="224"/>
      <c r="K375" s="224"/>
      <c r="L375" s="224"/>
      <c r="M375" s="224"/>
      <c r="N375" s="224"/>
      <c r="O375" s="224"/>
      <c r="P375" s="224"/>
      <c r="Q375" s="224"/>
      <c r="R375" s="224"/>
      <c r="S375" s="224"/>
      <c r="T375" s="224"/>
      <c r="U375" s="224"/>
      <c r="V375" s="224"/>
      <c r="W375" s="224"/>
      <c r="X375" s="224"/>
      <c r="Y375" s="224"/>
    </row>
    <row r="376" spans="1:25" s="225" customFormat="1" ht="16.5" customHeight="1" x14ac:dyDescent="0.35">
      <c r="A376" s="224" t="s">
        <v>1424</v>
      </c>
      <c r="B376" s="224" t="s">
        <v>2226</v>
      </c>
      <c r="C376" s="224" t="s">
        <v>2227</v>
      </c>
      <c r="D376" s="229" t="s">
        <v>2228</v>
      </c>
      <c r="E376" s="224" t="s">
        <v>2091</v>
      </c>
      <c r="F376" s="224"/>
      <c r="G376" s="224"/>
      <c r="H376" s="224"/>
      <c r="I376" s="224"/>
      <c r="J376" s="224"/>
      <c r="K376" s="224"/>
      <c r="L376" s="224"/>
      <c r="M376" s="224"/>
      <c r="N376" s="224"/>
      <c r="O376" s="224"/>
      <c r="P376" s="224"/>
      <c r="Q376" s="224"/>
      <c r="R376" s="224"/>
      <c r="S376" s="224"/>
      <c r="T376" s="224"/>
      <c r="U376" s="224"/>
      <c r="V376" s="224"/>
      <c r="W376" s="224"/>
      <c r="X376" s="224"/>
      <c r="Y376" s="224"/>
    </row>
    <row r="377" spans="1:25" s="225" customFormat="1" ht="16.5" customHeight="1" x14ac:dyDescent="0.35">
      <c r="A377" s="224" t="s">
        <v>1424</v>
      </c>
      <c r="B377" s="224" t="s">
        <v>2229</v>
      </c>
      <c r="C377" s="224" t="s">
        <v>2230</v>
      </c>
      <c r="D377" s="229" t="s">
        <v>2231</v>
      </c>
      <c r="E377" s="224" t="s">
        <v>2094</v>
      </c>
      <c r="F377" s="224"/>
      <c r="G377" s="224"/>
      <c r="H377" s="224"/>
      <c r="I377" s="224"/>
      <c r="J377" s="224"/>
      <c r="K377" s="224"/>
      <c r="L377" s="224"/>
      <c r="M377" s="224"/>
      <c r="N377" s="224"/>
      <c r="O377" s="224"/>
      <c r="P377" s="224"/>
      <c r="Q377" s="224"/>
      <c r="R377" s="224"/>
      <c r="S377" s="224"/>
      <c r="T377" s="224"/>
      <c r="U377" s="224"/>
      <c r="V377" s="224"/>
      <c r="W377" s="224"/>
      <c r="X377" s="224"/>
      <c r="Y377" s="224"/>
    </row>
    <row r="378" spans="1:25" s="225" customFormat="1" ht="16.5" customHeight="1" x14ac:dyDescent="0.35">
      <c r="A378" s="224" t="s">
        <v>1424</v>
      </c>
      <c r="B378" s="224" t="s">
        <v>2232</v>
      </c>
      <c r="C378" s="224" t="s">
        <v>2233</v>
      </c>
      <c r="D378" s="229" t="s">
        <v>2234</v>
      </c>
      <c r="E378" s="224" t="s">
        <v>2094</v>
      </c>
      <c r="F378" s="224"/>
      <c r="G378" s="224"/>
      <c r="H378" s="224"/>
      <c r="I378" s="224"/>
      <c r="J378" s="224"/>
      <c r="K378" s="224"/>
      <c r="L378" s="224"/>
      <c r="M378" s="224"/>
      <c r="N378" s="224"/>
      <c r="O378" s="224"/>
      <c r="P378" s="224"/>
      <c r="Q378" s="224"/>
      <c r="R378" s="224"/>
      <c r="S378" s="224"/>
      <c r="T378" s="224"/>
      <c r="U378" s="224"/>
      <c r="V378" s="224"/>
      <c r="W378" s="224"/>
      <c r="X378" s="224"/>
      <c r="Y378" s="224"/>
    </row>
    <row r="379" spans="1:25" s="225" customFormat="1" ht="16.5" customHeight="1" x14ac:dyDescent="0.35">
      <c r="A379" s="224" t="s">
        <v>1424</v>
      </c>
      <c r="B379" s="224" t="s">
        <v>2235</v>
      </c>
      <c r="C379" s="224" t="s">
        <v>2236</v>
      </c>
      <c r="D379" s="229" t="s">
        <v>2237</v>
      </c>
      <c r="E379" s="224" t="s">
        <v>2094</v>
      </c>
      <c r="F379" s="224"/>
      <c r="G379" s="224"/>
      <c r="H379" s="224"/>
      <c r="I379" s="224"/>
      <c r="J379" s="224"/>
      <c r="K379" s="224"/>
      <c r="L379" s="224"/>
      <c r="M379" s="224"/>
      <c r="N379" s="224"/>
      <c r="O379" s="224"/>
      <c r="P379" s="224"/>
      <c r="Q379" s="224"/>
      <c r="R379" s="224"/>
      <c r="S379" s="224"/>
      <c r="T379" s="224"/>
      <c r="U379" s="224"/>
      <c r="V379" s="224"/>
      <c r="W379" s="224"/>
      <c r="X379" s="224"/>
      <c r="Y379" s="224"/>
    </row>
    <row r="380" spans="1:25" s="225" customFormat="1" ht="16.5" customHeight="1" x14ac:dyDescent="0.35">
      <c r="A380" s="224" t="s">
        <v>1424</v>
      </c>
      <c r="B380" s="224" t="s">
        <v>2238</v>
      </c>
      <c r="C380" s="224" t="s">
        <v>2239</v>
      </c>
      <c r="D380" s="229" t="s">
        <v>2240</v>
      </c>
      <c r="E380" s="224" t="s">
        <v>2094</v>
      </c>
      <c r="F380" s="224"/>
      <c r="G380" s="224"/>
      <c r="H380" s="224"/>
      <c r="I380" s="224"/>
      <c r="J380" s="224"/>
      <c r="K380" s="224"/>
      <c r="L380" s="224"/>
      <c r="M380" s="224"/>
      <c r="N380" s="224"/>
      <c r="O380" s="224"/>
      <c r="P380" s="224"/>
      <c r="Q380" s="224"/>
      <c r="R380" s="224"/>
      <c r="S380" s="224"/>
      <c r="T380" s="224"/>
      <c r="U380" s="224"/>
      <c r="V380" s="224"/>
      <c r="W380" s="224"/>
      <c r="X380" s="224"/>
      <c r="Y380" s="224"/>
    </row>
    <row r="381" spans="1:25" s="225" customFormat="1" ht="16.5" customHeight="1" x14ac:dyDescent="0.35">
      <c r="A381" s="224" t="s">
        <v>1424</v>
      </c>
      <c r="B381" s="224" t="s">
        <v>2241</v>
      </c>
      <c r="C381" s="224" t="s">
        <v>2242</v>
      </c>
      <c r="D381" s="229" t="s">
        <v>2243</v>
      </c>
      <c r="E381" s="224" t="s">
        <v>2094</v>
      </c>
      <c r="F381" s="224"/>
      <c r="G381" s="224"/>
      <c r="H381" s="224"/>
      <c r="I381" s="224"/>
      <c r="J381" s="224"/>
      <c r="K381" s="224"/>
      <c r="L381" s="224"/>
      <c r="M381" s="224"/>
      <c r="N381" s="224"/>
      <c r="O381" s="224"/>
      <c r="P381" s="224"/>
      <c r="Q381" s="224"/>
      <c r="R381" s="224"/>
      <c r="S381" s="224"/>
      <c r="T381" s="224"/>
      <c r="U381" s="224"/>
      <c r="V381" s="224"/>
      <c r="W381" s="224"/>
      <c r="X381" s="224"/>
      <c r="Y381" s="224"/>
    </row>
    <row r="382" spans="1:25" s="225" customFormat="1" ht="16.5" customHeight="1" x14ac:dyDescent="0.35">
      <c r="A382" s="224" t="s">
        <v>1424</v>
      </c>
      <c r="B382" s="224" t="s">
        <v>2244</v>
      </c>
      <c r="C382" s="224" t="s">
        <v>2245</v>
      </c>
      <c r="D382" s="229" t="s">
        <v>2246</v>
      </c>
      <c r="E382" s="224" t="s">
        <v>2094</v>
      </c>
      <c r="F382" s="224"/>
      <c r="G382" s="224"/>
      <c r="H382" s="224"/>
      <c r="I382" s="224"/>
      <c r="J382" s="224"/>
      <c r="K382" s="224"/>
      <c r="L382" s="224"/>
      <c r="M382" s="224"/>
      <c r="N382" s="224"/>
      <c r="O382" s="224"/>
      <c r="P382" s="224"/>
      <c r="Q382" s="224"/>
      <c r="R382" s="224"/>
      <c r="S382" s="224"/>
      <c r="T382" s="224"/>
      <c r="U382" s="224"/>
      <c r="V382" s="224"/>
      <c r="W382" s="224"/>
      <c r="X382" s="224"/>
      <c r="Y382" s="224"/>
    </row>
    <row r="383" spans="1:25" s="225" customFormat="1" ht="16.5" customHeight="1" x14ac:dyDescent="0.35">
      <c r="A383" s="224" t="s">
        <v>1424</v>
      </c>
      <c r="B383" s="224" t="s">
        <v>2247</v>
      </c>
      <c r="C383" s="224" t="s">
        <v>2248</v>
      </c>
      <c r="D383" s="229" t="s">
        <v>2249</v>
      </c>
      <c r="E383" s="224" t="s">
        <v>2097</v>
      </c>
      <c r="F383" s="224"/>
      <c r="G383" s="224"/>
      <c r="H383" s="224"/>
      <c r="I383" s="224"/>
      <c r="J383" s="224"/>
      <c r="K383" s="224"/>
      <c r="L383" s="224"/>
      <c r="M383" s="224"/>
      <c r="N383" s="224"/>
      <c r="O383" s="224"/>
      <c r="P383" s="224"/>
      <c r="Q383" s="224"/>
      <c r="R383" s="224"/>
      <c r="S383" s="224"/>
      <c r="T383" s="224"/>
      <c r="U383" s="224"/>
      <c r="V383" s="224"/>
      <c r="W383" s="224"/>
      <c r="X383" s="224"/>
      <c r="Y383" s="224"/>
    </row>
    <row r="384" spans="1:25" s="225" customFormat="1" ht="16.5" customHeight="1" x14ac:dyDescent="0.35">
      <c r="A384" s="224" t="s">
        <v>1424</v>
      </c>
      <c r="B384" s="224" t="s">
        <v>2097</v>
      </c>
      <c r="C384" s="224" t="s">
        <v>2098</v>
      </c>
      <c r="D384" s="229" t="s">
        <v>2250</v>
      </c>
      <c r="E384" s="224" t="s">
        <v>2097</v>
      </c>
      <c r="F384" s="224"/>
      <c r="G384" s="224"/>
      <c r="H384" s="224"/>
      <c r="I384" s="224"/>
      <c r="J384" s="224"/>
      <c r="K384" s="224"/>
      <c r="L384" s="224"/>
      <c r="M384" s="224"/>
      <c r="N384" s="224"/>
      <c r="O384" s="224"/>
      <c r="P384" s="224"/>
      <c r="Q384" s="224"/>
      <c r="R384" s="224"/>
      <c r="S384" s="224"/>
      <c r="T384" s="224"/>
      <c r="U384" s="224"/>
      <c r="V384" s="224"/>
      <c r="W384" s="224"/>
      <c r="X384" s="224"/>
      <c r="Y384" s="224"/>
    </row>
    <row r="385" spans="1:25" s="225" customFormat="1" ht="16.5" customHeight="1" x14ac:dyDescent="0.35">
      <c r="A385" s="224" t="s">
        <v>1424</v>
      </c>
      <c r="B385" s="224" t="s">
        <v>2251</v>
      </c>
      <c r="C385" s="224" t="s">
        <v>2252</v>
      </c>
      <c r="D385" s="229" t="s">
        <v>2253</v>
      </c>
      <c r="E385" s="224" t="s">
        <v>2097</v>
      </c>
      <c r="F385" s="224"/>
      <c r="G385" s="224"/>
      <c r="H385" s="224"/>
      <c r="I385" s="224"/>
      <c r="J385" s="224"/>
      <c r="K385" s="224"/>
      <c r="L385" s="224"/>
      <c r="M385" s="224"/>
      <c r="N385" s="224"/>
      <c r="O385" s="224"/>
      <c r="P385" s="224"/>
      <c r="Q385" s="224"/>
      <c r="R385" s="224"/>
      <c r="S385" s="224"/>
      <c r="T385" s="224"/>
      <c r="U385" s="224"/>
      <c r="V385" s="224"/>
      <c r="W385" s="224"/>
      <c r="X385" s="224"/>
      <c r="Y385" s="224"/>
    </row>
    <row r="386" spans="1:25" s="225" customFormat="1" ht="16.5" customHeight="1" x14ac:dyDescent="0.35">
      <c r="A386" s="224" t="s">
        <v>1424</v>
      </c>
      <c r="B386" s="224" t="s">
        <v>2254</v>
      </c>
      <c r="C386" s="224" t="s">
        <v>2255</v>
      </c>
      <c r="D386" s="229" t="s">
        <v>2256</v>
      </c>
      <c r="E386" s="224" t="s">
        <v>2097</v>
      </c>
      <c r="F386" s="224"/>
      <c r="G386" s="224"/>
      <c r="H386" s="224"/>
      <c r="I386" s="224"/>
      <c r="J386" s="224"/>
      <c r="K386" s="224"/>
      <c r="L386" s="224"/>
      <c r="M386" s="224"/>
      <c r="N386" s="224"/>
      <c r="O386" s="224"/>
      <c r="P386" s="224"/>
      <c r="Q386" s="224"/>
      <c r="R386" s="224"/>
      <c r="S386" s="224"/>
      <c r="T386" s="224"/>
      <c r="U386" s="224"/>
      <c r="V386" s="224"/>
      <c r="W386" s="224"/>
      <c r="X386" s="224"/>
      <c r="Y386" s="224"/>
    </row>
    <row r="387" spans="1:25" s="225" customFormat="1" ht="16.5" customHeight="1" x14ac:dyDescent="0.35">
      <c r="A387" s="224" t="s">
        <v>1424</v>
      </c>
      <c r="B387" s="224" t="s">
        <v>2257</v>
      </c>
      <c r="C387" s="224" t="s">
        <v>2258</v>
      </c>
      <c r="D387" s="229" t="s">
        <v>2259</v>
      </c>
      <c r="E387" s="224" t="s">
        <v>2097</v>
      </c>
      <c r="F387" s="224"/>
      <c r="G387" s="224"/>
      <c r="H387" s="224"/>
      <c r="I387" s="224"/>
      <c r="J387" s="224"/>
      <c r="K387" s="224"/>
      <c r="L387" s="224"/>
      <c r="M387" s="224"/>
      <c r="N387" s="224"/>
      <c r="O387" s="224"/>
      <c r="P387" s="224"/>
      <c r="Q387" s="224"/>
      <c r="R387" s="224"/>
      <c r="S387" s="224"/>
      <c r="T387" s="224"/>
      <c r="U387" s="224"/>
      <c r="V387" s="224"/>
      <c r="W387" s="224"/>
      <c r="X387" s="224"/>
      <c r="Y387" s="224"/>
    </row>
    <row r="388" spans="1:25" s="225" customFormat="1" ht="16.5" customHeight="1" x14ac:dyDescent="0.35">
      <c r="A388" s="224" t="s">
        <v>1424</v>
      </c>
      <c r="B388" s="224" t="s">
        <v>2260</v>
      </c>
      <c r="C388" s="224" t="s">
        <v>2261</v>
      </c>
      <c r="D388" s="229" t="s">
        <v>2262</v>
      </c>
      <c r="E388" s="224" t="s">
        <v>2097</v>
      </c>
      <c r="F388" s="224"/>
      <c r="G388" s="224"/>
      <c r="H388" s="224"/>
      <c r="I388" s="224"/>
      <c r="J388" s="224"/>
      <c r="K388" s="224"/>
      <c r="L388" s="224"/>
      <c r="M388" s="224"/>
      <c r="N388" s="224"/>
      <c r="O388" s="224"/>
      <c r="P388" s="224"/>
      <c r="Q388" s="224"/>
      <c r="R388" s="224"/>
      <c r="S388" s="224"/>
      <c r="T388" s="224"/>
      <c r="U388" s="224"/>
      <c r="V388" s="224"/>
      <c r="W388" s="224"/>
      <c r="X388" s="224"/>
      <c r="Y388" s="224"/>
    </row>
    <row r="389" spans="1:25" s="225" customFormat="1" ht="16.5" customHeight="1" x14ac:dyDescent="0.35">
      <c r="A389" s="224" t="s">
        <v>1424</v>
      </c>
      <c r="B389" s="224" t="s">
        <v>2263</v>
      </c>
      <c r="C389" s="224" t="s">
        <v>2264</v>
      </c>
      <c r="D389" s="229" t="s">
        <v>2265</v>
      </c>
      <c r="E389" s="224" t="s">
        <v>2097</v>
      </c>
      <c r="F389" s="224"/>
      <c r="G389" s="224"/>
      <c r="H389" s="224"/>
      <c r="I389" s="224"/>
      <c r="J389" s="224"/>
      <c r="K389" s="224"/>
      <c r="L389" s="224"/>
      <c r="M389" s="224"/>
      <c r="N389" s="224"/>
      <c r="O389" s="224"/>
      <c r="P389" s="224"/>
      <c r="Q389" s="224"/>
      <c r="R389" s="224"/>
      <c r="S389" s="224"/>
      <c r="T389" s="224"/>
      <c r="U389" s="224"/>
      <c r="V389" s="224"/>
      <c r="W389" s="224"/>
      <c r="X389" s="224"/>
      <c r="Y389" s="224"/>
    </row>
    <row r="390" spans="1:25" s="225" customFormat="1" ht="16.5" customHeight="1" x14ac:dyDescent="0.35">
      <c r="A390" s="224" t="s">
        <v>1424</v>
      </c>
      <c r="B390" s="224" t="s">
        <v>2266</v>
      </c>
      <c r="C390" s="224" t="s">
        <v>2267</v>
      </c>
      <c r="D390" s="229" t="s">
        <v>2268</v>
      </c>
      <c r="E390" s="224" t="s">
        <v>2269</v>
      </c>
      <c r="F390" s="224"/>
      <c r="G390" s="224"/>
      <c r="H390" s="224"/>
      <c r="I390" s="224"/>
      <c r="J390" s="224"/>
      <c r="K390" s="224"/>
      <c r="L390" s="224"/>
      <c r="M390" s="224"/>
      <c r="N390" s="224"/>
      <c r="O390" s="224"/>
      <c r="P390" s="224"/>
      <c r="Q390" s="224"/>
      <c r="R390" s="224"/>
      <c r="S390" s="224"/>
      <c r="T390" s="224"/>
      <c r="U390" s="224"/>
      <c r="V390" s="224"/>
      <c r="W390" s="224"/>
      <c r="X390" s="224"/>
      <c r="Y390" s="224"/>
    </row>
    <row r="391" spans="1:25" s="225" customFormat="1" ht="16.5" customHeight="1" x14ac:dyDescent="0.35">
      <c r="A391" s="224" t="s">
        <v>1424</v>
      </c>
      <c r="B391" s="224" t="s">
        <v>2270</v>
      </c>
      <c r="C391" s="224" t="s">
        <v>2271</v>
      </c>
      <c r="D391" s="229" t="s">
        <v>2272</v>
      </c>
      <c r="E391" s="224" t="s">
        <v>2269</v>
      </c>
      <c r="F391" s="224"/>
      <c r="G391" s="224"/>
      <c r="H391" s="224"/>
      <c r="I391" s="224"/>
      <c r="J391" s="224"/>
      <c r="K391" s="224"/>
      <c r="L391" s="224"/>
      <c r="M391" s="224"/>
      <c r="N391" s="224"/>
      <c r="O391" s="224"/>
      <c r="P391" s="224"/>
      <c r="Q391" s="224"/>
      <c r="R391" s="224"/>
      <c r="S391" s="224"/>
      <c r="T391" s="224"/>
      <c r="U391" s="224"/>
      <c r="V391" s="224"/>
      <c r="W391" s="224"/>
      <c r="X391" s="224"/>
      <c r="Y391" s="224"/>
    </row>
    <row r="392" spans="1:25" s="225" customFormat="1" ht="16.5" customHeight="1" x14ac:dyDescent="0.35">
      <c r="A392" s="224" t="s">
        <v>1424</v>
      </c>
      <c r="B392" s="224" t="s">
        <v>2269</v>
      </c>
      <c r="C392" s="224" t="s">
        <v>2100</v>
      </c>
      <c r="D392" s="229" t="s">
        <v>2273</v>
      </c>
      <c r="E392" s="224" t="s">
        <v>2100</v>
      </c>
      <c r="F392" s="224"/>
      <c r="G392" s="224"/>
      <c r="H392" s="224"/>
      <c r="I392" s="224"/>
      <c r="J392" s="224"/>
      <c r="K392" s="224"/>
      <c r="L392" s="224"/>
      <c r="M392" s="224"/>
      <c r="N392" s="224"/>
      <c r="O392" s="224"/>
      <c r="P392" s="224"/>
      <c r="Q392" s="224"/>
      <c r="R392" s="224"/>
      <c r="S392" s="224"/>
      <c r="T392" s="224"/>
      <c r="U392" s="224"/>
      <c r="V392" s="224"/>
      <c r="W392" s="224"/>
      <c r="X392" s="224"/>
      <c r="Y392" s="224"/>
    </row>
    <row r="393" spans="1:25" s="225" customFormat="1" ht="16.5" customHeight="1" x14ac:dyDescent="0.35">
      <c r="A393" s="224" t="s">
        <v>1424</v>
      </c>
      <c r="B393" s="224" t="s">
        <v>2274</v>
      </c>
      <c r="C393" s="224" t="s">
        <v>2275</v>
      </c>
      <c r="D393" s="229" t="s">
        <v>2276</v>
      </c>
      <c r="E393" s="224" t="s">
        <v>2102</v>
      </c>
      <c r="F393" s="224"/>
      <c r="G393" s="224"/>
      <c r="H393" s="224"/>
      <c r="I393" s="224"/>
      <c r="J393" s="224"/>
      <c r="K393" s="224"/>
      <c r="L393" s="224"/>
      <c r="M393" s="224"/>
      <c r="N393" s="224"/>
      <c r="O393" s="224"/>
      <c r="P393" s="224"/>
      <c r="Q393" s="224"/>
      <c r="R393" s="224"/>
      <c r="S393" s="224"/>
      <c r="T393" s="224"/>
      <c r="U393" s="224"/>
      <c r="V393" s="224"/>
      <c r="W393" s="224"/>
      <c r="X393" s="224"/>
      <c r="Y393" s="224"/>
    </row>
    <row r="394" spans="1:25" s="225" customFormat="1" ht="16.5" customHeight="1" x14ac:dyDescent="0.35">
      <c r="A394" s="224" t="s">
        <v>1424</v>
      </c>
      <c r="B394" s="224" t="s">
        <v>2277</v>
      </c>
      <c r="C394" s="224" t="s">
        <v>2278</v>
      </c>
      <c r="D394" s="229" t="s">
        <v>2279</v>
      </c>
      <c r="E394" s="224" t="s">
        <v>2102</v>
      </c>
      <c r="F394" s="224"/>
      <c r="G394" s="224"/>
      <c r="H394" s="224"/>
      <c r="I394" s="224"/>
      <c r="J394" s="224"/>
      <c r="K394" s="224"/>
      <c r="L394" s="224"/>
      <c r="M394" s="224"/>
      <c r="N394" s="224"/>
      <c r="O394" s="224"/>
      <c r="P394" s="224"/>
      <c r="Q394" s="224"/>
      <c r="R394" s="224"/>
      <c r="S394" s="224"/>
      <c r="T394" s="224"/>
      <c r="U394" s="224"/>
      <c r="V394" s="224"/>
      <c r="W394" s="224"/>
      <c r="X394" s="224"/>
      <c r="Y394" s="224"/>
    </row>
    <row r="395" spans="1:25" s="225" customFormat="1" ht="16.5" customHeight="1" x14ac:dyDescent="0.35">
      <c r="A395" s="224" t="s">
        <v>1424</v>
      </c>
      <c r="B395" s="224" t="s">
        <v>2280</v>
      </c>
      <c r="C395" s="224" t="s">
        <v>2281</v>
      </c>
      <c r="D395" s="229" t="s">
        <v>2282</v>
      </c>
      <c r="E395" s="224" t="s">
        <v>2102</v>
      </c>
      <c r="F395" s="224"/>
      <c r="G395" s="224"/>
      <c r="H395" s="224"/>
      <c r="I395" s="224"/>
      <c r="J395" s="224"/>
      <c r="K395" s="224"/>
      <c r="L395" s="224"/>
      <c r="M395" s="224"/>
      <c r="N395" s="224"/>
      <c r="O395" s="224"/>
      <c r="P395" s="224"/>
      <c r="Q395" s="224"/>
      <c r="R395" s="224"/>
      <c r="S395" s="224"/>
      <c r="T395" s="224"/>
      <c r="U395" s="224"/>
      <c r="V395" s="224"/>
      <c r="W395" s="224"/>
      <c r="X395" s="224"/>
      <c r="Y395" s="224"/>
    </row>
    <row r="396" spans="1:25" s="225" customFormat="1" ht="16.5" customHeight="1" x14ac:dyDescent="0.35">
      <c r="A396" s="224" t="s">
        <v>1424</v>
      </c>
      <c r="B396" s="224" t="s">
        <v>2102</v>
      </c>
      <c r="C396" s="224" t="s">
        <v>2103</v>
      </c>
      <c r="D396" s="229" t="s">
        <v>2283</v>
      </c>
      <c r="E396" s="224" t="s">
        <v>2102</v>
      </c>
      <c r="F396" s="224"/>
      <c r="G396" s="224"/>
      <c r="H396" s="224"/>
      <c r="I396" s="224"/>
      <c r="J396" s="224"/>
      <c r="K396" s="224"/>
      <c r="L396" s="224"/>
      <c r="M396" s="224"/>
      <c r="N396" s="224"/>
      <c r="O396" s="224"/>
      <c r="P396" s="224"/>
      <c r="Q396" s="224"/>
      <c r="R396" s="224"/>
      <c r="S396" s="224"/>
      <c r="T396" s="224"/>
      <c r="U396" s="224"/>
      <c r="V396" s="224"/>
      <c r="W396" s="224"/>
      <c r="X396" s="224"/>
      <c r="Y396" s="224"/>
    </row>
    <row r="397" spans="1:25" s="225" customFormat="1" ht="16.5" customHeight="1" x14ac:dyDescent="0.35">
      <c r="A397" s="224" t="s">
        <v>1424</v>
      </c>
      <c r="B397" s="224" t="s">
        <v>2284</v>
      </c>
      <c r="C397" s="224" t="s">
        <v>2285</v>
      </c>
      <c r="D397" s="229" t="s">
        <v>2286</v>
      </c>
      <c r="E397" s="224" t="s">
        <v>2105</v>
      </c>
      <c r="F397" s="224"/>
      <c r="G397" s="224"/>
      <c r="H397" s="224"/>
      <c r="I397" s="224"/>
      <c r="J397" s="224"/>
      <c r="K397" s="224"/>
      <c r="L397" s="224"/>
      <c r="M397" s="224"/>
      <c r="N397" s="224"/>
      <c r="O397" s="224"/>
      <c r="P397" s="224"/>
      <c r="Q397" s="224"/>
      <c r="R397" s="224"/>
      <c r="S397" s="224"/>
      <c r="T397" s="224"/>
      <c r="U397" s="224"/>
      <c r="V397" s="224"/>
      <c r="W397" s="224"/>
      <c r="X397" s="224"/>
      <c r="Y397" s="224"/>
    </row>
    <row r="398" spans="1:25" s="225" customFormat="1" ht="16.5" customHeight="1" x14ac:dyDescent="0.35">
      <c r="A398" s="224" t="s">
        <v>1424</v>
      </c>
      <c r="B398" s="224" t="s">
        <v>2287</v>
      </c>
      <c r="C398" s="224" t="s">
        <v>2288</v>
      </c>
      <c r="D398" s="229" t="s">
        <v>2289</v>
      </c>
      <c r="E398" s="224" t="s">
        <v>2105</v>
      </c>
      <c r="F398" s="224"/>
      <c r="G398" s="224"/>
      <c r="H398" s="224"/>
      <c r="I398" s="224"/>
      <c r="J398" s="224"/>
      <c r="K398" s="224"/>
      <c r="L398" s="224"/>
      <c r="M398" s="224"/>
      <c r="N398" s="224"/>
      <c r="O398" s="224"/>
      <c r="P398" s="224"/>
      <c r="Q398" s="224"/>
      <c r="R398" s="224"/>
      <c r="S398" s="224"/>
      <c r="T398" s="224"/>
      <c r="U398" s="224"/>
      <c r="V398" s="224"/>
      <c r="W398" s="224"/>
      <c r="X398" s="224"/>
      <c r="Y398" s="224"/>
    </row>
    <row r="399" spans="1:25" s="225" customFormat="1" ht="16.5" customHeight="1" x14ac:dyDescent="0.35">
      <c r="A399" s="224" t="s">
        <v>1424</v>
      </c>
      <c r="B399" s="224" t="s">
        <v>2290</v>
      </c>
      <c r="C399" s="224" t="s">
        <v>2291</v>
      </c>
      <c r="D399" s="229" t="s">
        <v>2292</v>
      </c>
      <c r="E399" s="224" t="s">
        <v>2105</v>
      </c>
      <c r="F399" s="224"/>
      <c r="G399" s="224"/>
      <c r="H399" s="224"/>
      <c r="I399" s="224"/>
      <c r="J399" s="224"/>
      <c r="K399" s="224"/>
      <c r="L399" s="224"/>
      <c r="M399" s="224"/>
      <c r="N399" s="224"/>
      <c r="O399" s="224"/>
      <c r="P399" s="224"/>
      <c r="Q399" s="224"/>
      <c r="R399" s="224"/>
      <c r="S399" s="224"/>
      <c r="T399" s="224"/>
      <c r="U399" s="224"/>
      <c r="V399" s="224"/>
      <c r="W399" s="224"/>
      <c r="X399" s="224"/>
      <c r="Y399" s="224"/>
    </row>
    <row r="400" spans="1:25" s="225" customFormat="1" ht="16.5" customHeight="1" x14ac:dyDescent="0.35">
      <c r="A400" s="224" t="s">
        <v>1424</v>
      </c>
      <c r="B400" s="224" t="s">
        <v>2293</v>
      </c>
      <c r="C400" s="224" t="s">
        <v>2294</v>
      </c>
      <c r="D400" s="229" t="s">
        <v>2295</v>
      </c>
      <c r="E400" s="224" t="s">
        <v>2105</v>
      </c>
      <c r="F400" s="224"/>
      <c r="G400" s="224"/>
      <c r="H400" s="224"/>
      <c r="I400" s="224"/>
      <c r="J400" s="224"/>
      <c r="K400" s="224"/>
      <c r="L400" s="224"/>
      <c r="M400" s="224"/>
      <c r="N400" s="224"/>
      <c r="O400" s="224"/>
      <c r="P400" s="224"/>
      <c r="Q400" s="224"/>
      <c r="R400" s="224"/>
      <c r="S400" s="224"/>
      <c r="T400" s="224"/>
      <c r="U400" s="224"/>
      <c r="V400" s="224"/>
      <c r="W400" s="224"/>
      <c r="X400" s="224"/>
      <c r="Y400" s="224"/>
    </row>
    <row r="401" spans="1:25" s="225" customFormat="1" ht="16.5" customHeight="1" x14ac:dyDescent="0.35">
      <c r="A401" s="224" t="s">
        <v>1424</v>
      </c>
      <c r="B401" s="224" t="s">
        <v>2296</v>
      </c>
      <c r="C401" s="224" t="s">
        <v>2297</v>
      </c>
      <c r="D401" s="229" t="s">
        <v>2298</v>
      </c>
      <c r="E401" s="224" t="s">
        <v>2105</v>
      </c>
      <c r="F401" s="224"/>
      <c r="G401" s="224"/>
      <c r="H401" s="224"/>
      <c r="I401" s="224"/>
      <c r="J401" s="224"/>
      <c r="K401" s="224"/>
      <c r="L401" s="224"/>
      <c r="M401" s="224"/>
      <c r="N401" s="224"/>
      <c r="O401" s="224"/>
      <c r="P401" s="224"/>
      <c r="Q401" s="224"/>
      <c r="R401" s="224"/>
      <c r="S401" s="224"/>
      <c r="T401" s="224"/>
      <c r="U401" s="224"/>
      <c r="V401" s="224"/>
      <c r="W401" s="224"/>
      <c r="X401" s="224"/>
      <c r="Y401" s="224"/>
    </row>
    <row r="402" spans="1:25" s="225" customFormat="1" ht="16.5" customHeight="1" x14ac:dyDescent="0.35">
      <c r="A402" s="224" t="s">
        <v>1424</v>
      </c>
      <c r="B402" s="224" t="s">
        <v>2299</v>
      </c>
      <c r="C402" s="224" t="s">
        <v>2300</v>
      </c>
      <c r="D402" s="229" t="s">
        <v>2301</v>
      </c>
      <c r="E402" s="224" t="s">
        <v>2105</v>
      </c>
      <c r="F402" s="224"/>
      <c r="G402" s="224"/>
      <c r="H402" s="224"/>
      <c r="I402" s="224"/>
      <c r="J402" s="224"/>
      <c r="K402" s="224"/>
      <c r="L402" s="224"/>
      <c r="M402" s="224"/>
      <c r="N402" s="224"/>
      <c r="O402" s="224"/>
      <c r="P402" s="224"/>
      <c r="Q402" s="224"/>
      <c r="R402" s="224"/>
      <c r="S402" s="224"/>
      <c r="T402" s="224"/>
      <c r="U402" s="224"/>
      <c r="V402" s="224"/>
      <c r="W402" s="224"/>
      <c r="X402" s="224"/>
      <c r="Y402" s="224"/>
    </row>
    <row r="403" spans="1:25" s="225" customFormat="1" ht="16.5" customHeight="1" x14ac:dyDescent="0.35">
      <c r="A403" s="224" t="s">
        <v>1424</v>
      </c>
      <c r="B403" s="224" t="s">
        <v>2302</v>
      </c>
      <c r="C403" s="224" t="s">
        <v>2303</v>
      </c>
      <c r="D403" s="229" t="s">
        <v>2304</v>
      </c>
      <c r="E403" s="224" t="s">
        <v>2108</v>
      </c>
      <c r="F403" s="224"/>
      <c r="G403" s="224"/>
      <c r="H403" s="224"/>
      <c r="I403" s="224"/>
      <c r="J403" s="224"/>
      <c r="K403" s="224"/>
      <c r="L403" s="224"/>
      <c r="M403" s="224"/>
      <c r="N403" s="224"/>
      <c r="O403" s="224"/>
      <c r="P403" s="224"/>
      <c r="Q403" s="224"/>
      <c r="R403" s="224"/>
      <c r="S403" s="224"/>
      <c r="T403" s="224"/>
      <c r="U403" s="224"/>
      <c r="V403" s="224"/>
      <c r="W403" s="224"/>
      <c r="X403" s="224"/>
      <c r="Y403" s="224"/>
    </row>
    <row r="404" spans="1:25" s="225" customFormat="1" ht="16.5" customHeight="1" x14ac:dyDescent="0.35">
      <c r="A404" s="224" t="s">
        <v>1424</v>
      </c>
      <c r="B404" s="224" t="s">
        <v>2305</v>
      </c>
      <c r="C404" s="224" t="s">
        <v>2306</v>
      </c>
      <c r="D404" s="229" t="s">
        <v>2307</v>
      </c>
      <c r="E404" s="224" t="s">
        <v>2108</v>
      </c>
      <c r="F404" s="224"/>
      <c r="G404" s="224"/>
      <c r="H404" s="224"/>
      <c r="I404" s="224"/>
      <c r="J404" s="224"/>
      <c r="K404" s="224"/>
      <c r="L404" s="224"/>
      <c r="M404" s="224"/>
      <c r="N404" s="224"/>
      <c r="O404" s="224"/>
      <c r="P404" s="224"/>
      <c r="Q404" s="224"/>
      <c r="R404" s="224"/>
      <c r="S404" s="224"/>
      <c r="T404" s="224"/>
      <c r="U404" s="224"/>
      <c r="V404" s="224"/>
      <c r="W404" s="224"/>
      <c r="X404" s="224"/>
      <c r="Y404" s="224"/>
    </row>
    <row r="405" spans="1:25" s="225" customFormat="1" ht="16.5" customHeight="1" x14ac:dyDescent="0.35">
      <c r="A405" s="224" t="s">
        <v>1424</v>
      </c>
      <c r="B405" s="224" t="s">
        <v>2308</v>
      </c>
      <c r="C405" s="224" t="s">
        <v>2309</v>
      </c>
      <c r="D405" s="229" t="s">
        <v>2310</v>
      </c>
      <c r="E405" s="224" t="s">
        <v>2108</v>
      </c>
      <c r="F405" s="224"/>
      <c r="G405" s="224"/>
      <c r="H405" s="224"/>
      <c r="I405" s="224"/>
      <c r="J405" s="224"/>
      <c r="K405" s="224"/>
      <c r="L405" s="224"/>
      <c r="M405" s="224"/>
      <c r="N405" s="224"/>
      <c r="O405" s="224"/>
      <c r="P405" s="224"/>
      <c r="Q405" s="224"/>
      <c r="R405" s="224"/>
      <c r="S405" s="224"/>
      <c r="T405" s="224"/>
      <c r="U405" s="224"/>
      <c r="V405" s="224"/>
      <c r="W405" s="224"/>
      <c r="X405" s="224"/>
      <c r="Y405" s="224"/>
    </row>
    <row r="406" spans="1:25" s="225" customFormat="1" ht="16.5" customHeight="1" x14ac:dyDescent="0.35">
      <c r="A406" s="224" t="s">
        <v>1424</v>
      </c>
      <c r="B406" s="224" t="s">
        <v>2311</v>
      </c>
      <c r="C406" s="224" t="s">
        <v>2312</v>
      </c>
      <c r="D406" s="229" t="s">
        <v>2313</v>
      </c>
      <c r="E406" s="224" t="s">
        <v>2108</v>
      </c>
      <c r="F406" s="224"/>
      <c r="G406" s="224"/>
      <c r="H406" s="224"/>
      <c r="I406" s="224"/>
      <c r="J406" s="224"/>
      <c r="K406" s="224"/>
      <c r="L406" s="224"/>
      <c r="M406" s="224"/>
      <c r="N406" s="224"/>
      <c r="O406" s="224"/>
      <c r="P406" s="224"/>
      <c r="Q406" s="224"/>
      <c r="R406" s="224"/>
      <c r="S406" s="224"/>
      <c r="T406" s="224"/>
      <c r="U406" s="224"/>
      <c r="V406" s="224"/>
      <c r="W406" s="224"/>
      <c r="X406" s="224"/>
      <c r="Y406" s="224"/>
    </row>
    <row r="407" spans="1:25" s="225" customFormat="1" ht="16.5" customHeight="1" x14ac:dyDescent="0.35">
      <c r="A407" s="224" t="s">
        <v>1424</v>
      </c>
      <c r="B407" s="224" t="s">
        <v>2314</v>
      </c>
      <c r="C407" s="224" t="s">
        <v>2315</v>
      </c>
      <c r="D407" s="229" t="s">
        <v>2316</v>
      </c>
      <c r="E407" s="224" t="s">
        <v>2111</v>
      </c>
      <c r="F407" s="224"/>
      <c r="G407" s="224"/>
      <c r="H407" s="224"/>
      <c r="I407" s="224"/>
      <c r="J407" s="224"/>
      <c r="K407" s="224"/>
      <c r="L407" s="224"/>
      <c r="M407" s="224"/>
      <c r="N407" s="224"/>
      <c r="O407" s="224"/>
      <c r="P407" s="224"/>
      <c r="Q407" s="224"/>
      <c r="R407" s="224"/>
      <c r="S407" s="224"/>
      <c r="T407" s="224"/>
      <c r="U407" s="224"/>
      <c r="V407" s="224"/>
      <c r="W407" s="224"/>
      <c r="X407" s="224"/>
      <c r="Y407" s="224"/>
    </row>
    <row r="408" spans="1:25" s="225" customFormat="1" ht="16.5" customHeight="1" x14ac:dyDescent="0.35">
      <c r="A408" s="224" t="s">
        <v>1424</v>
      </c>
      <c r="B408" s="224" t="s">
        <v>2317</v>
      </c>
      <c r="C408" s="224" t="s">
        <v>2318</v>
      </c>
      <c r="D408" s="229" t="s">
        <v>2319</v>
      </c>
      <c r="E408" s="224" t="s">
        <v>2111</v>
      </c>
      <c r="F408" s="224"/>
      <c r="G408" s="224"/>
      <c r="H408" s="224"/>
      <c r="I408" s="224"/>
      <c r="J408" s="224"/>
      <c r="K408" s="224"/>
      <c r="L408" s="224"/>
      <c r="M408" s="224"/>
      <c r="N408" s="224"/>
      <c r="O408" s="224"/>
      <c r="P408" s="224"/>
      <c r="Q408" s="224"/>
      <c r="R408" s="224"/>
      <c r="S408" s="224"/>
      <c r="T408" s="224"/>
      <c r="U408" s="224"/>
      <c r="V408" s="224"/>
      <c r="W408" s="224"/>
      <c r="X408" s="224"/>
      <c r="Y408" s="224"/>
    </row>
    <row r="409" spans="1:25" s="225" customFormat="1" ht="16.5" customHeight="1" x14ac:dyDescent="0.35">
      <c r="A409" s="224" t="s">
        <v>1424</v>
      </c>
      <c r="B409" s="224" t="s">
        <v>2111</v>
      </c>
      <c r="C409" s="224" t="s">
        <v>2112</v>
      </c>
      <c r="D409" s="229" t="s">
        <v>2320</v>
      </c>
      <c r="E409" s="224" t="s">
        <v>2111</v>
      </c>
      <c r="F409" s="224"/>
      <c r="G409" s="224"/>
      <c r="H409" s="224"/>
      <c r="I409" s="224"/>
      <c r="J409" s="224"/>
      <c r="K409" s="224"/>
      <c r="L409" s="224"/>
      <c r="M409" s="224"/>
      <c r="N409" s="224"/>
      <c r="O409" s="224"/>
      <c r="P409" s="224"/>
      <c r="Q409" s="224"/>
      <c r="R409" s="224"/>
      <c r="S409" s="224"/>
      <c r="T409" s="224"/>
      <c r="U409" s="224"/>
      <c r="V409" s="224"/>
      <c r="W409" s="224"/>
      <c r="X409" s="224"/>
      <c r="Y409" s="224"/>
    </row>
    <row r="410" spans="1:25" s="225" customFormat="1" ht="16.5" customHeight="1" x14ac:dyDescent="0.35">
      <c r="A410" s="224" t="s">
        <v>1424</v>
      </c>
      <c r="B410" s="224" t="s">
        <v>2321</v>
      </c>
      <c r="C410" s="224" t="s">
        <v>2322</v>
      </c>
      <c r="D410" s="229" t="s">
        <v>2323</v>
      </c>
      <c r="E410" s="224" t="s">
        <v>2114</v>
      </c>
      <c r="F410" s="224"/>
      <c r="G410" s="224"/>
      <c r="H410" s="224"/>
      <c r="I410" s="224"/>
      <c r="J410" s="224"/>
      <c r="K410" s="224"/>
      <c r="L410" s="224"/>
      <c r="M410" s="224"/>
      <c r="N410" s="224"/>
      <c r="O410" s="224"/>
      <c r="P410" s="224"/>
      <c r="Q410" s="224"/>
      <c r="R410" s="224"/>
      <c r="S410" s="224"/>
      <c r="T410" s="224"/>
      <c r="U410" s="224"/>
      <c r="V410" s="224"/>
      <c r="W410" s="224"/>
      <c r="X410" s="224"/>
      <c r="Y410" s="224"/>
    </row>
    <row r="411" spans="1:25" s="225" customFormat="1" ht="16.5" customHeight="1" x14ac:dyDescent="0.35">
      <c r="A411" s="224" t="s">
        <v>1424</v>
      </c>
      <c r="B411" s="224" t="s">
        <v>2324</v>
      </c>
      <c r="C411" s="224" t="s">
        <v>2325</v>
      </c>
      <c r="D411" s="229" t="s">
        <v>2326</v>
      </c>
      <c r="E411" s="224" t="s">
        <v>2114</v>
      </c>
      <c r="F411" s="224"/>
      <c r="G411" s="224"/>
      <c r="H411" s="224"/>
      <c r="I411" s="224"/>
      <c r="J411" s="224"/>
      <c r="K411" s="224"/>
      <c r="L411" s="224"/>
      <c r="M411" s="224"/>
      <c r="N411" s="224"/>
      <c r="O411" s="224"/>
      <c r="P411" s="224"/>
      <c r="Q411" s="224"/>
      <c r="R411" s="224"/>
      <c r="S411" s="224"/>
      <c r="T411" s="224"/>
      <c r="U411" s="224"/>
      <c r="V411" s="224"/>
      <c r="W411" s="224"/>
      <c r="X411" s="224"/>
      <c r="Y411" s="224"/>
    </row>
    <row r="412" spans="1:25" s="225" customFormat="1" ht="16.5" customHeight="1" x14ac:dyDescent="0.35">
      <c r="A412" s="224" t="s">
        <v>1424</v>
      </c>
      <c r="B412" s="224" t="s">
        <v>2327</v>
      </c>
      <c r="C412" s="224" t="s">
        <v>2328</v>
      </c>
      <c r="D412" s="229" t="s">
        <v>2329</v>
      </c>
      <c r="E412" s="224" t="s">
        <v>2114</v>
      </c>
      <c r="F412" s="224"/>
      <c r="G412" s="224"/>
      <c r="H412" s="224"/>
      <c r="I412" s="224"/>
      <c r="J412" s="224"/>
      <c r="K412" s="224"/>
      <c r="L412" s="224"/>
      <c r="M412" s="224"/>
      <c r="N412" s="224"/>
      <c r="O412" s="224"/>
      <c r="P412" s="224"/>
      <c r="Q412" s="224"/>
      <c r="R412" s="224"/>
      <c r="S412" s="224"/>
      <c r="T412" s="224"/>
      <c r="U412" s="224"/>
      <c r="V412" s="224"/>
      <c r="W412" s="224"/>
      <c r="X412" s="224"/>
      <c r="Y412" s="224"/>
    </row>
    <row r="413" spans="1:25" s="225" customFormat="1" ht="16.5" customHeight="1" x14ac:dyDescent="0.35">
      <c r="A413" s="224" t="s">
        <v>1424</v>
      </c>
      <c r="B413" s="224" t="s">
        <v>2330</v>
      </c>
      <c r="C413" s="224" t="s">
        <v>2331</v>
      </c>
      <c r="D413" s="229" t="s">
        <v>2332</v>
      </c>
      <c r="E413" s="224" t="s">
        <v>2114</v>
      </c>
      <c r="F413" s="224"/>
      <c r="G413" s="224"/>
      <c r="H413" s="224"/>
      <c r="I413" s="224"/>
      <c r="J413" s="224"/>
      <c r="K413" s="224"/>
      <c r="L413" s="224"/>
      <c r="M413" s="224"/>
      <c r="N413" s="224"/>
      <c r="O413" s="224"/>
      <c r="P413" s="224"/>
      <c r="Q413" s="224"/>
      <c r="R413" s="224"/>
      <c r="S413" s="224"/>
      <c r="T413" s="224"/>
      <c r="U413" s="224"/>
      <c r="V413" s="224"/>
      <c r="W413" s="224"/>
      <c r="X413" s="224"/>
      <c r="Y413" s="224"/>
    </row>
    <row r="414" spans="1:25" s="225" customFormat="1" ht="16.5" customHeight="1" x14ac:dyDescent="0.35">
      <c r="A414" s="224" t="s">
        <v>1424</v>
      </c>
      <c r="B414" s="224" t="s">
        <v>2333</v>
      </c>
      <c r="C414" s="224" t="s">
        <v>2334</v>
      </c>
      <c r="D414" s="229" t="s">
        <v>2335</v>
      </c>
      <c r="E414" s="224" t="s">
        <v>2114</v>
      </c>
      <c r="F414" s="224"/>
      <c r="G414" s="224"/>
      <c r="H414" s="224"/>
      <c r="I414" s="224"/>
      <c r="J414" s="224"/>
      <c r="K414" s="224"/>
      <c r="L414" s="224"/>
      <c r="M414" s="224"/>
      <c r="N414" s="224"/>
      <c r="O414" s="224"/>
      <c r="P414" s="224"/>
      <c r="Q414" s="224"/>
      <c r="R414" s="224"/>
      <c r="S414" s="224"/>
      <c r="T414" s="224"/>
      <c r="U414" s="224"/>
      <c r="V414" s="224"/>
      <c r="W414" s="224"/>
      <c r="X414" s="224"/>
      <c r="Y414" s="224"/>
    </row>
    <row r="415" spans="1:25" s="225" customFormat="1" ht="16.5" customHeight="1" x14ac:dyDescent="0.35">
      <c r="A415" s="224" t="s">
        <v>1424</v>
      </c>
      <c r="B415" s="224" t="s">
        <v>2336</v>
      </c>
      <c r="C415" s="224" t="s">
        <v>2337</v>
      </c>
      <c r="D415" s="229" t="s">
        <v>2338</v>
      </c>
      <c r="E415" s="224" t="s">
        <v>2114</v>
      </c>
      <c r="F415" s="224"/>
      <c r="G415" s="224"/>
      <c r="H415" s="224"/>
      <c r="I415" s="224"/>
      <c r="J415" s="224"/>
      <c r="K415" s="224"/>
      <c r="L415" s="224"/>
      <c r="M415" s="224"/>
      <c r="N415" s="224"/>
      <c r="O415" s="224"/>
      <c r="P415" s="224"/>
      <c r="Q415" s="224"/>
      <c r="R415" s="224"/>
      <c r="S415" s="224"/>
      <c r="T415" s="224"/>
      <c r="U415" s="224"/>
      <c r="V415" s="224"/>
      <c r="W415" s="224"/>
      <c r="X415" s="224"/>
      <c r="Y415" s="224"/>
    </row>
    <row r="416" spans="1:25" s="225" customFormat="1" ht="16.5" customHeight="1" x14ac:dyDescent="0.35">
      <c r="A416" s="224" t="s">
        <v>1424</v>
      </c>
      <c r="B416" s="224" t="s">
        <v>2339</v>
      </c>
      <c r="C416" s="224" t="s">
        <v>2340</v>
      </c>
      <c r="D416" s="229" t="s">
        <v>2341</v>
      </c>
      <c r="E416" s="224" t="s">
        <v>2114</v>
      </c>
      <c r="F416" s="224"/>
      <c r="G416" s="224"/>
      <c r="H416" s="224"/>
      <c r="I416" s="224"/>
      <c r="J416" s="224"/>
      <c r="K416" s="224"/>
      <c r="L416" s="224"/>
      <c r="M416" s="224"/>
      <c r="N416" s="224"/>
      <c r="O416" s="224"/>
      <c r="P416" s="224"/>
      <c r="Q416" s="224"/>
      <c r="R416" s="224"/>
      <c r="S416" s="224"/>
      <c r="T416" s="224"/>
      <c r="U416" s="224"/>
      <c r="V416" s="224"/>
      <c r="W416" s="224"/>
      <c r="X416" s="224"/>
      <c r="Y416" s="224"/>
    </row>
    <row r="417" spans="1:25" s="225" customFormat="1" ht="16.5" customHeight="1" x14ac:dyDescent="0.35">
      <c r="A417" s="224" t="s">
        <v>1424</v>
      </c>
      <c r="B417" s="224" t="s">
        <v>2342</v>
      </c>
      <c r="C417" s="224" t="s">
        <v>2343</v>
      </c>
      <c r="D417" s="229" t="s">
        <v>2344</v>
      </c>
      <c r="E417" s="224" t="s">
        <v>2114</v>
      </c>
      <c r="F417" s="224"/>
      <c r="G417" s="224"/>
      <c r="H417" s="224"/>
      <c r="I417" s="224"/>
      <c r="J417" s="224"/>
      <c r="K417" s="224"/>
      <c r="L417" s="224"/>
      <c r="M417" s="224"/>
      <c r="N417" s="224"/>
      <c r="O417" s="224"/>
      <c r="P417" s="224"/>
      <c r="Q417" s="224"/>
      <c r="R417" s="224"/>
      <c r="S417" s="224"/>
      <c r="T417" s="224"/>
      <c r="U417" s="224"/>
      <c r="V417" s="224"/>
      <c r="W417" s="224"/>
      <c r="X417" s="224"/>
      <c r="Y417" s="224"/>
    </row>
    <row r="418" spans="1:25" s="225" customFormat="1" ht="16.5" customHeight="1" x14ac:dyDescent="0.35">
      <c r="A418" s="224" t="s">
        <v>1424</v>
      </c>
      <c r="B418" s="224" t="s">
        <v>2345</v>
      </c>
      <c r="C418" s="224" t="s">
        <v>2346</v>
      </c>
      <c r="D418" s="229" t="s">
        <v>2347</v>
      </c>
      <c r="E418" s="224" t="s">
        <v>2114</v>
      </c>
      <c r="F418" s="224"/>
      <c r="G418" s="224"/>
      <c r="H418" s="224"/>
      <c r="I418" s="224"/>
      <c r="J418" s="224"/>
      <c r="K418" s="224"/>
      <c r="L418" s="224"/>
      <c r="M418" s="224"/>
      <c r="N418" s="224"/>
      <c r="O418" s="224"/>
      <c r="P418" s="224"/>
      <c r="Q418" s="224"/>
      <c r="R418" s="224"/>
      <c r="S418" s="224"/>
      <c r="T418" s="224"/>
      <c r="U418" s="224"/>
      <c r="V418" s="224"/>
      <c r="W418" s="224"/>
      <c r="X418" s="224"/>
      <c r="Y418" s="224"/>
    </row>
    <row r="419" spans="1:25" s="225" customFormat="1" ht="16.5" customHeight="1" x14ac:dyDescent="0.35">
      <c r="A419" s="224" t="s">
        <v>1424</v>
      </c>
      <c r="B419" s="224" t="s">
        <v>2348</v>
      </c>
      <c r="C419" s="224" t="s">
        <v>2349</v>
      </c>
      <c r="D419" s="229" t="s">
        <v>2350</v>
      </c>
      <c r="E419" s="224" t="s">
        <v>2117</v>
      </c>
      <c r="F419" s="224"/>
      <c r="G419" s="224"/>
      <c r="H419" s="224"/>
      <c r="I419" s="224"/>
      <c r="J419" s="224"/>
      <c r="K419" s="224"/>
      <c r="L419" s="224"/>
      <c r="M419" s="224"/>
      <c r="N419" s="224"/>
      <c r="O419" s="224"/>
      <c r="P419" s="224"/>
      <c r="Q419" s="224"/>
      <c r="R419" s="224"/>
      <c r="S419" s="224"/>
      <c r="T419" s="224"/>
      <c r="U419" s="224"/>
      <c r="V419" s="224"/>
      <c r="W419" s="224"/>
      <c r="X419" s="224"/>
      <c r="Y419" s="224"/>
    </row>
    <row r="420" spans="1:25" s="225" customFormat="1" ht="16.5" customHeight="1" x14ac:dyDescent="0.35">
      <c r="A420" s="224" t="s">
        <v>1424</v>
      </c>
      <c r="B420" s="224" t="s">
        <v>2351</v>
      </c>
      <c r="C420" s="224" t="s">
        <v>2352</v>
      </c>
      <c r="D420" s="229" t="s">
        <v>2353</v>
      </c>
      <c r="E420" s="224" t="s">
        <v>2117</v>
      </c>
      <c r="F420" s="224"/>
      <c r="G420" s="224"/>
      <c r="H420" s="224"/>
      <c r="I420" s="224"/>
      <c r="J420" s="224"/>
      <c r="K420" s="224"/>
      <c r="L420" s="224"/>
      <c r="M420" s="224"/>
      <c r="N420" s="224"/>
      <c r="O420" s="224"/>
      <c r="P420" s="224"/>
      <c r="Q420" s="224"/>
      <c r="R420" s="224"/>
      <c r="S420" s="224"/>
      <c r="T420" s="224"/>
      <c r="U420" s="224"/>
      <c r="V420" s="224"/>
      <c r="W420" s="224"/>
      <c r="X420" s="224"/>
      <c r="Y420" s="224"/>
    </row>
    <row r="421" spans="1:25" s="225" customFormat="1" ht="16.5" customHeight="1" x14ac:dyDescent="0.35">
      <c r="A421" s="224" t="s">
        <v>1424</v>
      </c>
      <c r="B421" s="224" t="s">
        <v>2354</v>
      </c>
      <c r="C421" s="224" t="s">
        <v>2355</v>
      </c>
      <c r="D421" s="229" t="s">
        <v>2356</v>
      </c>
      <c r="E421" s="224" t="s">
        <v>2117</v>
      </c>
      <c r="F421" s="224"/>
      <c r="G421" s="224"/>
      <c r="H421" s="224"/>
      <c r="I421" s="224"/>
      <c r="J421" s="224"/>
      <c r="K421" s="224"/>
      <c r="L421" s="224"/>
      <c r="M421" s="224"/>
      <c r="N421" s="224"/>
      <c r="O421" s="224"/>
      <c r="P421" s="224"/>
      <c r="Q421" s="224"/>
      <c r="R421" s="224"/>
      <c r="S421" s="224"/>
      <c r="T421" s="224"/>
      <c r="U421" s="224"/>
      <c r="V421" s="224"/>
      <c r="W421" s="224"/>
      <c r="X421" s="224"/>
      <c r="Y421" s="224"/>
    </row>
    <row r="422" spans="1:25" s="225" customFormat="1" ht="16.5" customHeight="1" x14ac:dyDescent="0.35">
      <c r="A422" s="224" t="s">
        <v>1424</v>
      </c>
      <c r="B422" s="224" t="s">
        <v>2357</v>
      </c>
      <c r="C422" s="224" t="s">
        <v>2358</v>
      </c>
      <c r="D422" s="229" t="s">
        <v>2359</v>
      </c>
      <c r="E422" s="224" t="s">
        <v>2117</v>
      </c>
      <c r="F422" s="224"/>
      <c r="G422" s="224"/>
      <c r="H422" s="224"/>
      <c r="I422" s="224"/>
      <c r="J422" s="224"/>
      <c r="K422" s="224"/>
      <c r="L422" s="224"/>
      <c r="M422" s="224"/>
      <c r="N422" s="224"/>
      <c r="O422" s="224"/>
      <c r="P422" s="224"/>
      <c r="Q422" s="224"/>
      <c r="R422" s="224"/>
      <c r="S422" s="224"/>
      <c r="T422" s="224"/>
      <c r="U422" s="224"/>
      <c r="V422" s="224"/>
      <c r="W422" s="224"/>
      <c r="X422" s="224"/>
      <c r="Y422" s="224"/>
    </row>
    <row r="423" spans="1:25" s="225" customFormat="1" ht="16.5" customHeight="1" x14ac:dyDescent="0.35">
      <c r="A423" s="224" t="s">
        <v>1424</v>
      </c>
      <c r="B423" s="224" t="s">
        <v>2360</v>
      </c>
      <c r="C423" s="224" t="s">
        <v>2361</v>
      </c>
      <c r="D423" s="229" t="s">
        <v>2362</v>
      </c>
      <c r="E423" s="224" t="s">
        <v>2120</v>
      </c>
      <c r="F423" s="224"/>
      <c r="G423" s="224"/>
      <c r="H423" s="224"/>
      <c r="I423" s="224"/>
      <c r="J423" s="224"/>
      <c r="K423" s="224"/>
      <c r="L423" s="224"/>
      <c r="M423" s="224"/>
      <c r="N423" s="224"/>
      <c r="O423" s="224"/>
      <c r="P423" s="224"/>
      <c r="Q423" s="224"/>
      <c r="R423" s="224"/>
      <c r="S423" s="224"/>
      <c r="T423" s="224"/>
      <c r="U423" s="224"/>
      <c r="V423" s="224"/>
      <c r="W423" s="224"/>
      <c r="X423" s="224"/>
      <c r="Y423" s="224"/>
    </row>
    <row r="424" spans="1:25" s="225" customFormat="1" ht="16.5" customHeight="1" x14ac:dyDescent="0.35">
      <c r="A424" s="224" t="s">
        <v>1424</v>
      </c>
      <c r="B424" s="224" t="s">
        <v>2363</v>
      </c>
      <c r="C424" s="224" t="s">
        <v>2364</v>
      </c>
      <c r="D424" s="229" t="s">
        <v>2365</v>
      </c>
      <c r="E424" s="224" t="s">
        <v>2120</v>
      </c>
      <c r="F424" s="224"/>
      <c r="G424" s="224"/>
      <c r="H424" s="224"/>
      <c r="I424" s="224"/>
      <c r="J424" s="224"/>
      <c r="K424" s="224"/>
      <c r="L424" s="224"/>
      <c r="M424" s="224"/>
      <c r="N424" s="224"/>
      <c r="O424" s="224"/>
      <c r="P424" s="224"/>
      <c r="Q424" s="224"/>
      <c r="R424" s="224"/>
      <c r="S424" s="224"/>
      <c r="T424" s="224"/>
      <c r="U424" s="224"/>
      <c r="V424" s="224"/>
      <c r="W424" s="224"/>
      <c r="X424" s="224"/>
      <c r="Y424" s="224"/>
    </row>
    <row r="425" spans="1:25" s="225" customFormat="1" ht="16.5" customHeight="1" x14ac:dyDescent="0.35">
      <c r="A425" s="224" t="s">
        <v>1424</v>
      </c>
      <c r="B425" s="224" t="s">
        <v>2366</v>
      </c>
      <c r="C425" s="224" t="s">
        <v>2367</v>
      </c>
      <c r="D425" s="229" t="s">
        <v>2368</v>
      </c>
      <c r="E425" s="224" t="s">
        <v>2120</v>
      </c>
      <c r="F425" s="224"/>
      <c r="G425" s="224"/>
      <c r="H425" s="224"/>
      <c r="I425" s="224"/>
      <c r="J425" s="224"/>
      <c r="K425" s="224"/>
      <c r="L425" s="224"/>
      <c r="M425" s="224"/>
      <c r="N425" s="224"/>
      <c r="O425" s="224"/>
      <c r="P425" s="224"/>
      <c r="Q425" s="224"/>
      <c r="R425" s="224"/>
      <c r="S425" s="224"/>
      <c r="T425" s="224"/>
      <c r="U425" s="224"/>
      <c r="V425" s="224"/>
      <c r="W425" s="224"/>
      <c r="X425" s="224"/>
      <c r="Y425" s="224"/>
    </row>
    <row r="426" spans="1:25" s="225" customFormat="1" ht="16.5" customHeight="1" x14ac:dyDescent="0.35">
      <c r="A426" s="224" t="s">
        <v>1424</v>
      </c>
      <c r="B426" s="224" t="s">
        <v>2369</v>
      </c>
      <c r="C426" s="224" t="s">
        <v>2370</v>
      </c>
      <c r="D426" s="229" t="s">
        <v>2371</v>
      </c>
      <c r="E426" s="224" t="s">
        <v>2120</v>
      </c>
      <c r="F426" s="224"/>
      <c r="G426" s="224"/>
      <c r="H426" s="224"/>
      <c r="I426" s="224"/>
      <c r="J426" s="224"/>
      <c r="K426" s="224"/>
      <c r="L426" s="224"/>
      <c r="M426" s="224"/>
      <c r="N426" s="224"/>
      <c r="O426" s="224"/>
      <c r="P426" s="224"/>
      <c r="Q426" s="224"/>
      <c r="R426" s="224"/>
      <c r="S426" s="224"/>
      <c r="T426" s="224"/>
      <c r="U426" s="224"/>
      <c r="V426" s="224"/>
      <c r="W426" s="224"/>
      <c r="X426" s="224"/>
      <c r="Y426" s="224"/>
    </row>
    <row r="427" spans="1:25" s="225" customFormat="1" ht="16.5" customHeight="1" x14ac:dyDescent="0.35">
      <c r="A427" s="224" t="s">
        <v>1424</v>
      </c>
      <c r="B427" s="224" t="s">
        <v>2372</v>
      </c>
      <c r="C427" s="224" t="s">
        <v>2373</v>
      </c>
      <c r="D427" s="229" t="s">
        <v>2374</v>
      </c>
      <c r="E427" s="224" t="s">
        <v>2120</v>
      </c>
      <c r="F427" s="224"/>
      <c r="G427" s="224"/>
      <c r="H427" s="224"/>
      <c r="I427" s="224"/>
      <c r="J427" s="224"/>
      <c r="K427" s="224"/>
      <c r="L427" s="224"/>
      <c r="M427" s="224"/>
      <c r="N427" s="224"/>
      <c r="O427" s="224"/>
      <c r="P427" s="224"/>
      <c r="Q427" s="224"/>
      <c r="R427" s="224"/>
      <c r="S427" s="224"/>
      <c r="T427" s="224"/>
      <c r="U427" s="224"/>
      <c r="V427" s="224"/>
      <c r="W427" s="224"/>
      <c r="X427" s="224"/>
      <c r="Y427" s="224"/>
    </row>
    <row r="428" spans="1:25" s="225" customFormat="1" ht="16.5" customHeight="1" x14ac:dyDescent="0.35">
      <c r="A428" s="224" t="s">
        <v>1424</v>
      </c>
      <c r="B428" s="224" t="s">
        <v>2375</v>
      </c>
      <c r="C428" s="224" t="s">
        <v>2376</v>
      </c>
      <c r="D428" s="229" t="s">
        <v>2377</v>
      </c>
      <c r="E428" s="224" t="s">
        <v>2120</v>
      </c>
      <c r="F428" s="224"/>
      <c r="G428" s="224"/>
      <c r="H428" s="224"/>
      <c r="I428" s="224"/>
      <c r="J428" s="224"/>
      <c r="K428" s="224"/>
      <c r="L428" s="224"/>
      <c r="M428" s="224"/>
      <c r="N428" s="224"/>
      <c r="O428" s="224"/>
      <c r="P428" s="224"/>
      <c r="Q428" s="224"/>
      <c r="R428" s="224"/>
      <c r="S428" s="224"/>
      <c r="T428" s="224"/>
      <c r="U428" s="224"/>
      <c r="V428" s="224"/>
      <c r="W428" s="224"/>
      <c r="X428" s="224"/>
      <c r="Y428" s="224"/>
    </row>
    <row r="429" spans="1:25" s="225" customFormat="1" ht="16.5" customHeight="1" x14ac:dyDescent="0.35">
      <c r="A429" s="224" t="s">
        <v>1424</v>
      </c>
      <c r="B429" s="224" t="s">
        <v>2378</v>
      </c>
      <c r="C429" s="224" t="s">
        <v>2379</v>
      </c>
      <c r="D429" s="229" t="s">
        <v>2380</v>
      </c>
      <c r="E429" s="224" t="s">
        <v>2120</v>
      </c>
      <c r="F429" s="224"/>
      <c r="G429" s="224"/>
      <c r="H429" s="224"/>
      <c r="I429" s="224"/>
      <c r="J429" s="224"/>
      <c r="K429" s="224"/>
      <c r="L429" s="224"/>
      <c r="M429" s="224"/>
      <c r="N429" s="224"/>
      <c r="O429" s="224"/>
      <c r="P429" s="224"/>
      <c r="Q429" s="224"/>
      <c r="R429" s="224"/>
      <c r="S429" s="224"/>
      <c r="T429" s="224"/>
      <c r="U429" s="224"/>
      <c r="V429" s="224"/>
      <c r="W429" s="224"/>
      <c r="X429" s="224"/>
      <c r="Y429" s="224"/>
    </row>
    <row r="430" spans="1:25" s="225" customFormat="1" ht="16.5" customHeight="1" x14ac:dyDescent="0.35">
      <c r="A430" s="224" t="s">
        <v>1424</v>
      </c>
      <c r="B430" s="224" t="s">
        <v>2381</v>
      </c>
      <c r="C430" s="224" t="s">
        <v>2382</v>
      </c>
      <c r="D430" s="229" t="s">
        <v>2383</v>
      </c>
      <c r="E430" s="224" t="s">
        <v>2120</v>
      </c>
      <c r="F430" s="224"/>
      <c r="G430" s="224"/>
      <c r="H430" s="224"/>
      <c r="I430" s="224"/>
      <c r="J430" s="224"/>
      <c r="K430" s="224"/>
      <c r="L430" s="224"/>
      <c r="M430" s="224"/>
      <c r="N430" s="224"/>
      <c r="O430" s="224"/>
      <c r="P430" s="224"/>
      <c r="Q430" s="224"/>
      <c r="R430" s="224"/>
      <c r="S430" s="224"/>
      <c r="T430" s="224"/>
      <c r="U430" s="224"/>
      <c r="V430" s="224"/>
      <c r="W430" s="224"/>
      <c r="X430" s="224"/>
      <c r="Y430" s="224"/>
    </row>
    <row r="431" spans="1:25" s="225" customFormat="1" ht="16.5" customHeight="1" x14ac:dyDescent="0.35">
      <c r="A431" s="224" t="s">
        <v>1424</v>
      </c>
      <c r="B431" s="224" t="s">
        <v>2384</v>
      </c>
      <c r="C431" s="224" t="s">
        <v>2385</v>
      </c>
      <c r="D431" s="229" t="s">
        <v>2386</v>
      </c>
      <c r="E431" s="224" t="s">
        <v>2120</v>
      </c>
      <c r="F431" s="224"/>
      <c r="G431" s="224"/>
      <c r="H431" s="224"/>
      <c r="I431" s="224"/>
      <c r="J431" s="224"/>
      <c r="K431" s="224"/>
      <c r="L431" s="224"/>
      <c r="M431" s="224"/>
      <c r="N431" s="224"/>
      <c r="O431" s="224"/>
      <c r="P431" s="224"/>
      <c r="Q431" s="224"/>
      <c r="R431" s="224"/>
      <c r="S431" s="224"/>
      <c r="T431" s="224"/>
      <c r="U431" s="224"/>
      <c r="V431" s="224"/>
      <c r="W431" s="224"/>
      <c r="X431" s="224"/>
      <c r="Y431" s="224"/>
    </row>
    <row r="432" spans="1:25" s="225" customFormat="1" ht="16.5" customHeight="1" x14ac:dyDescent="0.35">
      <c r="A432" s="224" t="s">
        <v>1424</v>
      </c>
      <c r="B432" s="224" t="s">
        <v>2387</v>
      </c>
      <c r="C432" s="224" t="s">
        <v>2388</v>
      </c>
      <c r="D432" s="229" t="s">
        <v>2389</v>
      </c>
      <c r="E432" s="224" t="s">
        <v>2123</v>
      </c>
      <c r="F432" s="224"/>
      <c r="G432" s="224"/>
      <c r="H432" s="224"/>
      <c r="I432" s="224"/>
      <c r="J432" s="224"/>
      <c r="K432" s="224"/>
      <c r="L432" s="224"/>
      <c r="M432" s="224"/>
      <c r="N432" s="224"/>
      <c r="O432" s="224"/>
      <c r="P432" s="224"/>
      <c r="Q432" s="224"/>
      <c r="R432" s="224"/>
      <c r="S432" s="224"/>
      <c r="T432" s="224"/>
      <c r="U432" s="224"/>
      <c r="V432" s="224"/>
      <c r="W432" s="224"/>
      <c r="X432" s="224"/>
      <c r="Y432" s="224"/>
    </row>
    <row r="433" spans="1:25" s="225" customFormat="1" ht="16.5" customHeight="1" x14ac:dyDescent="0.35">
      <c r="A433" s="224" t="s">
        <v>1424</v>
      </c>
      <c r="B433" s="224" t="s">
        <v>2390</v>
      </c>
      <c r="C433" s="224" t="s">
        <v>2391</v>
      </c>
      <c r="D433" s="229" t="s">
        <v>2392</v>
      </c>
      <c r="E433" s="224" t="s">
        <v>2123</v>
      </c>
      <c r="F433" s="224"/>
      <c r="G433" s="224"/>
      <c r="H433" s="224"/>
      <c r="I433" s="224"/>
      <c r="J433" s="224"/>
      <c r="K433" s="224"/>
      <c r="L433" s="224"/>
      <c r="M433" s="224"/>
      <c r="N433" s="224"/>
      <c r="O433" s="224"/>
      <c r="P433" s="224"/>
      <c r="Q433" s="224"/>
      <c r="R433" s="224"/>
      <c r="S433" s="224"/>
      <c r="T433" s="224"/>
      <c r="U433" s="224"/>
      <c r="V433" s="224"/>
      <c r="W433" s="224"/>
      <c r="X433" s="224"/>
      <c r="Y433" s="224"/>
    </row>
    <row r="434" spans="1:25" s="225" customFormat="1" ht="16.5" customHeight="1" x14ac:dyDescent="0.35">
      <c r="A434" s="224" t="s">
        <v>1424</v>
      </c>
      <c r="B434" s="224" t="s">
        <v>2393</v>
      </c>
      <c r="C434" s="224" t="s">
        <v>2394</v>
      </c>
      <c r="D434" s="229" t="s">
        <v>2395</v>
      </c>
      <c r="E434" s="224" t="s">
        <v>2123</v>
      </c>
      <c r="F434" s="224"/>
      <c r="G434" s="224"/>
      <c r="H434" s="224"/>
      <c r="I434" s="224"/>
      <c r="J434" s="224"/>
      <c r="K434" s="224"/>
      <c r="L434" s="224"/>
      <c r="M434" s="224"/>
      <c r="N434" s="224"/>
      <c r="O434" s="224"/>
      <c r="P434" s="224"/>
      <c r="Q434" s="224"/>
      <c r="R434" s="224"/>
      <c r="S434" s="224"/>
      <c r="T434" s="224"/>
      <c r="U434" s="224"/>
      <c r="V434" s="224"/>
      <c r="W434" s="224"/>
      <c r="X434" s="224"/>
      <c r="Y434" s="224"/>
    </row>
    <row r="435" spans="1:25" s="225" customFormat="1" ht="16.5" customHeight="1" x14ac:dyDescent="0.35">
      <c r="A435" s="224" t="s">
        <v>1424</v>
      </c>
      <c r="B435" s="224" t="s">
        <v>2396</v>
      </c>
      <c r="C435" s="224" t="s">
        <v>2397</v>
      </c>
      <c r="D435" s="229" t="s">
        <v>2398</v>
      </c>
      <c r="E435" s="224" t="s">
        <v>2123</v>
      </c>
      <c r="F435" s="224"/>
      <c r="G435" s="224"/>
      <c r="H435" s="224"/>
      <c r="I435" s="224"/>
      <c r="J435" s="224"/>
      <c r="K435" s="224"/>
      <c r="L435" s="224"/>
      <c r="M435" s="224"/>
      <c r="N435" s="224"/>
      <c r="O435" s="224"/>
      <c r="P435" s="224"/>
      <c r="Q435" s="224"/>
      <c r="R435" s="224"/>
      <c r="S435" s="224"/>
      <c r="T435" s="224"/>
      <c r="U435" s="224"/>
      <c r="V435" s="224"/>
      <c r="W435" s="224"/>
      <c r="X435" s="224"/>
      <c r="Y435" s="224"/>
    </row>
    <row r="436" spans="1:25" s="225" customFormat="1" ht="16.5" customHeight="1" x14ac:dyDescent="0.35">
      <c r="A436" s="224" t="s">
        <v>1424</v>
      </c>
      <c r="B436" s="224" t="s">
        <v>2399</v>
      </c>
      <c r="C436" s="224" t="s">
        <v>2400</v>
      </c>
      <c r="D436" s="229" t="s">
        <v>2401</v>
      </c>
      <c r="E436" s="224" t="s">
        <v>2123</v>
      </c>
      <c r="F436" s="224"/>
      <c r="G436" s="224"/>
      <c r="H436" s="224"/>
      <c r="I436" s="224"/>
      <c r="J436" s="224"/>
      <c r="K436" s="224"/>
      <c r="L436" s="224"/>
      <c r="M436" s="224"/>
      <c r="N436" s="224"/>
      <c r="O436" s="224"/>
      <c r="P436" s="224"/>
      <c r="Q436" s="224"/>
      <c r="R436" s="224"/>
      <c r="S436" s="224"/>
      <c r="T436" s="224"/>
      <c r="U436" s="224"/>
      <c r="V436" s="224"/>
      <c r="W436" s="224"/>
      <c r="X436" s="224"/>
      <c r="Y436" s="224"/>
    </row>
    <row r="437" spans="1:25" s="225" customFormat="1" ht="16.5" customHeight="1" x14ac:dyDescent="0.35">
      <c r="A437" s="224" t="s">
        <v>1424</v>
      </c>
      <c r="B437" s="224" t="s">
        <v>2402</v>
      </c>
      <c r="C437" s="224" t="s">
        <v>2403</v>
      </c>
      <c r="D437" s="229" t="s">
        <v>2404</v>
      </c>
      <c r="E437" s="224" t="s">
        <v>2123</v>
      </c>
      <c r="F437" s="224"/>
      <c r="G437" s="224"/>
      <c r="H437" s="224"/>
      <c r="I437" s="224"/>
      <c r="J437" s="224"/>
      <c r="K437" s="224"/>
      <c r="L437" s="224"/>
      <c r="M437" s="224"/>
      <c r="N437" s="224"/>
      <c r="O437" s="224"/>
      <c r="P437" s="224"/>
      <c r="Q437" s="224"/>
      <c r="R437" s="224"/>
      <c r="S437" s="224"/>
      <c r="T437" s="224"/>
      <c r="U437" s="224"/>
      <c r="V437" s="224"/>
      <c r="W437" s="224"/>
      <c r="X437" s="224"/>
      <c r="Y437" s="224"/>
    </row>
    <row r="438" spans="1:25" s="225" customFormat="1" ht="16.5" customHeight="1" x14ac:dyDescent="0.35">
      <c r="A438" s="224" t="s">
        <v>1424</v>
      </c>
      <c r="B438" s="224" t="s">
        <v>2405</v>
      </c>
      <c r="C438" s="224" t="s">
        <v>2406</v>
      </c>
      <c r="D438" s="229" t="s">
        <v>2407</v>
      </c>
      <c r="E438" s="224" t="s">
        <v>2123</v>
      </c>
      <c r="F438" s="224"/>
      <c r="G438" s="224"/>
      <c r="H438" s="224"/>
      <c r="I438" s="224"/>
      <c r="J438" s="224"/>
      <c r="K438" s="224"/>
      <c r="L438" s="224"/>
      <c r="M438" s="224"/>
      <c r="N438" s="224"/>
      <c r="O438" s="224"/>
      <c r="P438" s="224"/>
      <c r="Q438" s="224"/>
      <c r="R438" s="224"/>
      <c r="S438" s="224"/>
      <c r="T438" s="224"/>
      <c r="U438" s="224"/>
      <c r="V438" s="224"/>
      <c r="W438" s="224"/>
      <c r="X438" s="224"/>
      <c r="Y438" s="224"/>
    </row>
    <row r="439" spans="1:25" s="225" customFormat="1" ht="16.5" customHeight="1" x14ac:dyDescent="0.35">
      <c r="A439" s="224" t="s">
        <v>1424</v>
      </c>
      <c r="B439" s="224" t="s">
        <v>2408</v>
      </c>
      <c r="C439" s="224" t="s">
        <v>2409</v>
      </c>
      <c r="D439" s="229" t="s">
        <v>2410</v>
      </c>
      <c r="E439" s="224" t="s">
        <v>2123</v>
      </c>
      <c r="F439" s="224"/>
      <c r="G439" s="224"/>
      <c r="H439" s="224"/>
      <c r="I439" s="224"/>
      <c r="J439" s="224"/>
      <c r="K439" s="224"/>
      <c r="L439" s="224"/>
      <c r="M439" s="224"/>
      <c r="N439" s="224"/>
      <c r="O439" s="224"/>
      <c r="P439" s="224"/>
      <c r="Q439" s="224"/>
      <c r="R439" s="224"/>
      <c r="S439" s="224"/>
      <c r="T439" s="224"/>
      <c r="U439" s="224"/>
      <c r="V439" s="224"/>
      <c r="W439" s="224"/>
      <c r="X439" s="224"/>
      <c r="Y439" s="224"/>
    </row>
    <row r="440" spans="1:25" s="225" customFormat="1" ht="16.5" customHeight="1" x14ac:dyDescent="0.35">
      <c r="A440" s="224" t="s">
        <v>1424</v>
      </c>
      <c r="B440" s="224" t="s">
        <v>2411</v>
      </c>
      <c r="C440" s="224" t="s">
        <v>2412</v>
      </c>
      <c r="D440" s="229" t="s">
        <v>2413</v>
      </c>
      <c r="E440" s="224" t="s">
        <v>2123</v>
      </c>
      <c r="F440" s="224"/>
      <c r="G440" s="224"/>
      <c r="H440" s="224"/>
      <c r="I440" s="224"/>
      <c r="J440" s="224"/>
      <c r="K440" s="224"/>
      <c r="L440" s="224"/>
      <c r="M440" s="224"/>
      <c r="N440" s="224"/>
      <c r="O440" s="224"/>
      <c r="P440" s="224"/>
      <c r="Q440" s="224"/>
      <c r="R440" s="224"/>
      <c r="S440" s="224"/>
      <c r="T440" s="224"/>
      <c r="U440" s="224"/>
      <c r="V440" s="224"/>
      <c r="W440" s="224"/>
      <c r="X440" s="224"/>
      <c r="Y440" s="224"/>
    </row>
    <row r="441" spans="1:25" s="225" customFormat="1" ht="16.5" customHeight="1" x14ac:dyDescent="0.35">
      <c r="A441" s="224" t="s">
        <v>1424</v>
      </c>
      <c r="B441" s="224" t="s">
        <v>2123</v>
      </c>
      <c r="C441" s="224" t="s">
        <v>2124</v>
      </c>
      <c r="D441" s="229" t="s">
        <v>2414</v>
      </c>
      <c r="E441" s="224" t="s">
        <v>2123</v>
      </c>
      <c r="F441" s="224"/>
      <c r="G441" s="224"/>
      <c r="H441" s="224"/>
      <c r="I441" s="224"/>
      <c r="J441" s="224"/>
      <c r="K441" s="224"/>
      <c r="L441" s="224"/>
      <c r="M441" s="224"/>
      <c r="N441" s="224"/>
      <c r="O441" s="224"/>
      <c r="P441" s="224"/>
      <c r="Q441" s="224"/>
      <c r="R441" s="224"/>
      <c r="S441" s="224"/>
      <c r="T441" s="224"/>
      <c r="U441" s="224"/>
      <c r="V441" s="224"/>
      <c r="W441" s="224"/>
      <c r="X441" s="224"/>
      <c r="Y441" s="224"/>
    </row>
    <row r="442" spans="1:25" s="225" customFormat="1" ht="16.5" customHeight="1" x14ac:dyDescent="0.35">
      <c r="A442" s="224" t="s">
        <v>1424</v>
      </c>
      <c r="B442" s="224" t="s">
        <v>2415</v>
      </c>
      <c r="C442" s="224" t="s">
        <v>2416</v>
      </c>
      <c r="D442" s="229" t="s">
        <v>2417</v>
      </c>
      <c r="E442" s="224" t="s">
        <v>2126</v>
      </c>
      <c r="F442" s="224"/>
      <c r="G442" s="224"/>
      <c r="H442" s="224"/>
      <c r="I442" s="224"/>
      <c r="J442" s="224"/>
      <c r="K442" s="224"/>
      <c r="L442" s="224"/>
      <c r="M442" s="224"/>
      <c r="N442" s="224"/>
      <c r="O442" s="224"/>
      <c r="P442" s="224"/>
      <c r="Q442" s="224"/>
      <c r="R442" s="224"/>
      <c r="S442" s="224"/>
      <c r="T442" s="224"/>
      <c r="U442" s="224"/>
      <c r="V442" s="224"/>
      <c r="W442" s="224"/>
      <c r="X442" s="224"/>
      <c r="Y442" s="224"/>
    </row>
    <row r="443" spans="1:25" s="225" customFormat="1" ht="16.5" customHeight="1" x14ac:dyDescent="0.35">
      <c r="A443" s="224" t="s">
        <v>1424</v>
      </c>
      <c r="B443" s="224" t="s">
        <v>2418</v>
      </c>
      <c r="C443" s="224" t="s">
        <v>2419</v>
      </c>
      <c r="D443" s="229" t="s">
        <v>2420</v>
      </c>
      <c r="E443" s="224" t="s">
        <v>2126</v>
      </c>
      <c r="F443" s="224"/>
      <c r="G443" s="224"/>
      <c r="H443" s="224"/>
      <c r="I443" s="224"/>
      <c r="J443" s="224"/>
      <c r="K443" s="224"/>
      <c r="L443" s="224"/>
      <c r="M443" s="224"/>
      <c r="N443" s="224"/>
      <c r="O443" s="224"/>
      <c r="P443" s="224"/>
      <c r="Q443" s="224"/>
      <c r="R443" s="224"/>
      <c r="S443" s="224"/>
      <c r="T443" s="224"/>
      <c r="U443" s="224"/>
      <c r="V443" s="224"/>
      <c r="W443" s="224"/>
      <c r="X443" s="224"/>
      <c r="Y443" s="224"/>
    </row>
    <row r="444" spans="1:25" s="225" customFormat="1" ht="16.5" customHeight="1" x14ac:dyDescent="0.35">
      <c r="A444" s="224" t="s">
        <v>1424</v>
      </c>
      <c r="B444" s="224" t="s">
        <v>2421</v>
      </c>
      <c r="C444" s="224" t="s">
        <v>2422</v>
      </c>
      <c r="D444" s="229" t="s">
        <v>2423</v>
      </c>
      <c r="E444" s="224" t="s">
        <v>2126</v>
      </c>
      <c r="F444" s="224"/>
      <c r="G444" s="224"/>
      <c r="H444" s="224"/>
      <c r="I444" s="224"/>
      <c r="J444" s="224"/>
      <c r="K444" s="224"/>
      <c r="L444" s="224"/>
      <c r="M444" s="224"/>
      <c r="N444" s="224"/>
      <c r="O444" s="224"/>
      <c r="P444" s="224"/>
      <c r="Q444" s="224"/>
      <c r="R444" s="224"/>
      <c r="S444" s="224"/>
      <c r="T444" s="224"/>
      <c r="U444" s="224"/>
      <c r="V444" s="224"/>
      <c r="W444" s="224"/>
      <c r="X444" s="224"/>
      <c r="Y444" s="224"/>
    </row>
    <row r="445" spans="1:25" s="225" customFormat="1" ht="16.5" customHeight="1" x14ac:dyDescent="0.35">
      <c r="A445" s="224" t="s">
        <v>1424</v>
      </c>
      <c r="B445" s="224" t="s">
        <v>2424</v>
      </c>
      <c r="C445" s="224" t="s">
        <v>2425</v>
      </c>
      <c r="D445" s="229" t="s">
        <v>2426</v>
      </c>
      <c r="E445" s="224" t="s">
        <v>2126</v>
      </c>
      <c r="F445" s="224"/>
      <c r="G445" s="224"/>
      <c r="H445" s="224"/>
      <c r="I445" s="224"/>
      <c r="J445" s="224"/>
      <c r="K445" s="224"/>
      <c r="L445" s="224"/>
      <c r="M445" s="224"/>
      <c r="N445" s="224"/>
      <c r="O445" s="224"/>
      <c r="P445" s="224"/>
      <c r="Q445" s="224"/>
      <c r="R445" s="224"/>
      <c r="S445" s="224"/>
      <c r="T445" s="224"/>
      <c r="U445" s="224"/>
      <c r="V445" s="224"/>
      <c r="W445" s="224"/>
      <c r="X445" s="224"/>
      <c r="Y445" s="224"/>
    </row>
    <row r="446" spans="1:25" s="225" customFormat="1" ht="16.5" customHeight="1" x14ac:dyDescent="0.35">
      <c r="A446" s="224" t="s">
        <v>1424</v>
      </c>
      <c r="B446" s="224" t="s">
        <v>2427</v>
      </c>
      <c r="C446" s="224" t="s">
        <v>2428</v>
      </c>
      <c r="D446" s="229" t="s">
        <v>2429</v>
      </c>
      <c r="E446" s="224" t="s">
        <v>2126</v>
      </c>
      <c r="F446" s="224"/>
      <c r="G446" s="224"/>
      <c r="H446" s="224"/>
      <c r="I446" s="224"/>
      <c r="J446" s="224"/>
      <c r="K446" s="224"/>
      <c r="L446" s="224"/>
      <c r="M446" s="224"/>
      <c r="N446" s="224"/>
      <c r="O446" s="224"/>
      <c r="P446" s="224"/>
      <c r="Q446" s="224"/>
      <c r="R446" s="224"/>
      <c r="S446" s="224"/>
      <c r="T446" s="224"/>
      <c r="U446" s="224"/>
      <c r="V446" s="224"/>
      <c r="W446" s="224"/>
      <c r="X446" s="224"/>
      <c r="Y446" s="224"/>
    </row>
    <row r="447" spans="1:25" s="225" customFormat="1" ht="16.5" customHeight="1" x14ac:dyDescent="0.35">
      <c r="A447" s="224" t="s">
        <v>1424</v>
      </c>
      <c r="B447" s="224" t="s">
        <v>2430</v>
      </c>
      <c r="C447" s="224" t="s">
        <v>2431</v>
      </c>
      <c r="D447" s="229" t="s">
        <v>2432</v>
      </c>
      <c r="E447" s="224" t="s">
        <v>2129</v>
      </c>
      <c r="F447" s="224"/>
      <c r="G447" s="224"/>
      <c r="H447" s="224"/>
      <c r="I447" s="224"/>
      <c r="J447" s="224"/>
      <c r="K447" s="224"/>
      <c r="L447" s="224"/>
      <c r="M447" s="224"/>
      <c r="N447" s="224"/>
      <c r="O447" s="224"/>
      <c r="P447" s="224"/>
      <c r="Q447" s="224"/>
      <c r="R447" s="224"/>
      <c r="S447" s="224"/>
      <c r="T447" s="224"/>
      <c r="U447" s="224"/>
      <c r="V447" s="224"/>
      <c r="W447" s="224"/>
      <c r="X447" s="224"/>
      <c r="Y447" s="224"/>
    </row>
    <row r="448" spans="1:25" s="225" customFormat="1" ht="16.5" customHeight="1" x14ac:dyDescent="0.35">
      <c r="A448" s="224" t="s">
        <v>1424</v>
      </c>
      <c r="B448" s="224" t="s">
        <v>2433</v>
      </c>
      <c r="C448" s="224" t="s">
        <v>2434</v>
      </c>
      <c r="D448" s="229" t="s">
        <v>2435</v>
      </c>
      <c r="E448" s="224" t="s">
        <v>2129</v>
      </c>
      <c r="F448" s="224"/>
      <c r="G448" s="224"/>
      <c r="H448" s="224"/>
      <c r="I448" s="224"/>
      <c r="J448" s="224"/>
      <c r="K448" s="224"/>
      <c r="L448" s="224"/>
      <c r="M448" s="224"/>
      <c r="N448" s="224"/>
      <c r="O448" s="224"/>
      <c r="P448" s="224"/>
      <c r="Q448" s="224"/>
      <c r="R448" s="224"/>
      <c r="S448" s="224"/>
      <c r="T448" s="224"/>
      <c r="U448" s="224"/>
      <c r="V448" s="224"/>
      <c r="W448" s="224"/>
      <c r="X448" s="224"/>
      <c r="Y448" s="224"/>
    </row>
    <row r="449" spans="1:25" s="225" customFormat="1" ht="16.5" customHeight="1" x14ac:dyDescent="0.35">
      <c r="A449" s="224" t="s">
        <v>1424</v>
      </c>
      <c r="B449" s="224" t="s">
        <v>2436</v>
      </c>
      <c r="C449" s="224" t="s">
        <v>2437</v>
      </c>
      <c r="D449" s="229" t="s">
        <v>2438</v>
      </c>
      <c r="E449" s="224" t="s">
        <v>2129</v>
      </c>
      <c r="F449" s="224"/>
      <c r="G449" s="224"/>
      <c r="H449" s="224"/>
      <c r="I449" s="224"/>
      <c r="J449" s="224"/>
      <c r="K449" s="224"/>
      <c r="L449" s="224"/>
      <c r="M449" s="224"/>
      <c r="N449" s="224"/>
      <c r="O449" s="224"/>
      <c r="P449" s="224"/>
      <c r="Q449" s="224"/>
      <c r="R449" s="224"/>
      <c r="S449" s="224"/>
      <c r="T449" s="224"/>
      <c r="U449" s="224"/>
      <c r="V449" s="224"/>
      <c r="W449" s="224"/>
      <c r="X449" s="224"/>
      <c r="Y449" s="224"/>
    </row>
    <row r="450" spans="1:25" s="225" customFormat="1" ht="16.5" customHeight="1" x14ac:dyDescent="0.35">
      <c r="A450" s="224" t="s">
        <v>1424</v>
      </c>
      <c r="B450" s="224" t="s">
        <v>2439</v>
      </c>
      <c r="C450" s="224" t="s">
        <v>2440</v>
      </c>
      <c r="D450" s="229" t="s">
        <v>2441</v>
      </c>
      <c r="E450" s="224" t="s">
        <v>2129</v>
      </c>
      <c r="F450" s="224"/>
      <c r="G450" s="224"/>
      <c r="H450" s="224"/>
      <c r="I450" s="224"/>
      <c r="J450" s="224"/>
      <c r="K450" s="224"/>
      <c r="L450" s="224"/>
      <c r="M450" s="224"/>
      <c r="N450" s="224"/>
      <c r="O450" s="224"/>
      <c r="P450" s="224"/>
      <c r="Q450" s="224"/>
      <c r="R450" s="224"/>
      <c r="S450" s="224"/>
      <c r="T450" s="224"/>
      <c r="U450" s="224"/>
      <c r="V450" s="224"/>
      <c r="W450" s="224"/>
      <c r="X450" s="224"/>
      <c r="Y450" s="224"/>
    </row>
    <row r="451" spans="1:25" s="225" customFormat="1" ht="16.5" customHeight="1" x14ac:dyDescent="0.35">
      <c r="A451" s="224" t="s">
        <v>1424</v>
      </c>
      <c r="B451" s="224" t="s">
        <v>2442</v>
      </c>
      <c r="C451" s="224" t="s">
        <v>2443</v>
      </c>
      <c r="D451" s="229" t="s">
        <v>2444</v>
      </c>
      <c r="E451" s="224" t="s">
        <v>2129</v>
      </c>
      <c r="F451" s="224"/>
      <c r="G451" s="224"/>
      <c r="H451" s="224"/>
      <c r="I451" s="224"/>
      <c r="J451" s="224"/>
      <c r="K451" s="224"/>
      <c r="L451" s="224"/>
      <c r="M451" s="224"/>
      <c r="N451" s="224"/>
      <c r="O451" s="224"/>
      <c r="P451" s="224"/>
      <c r="Q451" s="224"/>
      <c r="R451" s="224"/>
      <c r="S451" s="224"/>
      <c r="T451" s="224"/>
      <c r="U451" s="224"/>
      <c r="V451" s="224"/>
      <c r="W451" s="224"/>
      <c r="X451" s="224"/>
      <c r="Y451" s="224"/>
    </row>
    <row r="452" spans="1:25" s="225" customFormat="1" ht="16.5" customHeight="1" x14ac:dyDescent="0.35">
      <c r="A452" s="224" t="s">
        <v>1424</v>
      </c>
      <c r="B452" s="224" t="s">
        <v>2445</v>
      </c>
      <c r="C452" s="224" t="s">
        <v>2446</v>
      </c>
      <c r="D452" s="228" t="s">
        <v>2447</v>
      </c>
      <c r="E452" s="224" t="s">
        <v>2129</v>
      </c>
      <c r="F452" s="224"/>
      <c r="G452" s="224"/>
      <c r="H452" s="224"/>
      <c r="I452" s="224"/>
      <c r="J452" s="224"/>
      <c r="K452" s="224"/>
      <c r="L452" s="224"/>
      <c r="M452" s="224"/>
      <c r="N452" s="224"/>
      <c r="O452" s="224"/>
      <c r="P452" s="224"/>
      <c r="Q452" s="224"/>
      <c r="R452" s="224"/>
      <c r="S452" s="224"/>
      <c r="T452" s="224"/>
      <c r="U452" s="224"/>
      <c r="V452" s="224"/>
      <c r="W452" s="224"/>
      <c r="X452" s="224"/>
      <c r="Y452" s="224"/>
    </row>
  </sheetData>
  <sheetProtection formatCells="0" insertRows="0"/>
  <autoFilter ref="A1:F343" xr:uid="{00000000-0009-0000-0000-000004000000}"/>
  <conditionalFormatting sqref="A2:C118">
    <cfRule type="expression" dxfId="23" priority="166">
      <formula>MOD(ROW(),2)=1</formula>
    </cfRule>
  </conditionalFormatting>
  <conditionalFormatting sqref="A123:C309">
    <cfRule type="expression" dxfId="22" priority="2">
      <formula>MOD(ROW(),2)=1</formula>
    </cfRule>
  </conditionalFormatting>
  <conditionalFormatting sqref="A119:F122">
    <cfRule type="expression" dxfId="21" priority="118">
      <formula>MOD(ROW(),2)=1</formula>
    </cfRule>
  </conditionalFormatting>
  <conditionalFormatting sqref="D11:D20">
    <cfRule type="expression" dxfId="20" priority="12">
      <formula>MOD(ROW(),2)=1</formula>
    </cfRule>
  </conditionalFormatting>
  <conditionalFormatting sqref="D194:D197">
    <cfRule type="expression" dxfId="19" priority="17">
      <formula>MOD(ROW(),2)=1</formula>
    </cfRule>
  </conditionalFormatting>
  <conditionalFormatting sqref="D21:E35">
    <cfRule type="expression" dxfId="18" priority="39">
      <formula>MOD(ROW(),2)=1</formula>
    </cfRule>
  </conditionalFormatting>
  <conditionalFormatting sqref="D37:E118">
    <cfRule type="expression" dxfId="17" priority="15">
      <formula>MOD(ROW(),2)=1</formula>
    </cfRule>
  </conditionalFormatting>
  <conditionalFormatting sqref="D123:E180">
    <cfRule type="expression" dxfId="16" priority="21">
      <formula>MOD(ROW(),2)=1</formula>
    </cfRule>
  </conditionalFormatting>
  <conditionalFormatting sqref="D183:E193 E194">
    <cfRule type="expression" dxfId="15" priority="90">
      <formula>MOD(ROW(),2)=1</formula>
    </cfRule>
  </conditionalFormatting>
  <conditionalFormatting sqref="D206:E215">
    <cfRule type="expression" dxfId="14" priority="16">
      <formula>MOD(ROW(),2)=1</formula>
    </cfRule>
  </conditionalFormatting>
  <conditionalFormatting sqref="D218:E219">
    <cfRule type="expression" dxfId="13" priority="83">
      <formula>MOD(ROW(),2)=1</formula>
    </cfRule>
  </conditionalFormatting>
  <conditionalFormatting sqref="D221:E233">
    <cfRule type="expression" dxfId="12" priority="78">
      <formula>MOD(ROW(),2)=1</formula>
    </cfRule>
  </conditionalFormatting>
  <conditionalFormatting sqref="D236:E240">
    <cfRule type="expression" dxfId="11" priority="72">
      <formula>MOD(ROW(),2)=1</formula>
    </cfRule>
  </conditionalFormatting>
  <conditionalFormatting sqref="D243:E248">
    <cfRule type="expression" dxfId="10" priority="5">
      <formula>MOD(ROW(),2)=1</formula>
    </cfRule>
  </conditionalFormatting>
  <conditionalFormatting sqref="D251:E271">
    <cfRule type="expression" dxfId="9" priority="1">
      <formula>MOD(ROW(),2)=1</formula>
    </cfRule>
  </conditionalFormatting>
  <conditionalFormatting sqref="D274:E302">
    <cfRule type="expression" dxfId="8" priority="25">
      <formula>MOD(ROW(),2)=1</formula>
    </cfRule>
  </conditionalFormatting>
  <conditionalFormatting sqref="D306:E312">
    <cfRule type="expression" dxfId="7" priority="54">
      <formula>MOD(ROW(),2)=1</formula>
    </cfRule>
  </conditionalFormatting>
  <conditionalFormatting sqref="D314:E343">
    <cfRule type="expression" dxfId="6" priority="44">
      <formula>MOD(ROW(),2)=1</formula>
    </cfRule>
  </conditionalFormatting>
  <conditionalFormatting sqref="D2:XFD10">
    <cfRule type="expression" dxfId="5" priority="161">
      <formula>MOD(ROW(),2)=1</formula>
    </cfRule>
  </conditionalFormatting>
  <conditionalFormatting sqref="E11 D12:E12">
    <cfRule type="expression" dxfId="4" priority="160">
      <formula>MOD(ROW(),2)=1</formula>
    </cfRule>
  </conditionalFormatting>
  <conditionalFormatting sqref="E13:E20">
    <cfRule type="expression" dxfId="3" priority="19">
      <formula>MOD(ROW(),2)=1</formula>
    </cfRule>
  </conditionalFormatting>
  <conditionalFormatting sqref="E196">
    <cfRule type="expression" dxfId="2" priority="89">
      <formula>MOD(ROW(),2)=1</formula>
    </cfRule>
  </conditionalFormatting>
  <conditionalFormatting sqref="F47:F118 G47:XFD196 F123:F196 E197:XFD197 D198:XFD205 F206:F309 G206:XFD339 F316:F340 A316:C341 F341:XFD341 A343:C343 F343:XFD343">
    <cfRule type="expression" dxfId="1" priority="187">
      <formula>MOD(ROW(),2)=1</formula>
    </cfRule>
  </conditionalFormatting>
  <conditionalFormatting sqref="F11:XFD46">
    <cfRule type="expression" dxfId="0" priority="179">
      <formula>MOD(ROW(),2)=1</formula>
    </cfRule>
  </conditionalFormatting>
  <hyperlinks>
    <hyperlink ref="D343" r:id="rId1" display="https://context.reverso.net/translation/arabic-english/%D9%84%D8%A7+%D9%8A%D9%86%D8%B7%D8%A8%D9%82" xr:uid="{00000000-0004-0000-0400-000000000000}"/>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rgb="FF00B050"/>
  </sheetPr>
  <dimension ref="A1:DW1000"/>
  <sheetViews>
    <sheetView workbookViewId="0">
      <pane ySplit="1" topLeftCell="A2" activePane="bottomLeft" state="frozen"/>
      <selection pane="bottomLeft" activeCell="F3" sqref="F3"/>
    </sheetView>
  </sheetViews>
  <sheetFormatPr defaultColWidth="9.1796875" defaultRowHeight="15.5" x14ac:dyDescent="0.35"/>
  <cols>
    <col min="1" max="1" width="41" bestFit="1" customWidth="1"/>
    <col min="2" max="2" width="30.26953125" bestFit="1" customWidth="1"/>
    <col min="3" max="3" width="15.1796875" customWidth="1"/>
    <col min="4" max="4" width="14.7265625" bestFit="1" customWidth="1"/>
    <col min="5" max="5" width="17.26953125" bestFit="1" customWidth="1"/>
    <col min="6" max="6" width="7.7265625" bestFit="1" customWidth="1"/>
    <col min="7" max="7" width="45.453125" customWidth="1"/>
    <col min="8" max="8" width="54.26953125" style="104" customWidth="1"/>
    <col min="9" max="127" width="9.1796875" style="130"/>
  </cols>
  <sheetData>
    <row r="1" spans="1:127" s="102" customFormat="1" ht="29" x14ac:dyDescent="0.35">
      <c r="A1" s="125" t="s">
        <v>495</v>
      </c>
      <c r="B1" s="125" t="s">
        <v>496</v>
      </c>
      <c r="C1" s="125" t="s">
        <v>497</v>
      </c>
      <c r="D1" s="125" t="s">
        <v>498</v>
      </c>
      <c r="E1" s="125" t="s">
        <v>499</v>
      </c>
      <c r="F1" s="125" t="s">
        <v>500</v>
      </c>
      <c r="G1" s="125" t="s">
        <v>501</v>
      </c>
      <c r="H1" s="125" t="s">
        <v>1069</v>
      </c>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row>
    <row r="2" spans="1:127" ht="290" x14ac:dyDescent="0.35">
      <c r="A2" s="131" t="s">
        <v>2532</v>
      </c>
      <c r="B2" s="132" t="s">
        <v>2533</v>
      </c>
      <c r="C2" s="133"/>
      <c r="D2" s="133"/>
      <c r="E2" s="132" t="s">
        <v>502</v>
      </c>
      <c r="F2" s="131">
        <v>4</v>
      </c>
      <c r="G2" s="132" t="s">
        <v>503</v>
      </c>
      <c r="H2" s="134" t="s">
        <v>1206</v>
      </c>
    </row>
    <row r="3" spans="1:127" ht="14.5" x14ac:dyDescent="0.35">
      <c r="H3" s="103"/>
    </row>
    <row r="4" spans="1:127" ht="14.5" x14ac:dyDescent="0.35">
      <c r="H4" s="103"/>
    </row>
    <row r="5" spans="1:127" ht="14.5" x14ac:dyDescent="0.35">
      <c r="H5" s="103"/>
    </row>
    <row r="6" spans="1:127" ht="14.5" x14ac:dyDescent="0.35">
      <c r="H6" s="103"/>
    </row>
    <row r="7" spans="1:127" ht="14.5" x14ac:dyDescent="0.35">
      <c r="H7" s="103"/>
    </row>
    <row r="8" spans="1:127" ht="14.5" x14ac:dyDescent="0.35">
      <c r="H8" s="103"/>
    </row>
    <row r="9" spans="1:127" ht="14.5" x14ac:dyDescent="0.35">
      <c r="H9" s="103"/>
    </row>
    <row r="10" spans="1:127" ht="14.5" x14ac:dyDescent="0.35">
      <c r="H10" s="103"/>
    </row>
    <row r="11" spans="1:127" ht="14.5" x14ac:dyDescent="0.35">
      <c r="H11" s="103"/>
    </row>
    <row r="12" spans="1:127" ht="14.5" x14ac:dyDescent="0.35">
      <c r="H12" s="103"/>
    </row>
    <row r="13" spans="1:127" ht="14.5" x14ac:dyDescent="0.35">
      <c r="H13" s="103"/>
    </row>
    <row r="14" spans="1:127" ht="14.5" x14ac:dyDescent="0.35">
      <c r="H14" s="103"/>
    </row>
    <row r="15" spans="1:127" ht="14.5" x14ac:dyDescent="0.35">
      <c r="H15" s="103"/>
    </row>
    <row r="16" spans="1:127" ht="14.5" x14ac:dyDescent="0.35">
      <c r="H16" s="103"/>
    </row>
    <row r="17" spans="8:8" ht="14.5" x14ac:dyDescent="0.35">
      <c r="H17" s="103"/>
    </row>
    <row r="18" spans="8:8" ht="14.5" x14ac:dyDescent="0.35">
      <c r="H18" s="103"/>
    </row>
    <row r="19" spans="8:8" ht="14.5" x14ac:dyDescent="0.35">
      <c r="H19" s="103"/>
    </row>
    <row r="20" spans="8:8" ht="14.5" x14ac:dyDescent="0.35">
      <c r="H20" s="103"/>
    </row>
    <row r="21" spans="8:8" ht="14.5" x14ac:dyDescent="0.35">
      <c r="H21" s="103"/>
    </row>
    <row r="22" spans="8:8" ht="14.5" x14ac:dyDescent="0.35">
      <c r="H22" s="103"/>
    </row>
    <row r="23" spans="8:8" ht="14.5" x14ac:dyDescent="0.35">
      <c r="H23" s="103"/>
    </row>
    <row r="24" spans="8:8" ht="14.5" x14ac:dyDescent="0.35">
      <c r="H24" s="103"/>
    </row>
    <row r="25" spans="8:8" ht="14.5" x14ac:dyDescent="0.35">
      <c r="H25" s="103"/>
    </row>
    <row r="26" spans="8:8" ht="14.5" x14ac:dyDescent="0.35">
      <c r="H26" s="103"/>
    </row>
    <row r="27" spans="8:8" ht="14.5" x14ac:dyDescent="0.35">
      <c r="H27" s="103"/>
    </row>
    <row r="28" spans="8:8" ht="14.5" x14ac:dyDescent="0.35">
      <c r="H28" s="103"/>
    </row>
    <row r="29" spans="8:8" ht="14.5" x14ac:dyDescent="0.35">
      <c r="H29" s="103"/>
    </row>
    <row r="30" spans="8:8" ht="14.5" x14ac:dyDescent="0.35">
      <c r="H30" s="103"/>
    </row>
    <row r="31" spans="8:8" ht="14.5" x14ac:dyDescent="0.35">
      <c r="H31" s="103"/>
    </row>
    <row r="32" spans="8:8" ht="14.5" x14ac:dyDescent="0.35">
      <c r="H32" s="103"/>
    </row>
    <row r="33" spans="8:8" ht="14.5" x14ac:dyDescent="0.35">
      <c r="H33" s="103"/>
    </row>
    <row r="34" spans="8:8" ht="14.5" x14ac:dyDescent="0.35">
      <c r="H34" s="103"/>
    </row>
    <row r="35" spans="8:8" ht="14.5" x14ac:dyDescent="0.35">
      <c r="H35" s="103"/>
    </row>
    <row r="36" spans="8:8" ht="14.5" x14ac:dyDescent="0.35">
      <c r="H36" s="103"/>
    </row>
    <row r="37" spans="8:8" ht="14.5" x14ac:dyDescent="0.35">
      <c r="H37" s="103"/>
    </row>
    <row r="38" spans="8:8" ht="14.5" x14ac:dyDescent="0.35">
      <c r="H38" s="103"/>
    </row>
    <row r="39" spans="8:8" ht="14.5" x14ac:dyDescent="0.35">
      <c r="H39" s="103"/>
    </row>
    <row r="40" spans="8:8" ht="14.5" x14ac:dyDescent="0.35">
      <c r="H40" s="103"/>
    </row>
    <row r="41" spans="8:8" ht="14.5" x14ac:dyDescent="0.35">
      <c r="H41" s="103"/>
    </row>
    <row r="42" spans="8:8" ht="14.5" x14ac:dyDescent="0.35">
      <c r="H42" s="103"/>
    </row>
    <row r="43" spans="8:8" ht="14.5" x14ac:dyDescent="0.35">
      <c r="H43" s="103"/>
    </row>
    <row r="44" spans="8:8" ht="14.5" x14ac:dyDescent="0.35">
      <c r="H44" s="103"/>
    </row>
    <row r="45" spans="8:8" ht="14.5" x14ac:dyDescent="0.35">
      <c r="H45" s="103"/>
    </row>
    <row r="46" spans="8:8" ht="14.5" x14ac:dyDescent="0.35">
      <c r="H46" s="103"/>
    </row>
    <row r="47" spans="8:8" ht="14.5" x14ac:dyDescent="0.35">
      <c r="H47" s="103"/>
    </row>
    <row r="48" spans="8:8" ht="14.5" x14ac:dyDescent="0.35">
      <c r="H48" s="103"/>
    </row>
    <row r="49" spans="8:8" ht="14.5" x14ac:dyDescent="0.35">
      <c r="H49" s="103"/>
    </row>
    <row r="50" spans="8:8" ht="14.5" x14ac:dyDescent="0.35">
      <c r="H50" s="103"/>
    </row>
    <row r="51" spans="8:8" ht="14.5" x14ac:dyDescent="0.35">
      <c r="H51" s="103"/>
    </row>
    <row r="52" spans="8:8" ht="14.5" x14ac:dyDescent="0.35">
      <c r="H52" s="103"/>
    </row>
    <row r="53" spans="8:8" ht="14.5" x14ac:dyDescent="0.35">
      <c r="H53" s="103"/>
    </row>
    <row r="54" spans="8:8" ht="14.5" x14ac:dyDescent="0.35">
      <c r="H54" s="103"/>
    </row>
    <row r="55" spans="8:8" ht="14.5" x14ac:dyDescent="0.35">
      <c r="H55" s="103"/>
    </row>
    <row r="56" spans="8:8" ht="14.5" x14ac:dyDescent="0.35">
      <c r="H56" s="103"/>
    </row>
    <row r="57" spans="8:8" ht="14.5" x14ac:dyDescent="0.35">
      <c r="H57" s="103"/>
    </row>
    <row r="58" spans="8:8" ht="14.5" x14ac:dyDescent="0.35">
      <c r="H58" s="103"/>
    </row>
    <row r="59" spans="8:8" ht="14.5" x14ac:dyDescent="0.35">
      <c r="H59" s="103"/>
    </row>
    <row r="60" spans="8:8" ht="14.5" x14ac:dyDescent="0.35">
      <c r="H60" s="103"/>
    </row>
    <row r="61" spans="8:8" ht="14.5" x14ac:dyDescent="0.35">
      <c r="H61" s="103"/>
    </row>
    <row r="62" spans="8:8" ht="14.5" x14ac:dyDescent="0.35">
      <c r="H62" s="103"/>
    </row>
    <row r="63" spans="8:8" ht="14.5" x14ac:dyDescent="0.35">
      <c r="H63" s="103"/>
    </row>
    <row r="64" spans="8:8" ht="14.5" x14ac:dyDescent="0.35">
      <c r="H64" s="103"/>
    </row>
    <row r="65" spans="8:8" ht="14.5" x14ac:dyDescent="0.35">
      <c r="H65" s="103"/>
    </row>
    <row r="66" spans="8:8" ht="14.5" x14ac:dyDescent="0.35">
      <c r="H66" s="103"/>
    </row>
    <row r="67" spans="8:8" ht="14.5" x14ac:dyDescent="0.35">
      <c r="H67" s="103"/>
    </row>
    <row r="68" spans="8:8" ht="14.5" x14ac:dyDescent="0.35">
      <c r="H68" s="103"/>
    </row>
    <row r="69" spans="8:8" ht="14.5" x14ac:dyDescent="0.35">
      <c r="H69" s="103"/>
    </row>
    <row r="70" spans="8:8" ht="14.5" x14ac:dyDescent="0.35">
      <c r="H70" s="103"/>
    </row>
    <row r="71" spans="8:8" ht="14.5" x14ac:dyDescent="0.35">
      <c r="H71" s="103"/>
    </row>
    <row r="72" spans="8:8" ht="14.5" x14ac:dyDescent="0.35">
      <c r="H72" s="103"/>
    </row>
    <row r="73" spans="8:8" ht="14.5" x14ac:dyDescent="0.35">
      <c r="H73" s="103"/>
    </row>
    <row r="74" spans="8:8" ht="14.5" x14ac:dyDescent="0.35">
      <c r="H74" s="103"/>
    </row>
    <row r="75" spans="8:8" ht="14.5" x14ac:dyDescent="0.35">
      <c r="H75" s="103"/>
    </row>
    <row r="76" spans="8:8" ht="14.5" x14ac:dyDescent="0.35">
      <c r="H76" s="103"/>
    </row>
    <row r="77" spans="8:8" ht="14.5" x14ac:dyDescent="0.35">
      <c r="H77" s="103"/>
    </row>
    <row r="78" spans="8:8" ht="14.5" x14ac:dyDescent="0.35">
      <c r="H78" s="103"/>
    </row>
    <row r="79" spans="8:8" ht="14.5" x14ac:dyDescent="0.35">
      <c r="H79" s="103"/>
    </row>
    <row r="80" spans="8:8" ht="14.5" x14ac:dyDescent="0.35">
      <c r="H80" s="103"/>
    </row>
    <row r="81" spans="8:8" ht="14.5" x14ac:dyDescent="0.35">
      <c r="H81" s="103"/>
    </row>
    <row r="82" spans="8:8" ht="14.5" x14ac:dyDescent="0.35">
      <c r="H82" s="103"/>
    </row>
    <row r="83" spans="8:8" ht="14.5" x14ac:dyDescent="0.35">
      <c r="H83" s="103"/>
    </row>
    <row r="84" spans="8:8" ht="14.5" x14ac:dyDescent="0.35">
      <c r="H84" s="103"/>
    </row>
    <row r="85" spans="8:8" ht="14.5" x14ac:dyDescent="0.35">
      <c r="H85" s="103"/>
    </row>
    <row r="86" spans="8:8" ht="14.5" x14ac:dyDescent="0.35">
      <c r="H86" s="103"/>
    </row>
    <row r="87" spans="8:8" ht="14.5" x14ac:dyDescent="0.35">
      <c r="H87" s="103"/>
    </row>
    <row r="88" spans="8:8" ht="14.5" x14ac:dyDescent="0.35">
      <c r="H88" s="103"/>
    </row>
    <row r="89" spans="8:8" ht="14.5" x14ac:dyDescent="0.35">
      <c r="H89" s="103"/>
    </row>
    <row r="90" spans="8:8" ht="14.5" x14ac:dyDescent="0.35">
      <c r="H90" s="103"/>
    </row>
    <row r="91" spans="8:8" ht="14.5" x14ac:dyDescent="0.35">
      <c r="H91" s="103"/>
    </row>
    <row r="92" spans="8:8" ht="14.5" x14ac:dyDescent="0.35">
      <c r="H92" s="103"/>
    </row>
    <row r="93" spans="8:8" ht="14.5" x14ac:dyDescent="0.35">
      <c r="H93" s="103"/>
    </row>
    <row r="94" spans="8:8" ht="14.5" x14ac:dyDescent="0.35">
      <c r="H94" s="103"/>
    </row>
    <row r="95" spans="8:8" ht="14.5" x14ac:dyDescent="0.35">
      <c r="H95" s="103"/>
    </row>
    <row r="96" spans="8:8" ht="14.5" x14ac:dyDescent="0.35">
      <c r="H96" s="103"/>
    </row>
    <row r="97" spans="8:8" ht="14.5" x14ac:dyDescent="0.35">
      <c r="H97" s="103"/>
    </row>
    <row r="98" spans="8:8" ht="14.5" x14ac:dyDescent="0.35">
      <c r="H98" s="103"/>
    </row>
    <row r="99" spans="8:8" ht="14.5" x14ac:dyDescent="0.35">
      <c r="H99" s="103"/>
    </row>
    <row r="100" spans="8:8" ht="14.5" x14ac:dyDescent="0.35">
      <c r="H100" s="103"/>
    </row>
    <row r="101" spans="8:8" ht="14.5" x14ac:dyDescent="0.35">
      <c r="H101" s="103"/>
    </row>
    <row r="102" spans="8:8" ht="14.5" x14ac:dyDescent="0.35">
      <c r="H102" s="103"/>
    </row>
    <row r="103" spans="8:8" ht="14.5" x14ac:dyDescent="0.35">
      <c r="H103" s="103"/>
    </row>
    <row r="104" spans="8:8" ht="14.5" x14ac:dyDescent="0.35">
      <c r="H104" s="103"/>
    </row>
    <row r="105" spans="8:8" ht="14.5" x14ac:dyDescent="0.35">
      <c r="H105" s="103"/>
    </row>
    <row r="106" spans="8:8" ht="14.5" x14ac:dyDescent="0.35">
      <c r="H106" s="103"/>
    </row>
    <row r="107" spans="8:8" ht="14.5" x14ac:dyDescent="0.35">
      <c r="H107" s="103"/>
    </row>
    <row r="108" spans="8:8" ht="14.5" x14ac:dyDescent="0.35">
      <c r="H108" s="103"/>
    </row>
    <row r="109" spans="8:8" ht="14.5" x14ac:dyDescent="0.35">
      <c r="H109" s="103"/>
    </row>
    <row r="110" spans="8:8" ht="14.5" x14ac:dyDescent="0.35">
      <c r="H110" s="103"/>
    </row>
    <row r="111" spans="8:8" ht="14.5" x14ac:dyDescent="0.35">
      <c r="H111" s="103"/>
    </row>
    <row r="112" spans="8:8" ht="14.5" x14ac:dyDescent="0.35">
      <c r="H112" s="103"/>
    </row>
    <row r="113" spans="8:8" ht="14.5" x14ac:dyDescent="0.35">
      <c r="H113" s="103"/>
    </row>
    <row r="114" spans="8:8" ht="14.5" x14ac:dyDescent="0.35">
      <c r="H114" s="103"/>
    </row>
    <row r="115" spans="8:8" ht="14.5" x14ac:dyDescent="0.35">
      <c r="H115" s="103"/>
    </row>
    <row r="116" spans="8:8" ht="14.5" x14ac:dyDescent="0.35">
      <c r="H116" s="103"/>
    </row>
    <row r="117" spans="8:8" ht="14.5" x14ac:dyDescent="0.35">
      <c r="H117" s="103"/>
    </row>
    <row r="118" spans="8:8" ht="14.5" x14ac:dyDescent="0.35">
      <c r="H118" s="103"/>
    </row>
    <row r="119" spans="8:8" ht="14.5" x14ac:dyDescent="0.35">
      <c r="H119" s="103"/>
    </row>
    <row r="120" spans="8:8" ht="14.5" x14ac:dyDescent="0.35">
      <c r="H120" s="103"/>
    </row>
    <row r="121" spans="8:8" ht="14.5" x14ac:dyDescent="0.35">
      <c r="H121" s="103"/>
    </row>
    <row r="122" spans="8:8" ht="14.5" x14ac:dyDescent="0.35">
      <c r="H122" s="103"/>
    </row>
    <row r="123" spans="8:8" ht="14.5" x14ac:dyDescent="0.35">
      <c r="H123" s="103"/>
    </row>
    <row r="124" spans="8:8" ht="14.5" x14ac:dyDescent="0.35">
      <c r="H124" s="103"/>
    </row>
    <row r="125" spans="8:8" ht="14.5" x14ac:dyDescent="0.35">
      <c r="H125" s="103"/>
    </row>
    <row r="126" spans="8:8" ht="14.5" x14ac:dyDescent="0.35">
      <c r="H126" s="103"/>
    </row>
    <row r="127" spans="8:8" ht="14.5" x14ac:dyDescent="0.35">
      <c r="H127" s="103"/>
    </row>
    <row r="128" spans="8:8" ht="14.5" x14ac:dyDescent="0.35">
      <c r="H128" s="103"/>
    </row>
    <row r="129" spans="8:8" ht="14.5" x14ac:dyDescent="0.35">
      <c r="H129" s="103"/>
    </row>
    <row r="130" spans="8:8" ht="14.5" x14ac:dyDescent="0.35">
      <c r="H130" s="103"/>
    </row>
    <row r="131" spans="8:8" ht="14.5" x14ac:dyDescent="0.35">
      <c r="H131" s="103"/>
    </row>
    <row r="132" spans="8:8" ht="14.5" x14ac:dyDescent="0.35">
      <c r="H132" s="103"/>
    </row>
    <row r="133" spans="8:8" ht="14.5" x14ac:dyDescent="0.35">
      <c r="H133" s="103"/>
    </row>
    <row r="134" spans="8:8" ht="14.5" x14ac:dyDescent="0.35">
      <c r="H134" s="103"/>
    </row>
    <row r="135" spans="8:8" ht="14.5" x14ac:dyDescent="0.35">
      <c r="H135" s="103"/>
    </row>
    <row r="136" spans="8:8" ht="14.5" x14ac:dyDescent="0.35">
      <c r="H136" s="103"/>
    </row>
    <row r="137" spans="8:8" ht="14.5" x14ac:dyDescent="0.35">
      <c r="H137" s="103"/>
    </row>
    <row r="138" spans="8:8" ht="14.5" x14ac:dyDescent="0.35">
      <c r="H138" s="103"/>
    </row>
    <row r="139" spans="8:8" ht="14.5" x14ac:dyDescent="0.35">
      <c r="H139" s="103"/>
    </row>
    <row r="140" spans="8:8" ht="14.5" x14ac:dyDescent="0.35">
      <c r="H140" s="103"/>
    </row>
    <row r="141" spans="8:8" ht="14.5" x14ac:dyDescent="0.35">
      <c r="H141" s="103"/>
    </row>
    <row r="142" spans="8:8" ht="14.5" x14ac:dyDescent="0.35">
      <c r="H142" s="103"/>
    </row>
    <row r="143" spans="8:8" ht="14.5" x14ac:dyDescent="0.35">
      <c r="H143" s="103"/>
    </row>
    <row r="144" spans="8:8" ht="14.5" x14ac:dyDescent="0.35">
      <c r="H144" s="103"/>
    </row>
    <row r="145" spans="8:8" ht="14.5" x14ac:dyDescent="0.35">
      <c r="H145" s="103"/>
    </row>
    <row r="146" spans="8:8" ht="14.5" x14ac:dyDescent="0.35">
      <c r="H146" s="103"/>
    </row>
    <row r="147" spans="8:8" ht="14.5" x14ac:dyDescent="0.35">
      <c r="H147" s="103"/>
    </row>
    <row r="148" spans="8:8" ht="14.5" x14ac:dyDescent="0.35">
      <c r="H148" s="103"/>
    </row>
    <row r="149" spans="8:8" ht="14.5" x14ac:dyDescent="0.35">
      <c r="H149" s="103"/>
    </row>
    <row r="150" spans="8:8" ht="14.5" x14ac:dyDescent="0.35">
      <c r="H150" s="103"/>
    </row>
    <row r="151" spans="8:8" ht="14.5" x14ac:dyDescent="0.35">
      <c r="H151" s="103"/>
    </row>
    <row r="152" spans="8:8" ht="14.5" x14ac:dyDescent="0.35">
      <c r="H152" s="103"/>
    </row>
    <row r="153" spans="8:8" ht="14.5" x14ac:dyDescent="0.35">
      <c r="H153" s="103"/>
    </row>
    <row r="154" spans="8:8" ht="14.5" x14ac:dyDescent="0.35">
      <c r="H154" s="103"/>
    </row>
    <row r="155" spans="8:8" ht="14.5" x14ac:dyDescent="0.35">
      <c r="H155" s="103"/>
    </row>
    <row r="156" spans="8:8" ht="14.5" x14ac:dyDescent="0.35">
      <c r="H156" s="103"/>
    </row>
    <row r="157" spans="8:8" ht="14.5" x14ac:dyDescent="0.35">
      <c r="H157" s="103"/>
    </row>
    <row r="158" spans="8:8" ht="14.5" x14ac:dyDescent="0.35">
      <c r="H158" s="103"/>
    </row>
    <row r="159" spans="8:8" ht="14.5" x14ac:dyDescent="0.35">
      <c r="H159" s="103"/>
    </row>
    <row r="160" spans="8:8" ht="14.5" x14ac:dyDescent="0.35">
      <c r="H160" s="103"/>
    </row>
    <row r="161" spans="8:8" ht="14.5" x14ac:dyDescent="0.35">
      <c r="H161" s="103"/>
    </row>
    <row r="162" spans="8:8" ht="14.5" x14ac:dyDescent="0.35">
      <c r="H162" s="103"/>
    </row>
    <row r="163" spans="8:8" ht="14.5" x14ac:dyDescent="0.35">
      <c r="H163" s="103"/>
    </row>
    <row r="164" spans="8:8" ht="14.5" x14ac:dyDescent="0.35">
      <c r="H164" s="103"/>
    </row>
    <row r="165" spans="8:8" ht="14.5" x14ac:dyDescent="0.35">
      <c r="H165" s="103"/>
    </row>
    <row r="166" spans="8:8" ht="14.5" x14ac:dyDescent="0.35">
      <c r="H166" s="103"/>
    </row>
    <row r="167" spans="8:8" ht="14.5" x14ac:dyDescent="0.35">
      <c r="H167" s="103"/>
    </row>
    <row r="168" spans="8:8" ht="14.5" x14ac:dyDescent="0.35">
      <c r="H168" s="103"/>
    </row>
    <row r="169" spans="8:8" ht="14.5" x14ac:dyDescent="0.35">
      <c r="H169" s="103"/>
    </row>
    <row r="170" spans="8:8" ht="14.5" x14ac:dyDescent="0.35">
      <c r="H170" s="103"/>
    </row>
    <row r="171" spans="8:8" ht="14.5" x14ac:dyDescent="0.35">
      <c r="H171" s="103"/>
    </row>
    <row r="172" spans="8:8" ht="14.5" x14ac:dyDescent="0.35">
      <c r="H172" s="103"/>
    </row>
    <row r="173" spans="8:8" ht="14.5" x14ac:dyDescent="0.35">
      <c r="H173" s="103"/>
    </row>
    <row r="174" spans="8:8" ht="14.5" x14ac:dyDescent="0.35">
      <c r="H174" s="103"/>
    </row>
    <row r="175" spans="8:8" ht="14.5" x14ac:dyDescent="0.35">
      <c r="H175" s="103"/>
    </row>
    <row r="176" spans="8:8" ht="14.5" x14ac:dyDescent="0.35">
      <c r="H176" s="103"/>
    </row>
    <row r="177" spans="8:8" ht="14.5" x14ac:dyDescent="0.35">
      <c r="H177" s="103"/>
    </row>
    <row r="178" spans="8:8" ht="14.5" x14ac:dyDescent="0.35">
      <c r="H178" s="103"/>
    </row>
    <row r="179" spans="8:8" ht="14.5" x14ac:dyDescent="0.35">
      <c r="H179" s="103"/>
    </row>
    <row r="180" spans="8:8" ht="14.5" x14ac:dyDescent="0.35">
      <c r="H180" s="103"/>
    </row>
    <row r="181" spans="8:8" ht="14.5" x14ac:dyDescent="0.35">
      <c r="H181" s="103"/>
    </row>
    <row r="182" spans="8:8" ht="14.5" x14ac:dyDescent="0.35">
      <c r="H182" s="103"/>
    </row>
    <row r="183" spans="8:8" ht="14.5" x14ac:dyDescent="0.35">
      <c r="H183" s="103"/>
    </row>
    <row r="184" spans="8:8" ht="14.5" x14ac:dyDescent="0.35">
      <c r="H184" s="103"/>
    </row>
    <row r="185" spans="8:8" ht="14.5" x14ac:dyDescent="0.35">
      <c r="H185" s="103"/>
    </row>
    <row r="186" spans="8:8" ht="14.5" x14ac:dyDescent="0.35">
      <c r="H186" s="103"/>
    </row>
    <row r="187" spans="8:8" ht="14.5" x14ac:dyDescent="0.35">
      <c r="H187" s="103"/>
    </row>
    <row r="188" spans="8:8" ht="14.5" x14ac:dyDescent="0.35">
      <c r="H188" s="103"/>
    </row>
    <row r="189" spans="8:8" ht="14.5" x14ac:dyDescent="0.35">
      <c r="H189" s="103"/>
    </row>
    <row r="190" spans="8:8" ht="14.5" x14ac:dyDescent="0.35">
      <c r="H190" s="103"/>
    </row>
    <row r="191" spans="8:8" ht="14.5" x14ac:dyDescent="0.35">
      <c r="H191" s="103"/>
    </row>
    <row r="192" spans="8:8" ht="14.5" x14ac:dyDescent="0.35">
      <c r="H192" s="103"/>
    </row>
    <row r="193" spans="8:8" ht="14.5" x14ac:dyDescent="0.35">
      <c r="H193" s="103"/>
    </row>
    <row r="194" spans="8:8" ht="14.5" x14ac:dyDescent="0.35">
      <c r="H194" s="103"/>
    </row>
    <row r="195" spans="8:8" ht="14.5" x14ac:dyDescent="0.35">
      <c r="H195" s="103"/>
    </row>
    <row r="196" spans="8:8" ht="14.5" x14ac:dyDescent="0.35">
      <c r="H196" s="103"/>
    </row>
    <row r="197" spans="8:8" ht="14.5" x14ac:dyDescent="0.35">
      <c r="H197" s="103"/>
    </row>
    <row r="198" spans="8:8" ht="14.5" x14ac:dyDescent="0.35">
      <c r="H198" s="103"/>
    </row>
    <row r="199" spans="8:8" ht="14.5" x14ac:dyDescent="0.35">
      <c r="H199" s="103"/>
    </row>
    <row r="200" spans="8:8" ht="14.5" x14ac:dyDescent="0.35">
      <c r="H200" s="103"/>
    </row>
    <row r="201" spans="8:8" ht="14.5" x14ac:dyDescent="0.35">
      <c r="H201" s="103"/>
    </row>
    <row r="202" spans="8:8" ht="14.5" x14ac:dyDescent="0.35">
      <c r="H202" s="103"/>
    </row>
    <row r="203" spans="8:8" ht="14.5" x14ac:dyDescent="0.35">
      <c r="H203" s="103"/>
    </row>
    <row r="204" spans="8:8" ht="14.5" x14ac:dyDescent="0.35">
      <c r="H204" s="103"/>
    </row>
    <row r="205" spans="8:8" ht="14.5" x14ac:dyDescent="0.35">
      <c r="H205" s="103"/>
    </row>
    <row r="206" spans="8:8" ht="14.5" x14ac:dyDescent="0.35">
      <c r="H206" s="103"/>
    </row>
    <row r="207" spans="8:8" ht="14.5" x14ac:dyDescent="0.35">
      <c r="H207" s="103"/>
    </row>
    <row r="208" spans="8:8" ht="14.5" x14ac:dyDescent="0.35">
      <c r="H208" s="103"/>
    </row>
    <row r="209" spans="8:8" ht="14.5" x14ac:dyDescent="0.35">
      <c r="H209" s="103"/>
    </row>
    <row r="210" spans="8:8" ht="14.5" x14ac:dyDescent="0.35">
      <c r="H210" s="103"/>
    </row>
    <row r="211" spans="8:8" ht="14.5" x14ac:dyDescent="0.35">
      <c r="H211" s="103"/>
    </row>
    <row r="212" spans="8:8" ht="14.5" x14ac:dyDescent="0.35">
      <c r="H212" s="103"/>
    </row>
    <row r="213" spans="8:8" ht="14.5" x14ac:dyDescent="0.35">
      <c r="H213" s="103"/>
    </row>
    <row r="214" spans="8:8" ht="14.5" x14ac:dyDescent="0.35">
      <c r="H214" s="103"/>
    </row>
    <row r="215" spans="8:8" ht="14.5" x14ac:dyDescent="0.35">
      <c r="H215" s="103"/>
    </row>
    <row r="216" spans="8:8" ht="14.5" x14ac:dyDescent="0.35">
      <c r="H216" s="103"/>
    </row>
    <row r="217" spans="8:8" ht="14.5" x14ac:dyDescent="0.35">
      <c r="H217" s="103"/>
    </row>
    <row r="218" spans="8:8" ht="14.5" x14ac:dyDescent="0.35">
      <c r="H218" s="103"/>
    </row>
    <row r="219" spans="8:8" ht="14.5" x14ac:dyDescent="0.35">
      <c r="H219" s="103"/>
    </row>
    <row r="220" spans="8:8" ht="14.5" x14ac:dyDescent="0.35">
      <c r="H220" s="103"/>
    </row>
    <row r="221" spans="8:8" ht="14.5" x14ac:dyDescent="0.35">
      <c r="H221" s="103"/>
    </row>
    <row r="222" spans="8:8" ht="14.5" x14ac:dyDescent="0.35">
      <c r="H222" s="103"/>
    </row>
    <row r="223" spans="8:8" ht="14.5" x14ac:dyDescent="0.35">
      <c r="H223" s="103"/>
    </row>
    <row r="224" spans="8:8" ht="14.5" x14ac:dyDescent="0.35">
      <c r="H224" s="103"/>
    </row>
    <row r="225" spans="8:8" ht="14.5" x14ac:dyDescent="0.35">
      <c r="H225" s="103"/>
    </row>
    <row r="226" spans="8:8" ht="14.5" x14ac:dyDescent="0.35">
      <c r="H226" s="103"/>
    </row>
    <row r="227" spans="8:8" ht="14.5" x14ac:dyDescent="0.35">
      <c r="H227" s="103"/>
    </row>
    <row r="228" spans="8:8" ht="14.5" x14ac:dyDescent="0.35">
      <c r="H228" s="103"/>
    </row>
    <row r="229" spans="8:8" ht="14.5" x14ac:dyDescent="0.35">
      <c r="H229" s="103"/>
    </row>
    <row r="230" spans="8:8" ht="14.5" x14ac:dyDescent="0.35">
      <c r="H230" s="103"/>
    </row>
    <row r="231" spans="8:8" ht="14.5" x14ac:dyDescent="0.35">
      <c r="H231" s="103"/>
    </row>
    <row r="232" spans="8:8" ht="14.5" x14ac:dyDescent="0.35">
      <c r="H232" s="103"/>
    </row>
    <row r="233" spans="8:8" ht="14.5" x14ac:dyDescent="0.35">
      <c r="H233" s="103"/>
    </row>
    <row r="234" spans="8:8" ht="14.5" x14ac:dyDescent="0.35">
      <c r="H234" s="103"/>
    </row>
    <row r="235" spans="8:8" ht="14.5" x14ac:dyDescent="0.35">
      <c r="H235" s="103"/>
    </row>
    <row r="236" spans="8:8" ht="14.5" x14ac:dyDescent="0.35">
      <c r="H236" s="103"/>
    </row>
    <row r="237" spans="8:8" ht="14.5" x14ac:dyDescent="0.35">
      <c r="H237" s="103"/>
    </row>
    <row r="238" spans="8:8" ht="14.5" x14ac:dyDescent="0.35">
      <c r="H238" s="103"/>
    </row>
    <row r="239" spans="8:8" ht="14.5" x14ac:dyDescent="0.35">
      <c r="H239" s="103"/>
    </row>
    <row r="240" spans="8:8" ht="14.5" x14ac:dyDescent="0.35">
      <c r="H240" s="103"/>
    </row>
    <row r="241" spans="8:8" ht="14.5" x14ac:dyDescent="0.35">
      <c r="H241" s="103"/>
    </row>
    <row r="242" spans="8:8" ht="14.5" x14ac:dyDescent="0.35">
      <c r="H242" s="103"/>
    </row>
    <row r="243" spans="8:8" ht="14.5" x14ac:dyDescent="0.35">
      <c r="H243" s="103"/>
    </row>
    <row r="244" spans="8:8" ht="14.5" x14ac:dyDescent="0.35">
      <c r="H244" s="103"/>
    </row>
    <row r="245" spans="8:8" ht="14.5" x14ac:dyDescent="0.35">
      <c r="H245" s="103"/>
    </row>
    <row r="246" spans="8:8" ht="14.5" x14ac:dyDescent="0.35">
      <c r="H246" s="103"/>
    </row>
    <row r="247" spans="8:8" ht="14.5" x14ac:dyDescent="0.35">
      <c r="H247" s="103"/>
    </row>
    <row r="248" spans="8:8" ht="14.5" x14ac:dyDescent="0.35">
      <c r="H248" s="103"/>
    </row>
    <row r="249" spans="8:8" ht="14.5" x14ac:dyDescent="0.35">
      <c r="H249" s="103"/>
    </row>
    <row r="250" spans="8:8" ht="14.5" x14ac:dyDescent="0.35">
      <c r="H250" s="103"/>
    </row>
    <row r="251" spans="8:8" ht="14.5" x14ac:dyDescent="0.35">
      <c r="H251" s="103"/>
    </row>
    <row r="252" spans="8:8" ht="14.5" x14ac:dyDescent="0.35">
      <c r="H252" s="103"/>
    </row>
    <row r="253" spans="8:8" ht="14.5" x14ac:dyDescent="0.35">
      <c r="H253" s="103"/>
    </row>
    <row r="254" spans="8:8" ht="14.5" x14ac:dyDescent="0.35">
      <c r="H254" s="103"/>
    </row>
    <row r="255" spans="8:8" ht="14.5" x14ac:dyDescent="0.35">
      <c r="H255" s="103"/>
    </row>
    <row r="256" spans="8:8" ht="14.5" x14ac:dyDescent="0.35">
      <c r="H256" s="103"/>
    </row>
    <row r="257" spans="8:8" ht="14.5" x14ac:dyDescent="0.35">
      <c r="H257" s="103"/>
    </row>
    <row r="258" spans="8:8" ht="14.5" x14ac:dyDescent="0.35">
      <c r="H258" s="103"/>
    </row>
    <row r="259" spans="8:8" ht="14.5" x14ac:dyDescent="0.35">
      <c r="H259" s="103"/>
    </row>
    <row r="260" spans="8:8" ht="14.5" x14ac:dyDescent="0.35">
      <c r="H260" s="103"/>
    </row>
    <row r="261" spans="8:8" ht="14.5" x14ac:dyDescent="0.35">
      <c r="H261" s="103"/>
    </row>
    <row r="262" spans="8:8" ht="14.5" x14ac:dyDescent="0.35">
      <c r="H262" s="103"/>
    </row>
    <row r="263" spans="8:8" ht="14.5" x14ac:dyDescent="0.35">
      <c r="H263" s="103"/>
    </row>
    <row r="264" spans="8:8" ht="14.5" x14ac:dyDescent="0.35">
      <c r="H264" s="103"/>
    </row>
    <row r="265" spans="8:8" ht="14.5" x14ac:dyDescent="0.35">
      <c r="H265" s="103"/>
    </row>
    <row r="266" spans="8:8" ht="14.5" x14ac:dyDescent="0.35">
      <c r="H266" s="103"/>
    </row>
    <row r="267" spans="8:8" ht="14.5" x14ac:dyDescent="0.35">
      <c r="H267" s="103"/>
    </row>
    <row r="268" spans="8:8" ht="14.5" x14ac:dyDescent="0.35">
      <c r="H268" s="103"/>
    </row>
    <row r="269" spans="8:8" ht="14.5" x14ac:dyDescent="0.35">
      <c r="H269" s="103"/>
    </row>
    <row r="270" spans="8:8" ht="14.5" x14ac:dyDescent="0.35">
      <c r="H270" s="103"/>
    </row>
    <row r="271" spans="8:8" ht="14.5" x14ac:dyDescent="0.35">
      <c r="H271" s="103"/>
    </row>
    <row r="272" spans="8:8" ht="14.5" x14ac:dyDescent="0.35">
      <c r="H272" s="103"/>
    </row>
    <row r="273" spans="8:8" ht="14.5" x14ac:dyDescent="0.35">
      <c r="H273" s="103"/>
    </row>
    <row r="274" spans="8:8" ht="14.5" x14ac:dyDescent="0.35">
      <c r="H274" s="103"/>
    </row>
    <row r="275" spans="8:8" ht="14.5" x14ac:dyDescent="0.35">
      <c r="H275" s="103"/>
    </row>
    <row r="276" spans="8:8" ht="14.5" x14ac:dyDescent="0.35">
      <c r="H276" s="103"/>
    </row>
    <row r="277" spans="8:8" ht="14.5" x14ac:dyDescent="0.35">
      <c r="H277" s="103"/>
    </row>
    <row r="278" spans="8:8" ht="14.5" x14ac:dyDescent="0.35">
      <c r="H278" s="103"/>
    </row>
    <row r="279" spans="8:8" ht="14.5" x14ac:dyDescent="0.35">
      <c r="H279" s="103"/>
    </row>
    <row r="280" spans="8:8" ht="14.5" x14ac:dyDescent="0.35">
      <c r="H280" s="103"/>
    </row>
    <row r="281" spans="8:8" ht="14.5" x14ac:dyDescent="0.35">
      <c r="H281" s="103"/>
    </row>
    <row r="282" spans="8:8" ht="14.5" x14ac:dyDescent="0.35">
      <c r="H282" s="103"/>
    </row>
    <row r="283" spans="8:8" ht="14.5" x14ac:dyDescent="0.35">
      <c r="H283" s="103"/>
    </row>
    <row r="284" spans="8:8" ht="14.5" x14ac:dyDescent="0.35">
      <c r="H284" s="103"/>
    </row>
    <row r="285" spans="8:8" ht="14.5" x14ac:dyDescent="0.35">
      <c r="H285" s="103"/>
    </row>
    <row r="286" spans="8:8" ht="14.5" x14ac:dyDescent="0.35">
      <c r="H286" s="103"/>
    </row>
    <row r="287" spans="8:8" ht="14.5" x14ac:dyDescent="0.35">
      <c r="H287" s="103"/>
    </row>
    <row r="288" spans="8:8" ht="14.5" x14ac:dyDescent="0.35">
      <c r="H288" s="103"/>
    </row>
    <row r="289" spans="8:8" ht="14.5" x14ac:dyDescent="0.35">
      <c r="H289" s="103"/>
    </row>
    <row r="290" spans="8:8" ht="14.5" x14ac:dyDescent="0.35">
      <c r="H290" s="103"/>
    </row>
    <row r="291" spans="8:8" ht="14.5" x14ac:dyDescent="0.35">
      <c r="H291" s="103"/>
    </row>
    <row r="292" spans="8:8" ht="14.5" x14ac:dyDescent="0.35">
      <c r="H292" s="103"/>
    </row>
    <row r="293" spans="8:8" ht="14.5" x14ac:dyDescent="0.35">
      <c r="H293" s="103"/>
    </row>
    <row r="294" spans="8:8" ht="14.5" x14ac:dyDescent="0.35">
      <c r="H294" s="103"/>
    </row>
    <row r="295" spans="8:8" ht="14.5" x14ac:dyDescent="0.35">
      <c r="H295" s="103"/>
    </row>
    <row r="296" spans="8:8" ht="14.5" x14ac:dyDescent="0.35">
      <c r="H296" s="103"/>
    </row>
    <row r="297" spans="8:8" ht="14.5" x14ac:dyDescent="0.35">
      <c r="H297" s="103"/>
    </row>
    <row r="298" spans="8:8" ht="14.5" x14ac:dyDescent="0.35">
      <c r="H298" s="103"/>
    </row>
    <row r="299" spans="8:8" ht="14.5" x14ac:dyDescent="0.35">
      <c r="H299" s="103"/>
    </row>
    <row r="300" spans="8:8" ht="14.5" x14ac:dyDescent="0.35">
      <c r="H300" s="103"/>
    </row>
    <row r="301" spans="8:8" ht="14.5" x14ac:dyDescent="0.35">
      <c r="H301" s="103"/>
    </row>
    <row r="302" spans="8:8" ht="14.5" x14ac:dyDescent="0.35">
      <c r="H302" s="103"/>
    </row>
    <row r="303" spans="8:8" ht="14.5" x14ac:dyDescent="0.35">
      <c r="H303" s="103"/>
    </row>
    <row r="304" spans="8:8" ht="14.5" x14ac:dyDescent="0.35">
      <c r="H304" s="103"/>
    </row>
    <row r="305" spans="8:8" ht="14.5" x14ac:dyDescent="0.35">
      <c r="H305" s="103"/>
    </row>
    <row r="306" spans="8:8" ht="14.5" x14ac:dyDescent="0.35">
      <c r="H306" s="103"/>
    </row>
    <row r="307" spans="8:8" ht="14.5" x14ac:dyDescent="0.35">
      <c r="H307" s="103"/>
    </row>
    <row r="308" spans="8:8" ht="14.5" x14ac:dyDescent="0.35">
      <c r="H308" s="103"/>
    </row>
    <row r="309" spans="8:8" ht="14.5" x14ac:dyDescent="0.35">
      <c r="H309" s="103"/>
    </row>
    <row r="310" spans="8:8" ht="14.5" x14ac:dyDescent="0.35">
      <c r="H310" s="103"/>
    </row>
    <row r="311" spans="8:8" ht="14.5" x14ac:dyDescent="0.35">
      <c r="H311" s="103"/>
    </row>
    <row r="312" spans="8:8" ht="14.5" x14ac:dyDescent="0.35">
      <c r="H312" s="103"/>
    </row>
    <row r="313" spans="8:8" ht="14.5" x14ac:dyDescent="0.35">
      <c r="H313" s="103"/>
    </row>
    <row r="314" spans="8:8" ht="14.5" x14ac:dyDescent="0.35">
      <c r="H314" s="103"/>
    </row>
    <row r="315" spans="8:8" ht="14.5" x14ac:dyDescent="0.35">
      <c r="H315" s="103"/>
    </row>
    <row r="316" spans="8:8" ht="14.5" x14ac:dyDescent="0.35">
      <c r="H316" s="103"/>
    </row>
    <row r="317" spans="8:8" ht="14.5" x14ac:dyDescent="0.35">
      <c r="H317" s="103"/>
    </row>
    <row r="318" spans="8:8" ht="14.5" x14ac:dyDescent="0.35">
      <c r="H318" s="103"/>
    </row>
    <row r="319" spans="8:8" ht="14.5" x14ac:dyDescent="0.35">
      <c r="H319" s="103"/>
    </row>
    <row r="320" spans="8:8" ht="14.5" x14ac:dyDescent="0.35">
      <c r="H320" s="103"/>
    </row>
    <row r="321" spans="8:8" ht="14.5" x14ac:dyDescent="0.35">
      <c r="H321" s="103"/>
    </row>
    <row r="322" spans="8:8" ht="14.5" x14ac:dyDescent="0.35">
      <c r="H322" s="103"/>
    </row>
    <row r="323" spans="8:8" ht="14.5" x14ac:dyDescent="0.35">
      <c r="H323" s="103"/>
    </row>
    <row r="324" spans="8:8" ht="14.5" x14ac:dyDescent="0.35">
      <c r="H324" s="103"/>
    </row>
    <row r="325" spans="8:8" ht="14.5" x14ac:dyDescent="0.35">
      <c r="H325" s="103"/>
    </row>
    <row r="326" spans="8:8" ht="14.5" x14ac:dyDescent="0.35">
      <c r="H326" s="103"/>
    </row>
    <row r="327" spans="8:8" ht="14.5" x14ac:dyDescent="0.35">
      <c r="H327" s="103"/>
    </row>
    <row r="328" spans="8:8" ht="14.5" x14ac:dyDescent="0.35">
      <c r="H328" s="103"/>
    </row>
    <row r="329" spans="8:8" ht="14.5" x14ac:dyDescent="0.35">
      <c r="H329" s="103"/>
    </row>
    <row r="330" spans="8:8" ht="14.5" x14ac:dyDescent="0.35">
      <c r="H330" s="103"/>
    </row>
    <row r="331" spans="8:8" ht="14.5" x14ac:dyDescent="0.35">
      <c r="H331" s="103"/>
    </row>
    <row r="332" spans="8:8" ht="14.5" x14ac:dyDescent="0.35">
      <c r="H332" s="103"/>
    </row>
    <row r="333" spans="8:8" ht="14.5" x14ac:dyDescent="0.35">
      <c r="H333" s="103"/>
    </row>
    <row r="334" spans="8:8" ht="14.5" x14ac:dyDescent="0.35">
      <c r="H334" s="103"/>
    </row>
    <row r="335" spans="8:8" ht="14.5" x14ac:dyDescent="0.35">
      <c r="H335" s="103"/>
    </row>
    <row r="336" spans="8:8" ht="14.5" x14ac:dyDescent="0.35">
      <c r="H336" s="103"/>
    </row>
    <row r="337" spans="8:8" ht="14.5" x14ac:dyDescent="0.35">
      <c r="H337" s="103"/>
    </row>
    <row r="338" spans="8:8" ht="14.5" x14ac:dyDescent="0.35">
      <c r="H338" s="103"/>
    </row>
    <row r="339" spans="8:8" ht="14.5" x14ac:dyDescent="0.35">
      <c r="H339" s="103"/>
    </row>
    <row r="340" spans="8:8" ht="14.5" x14ac:dyDescent="0.35">
      <c r="H340" s="103"/>
    </row>
    <row r="341" spans="8:8" ht="14.5" x14ac:dyDescent="0.35">
      <c r="H341" s="103"/>
    </row>
    <row r="342" spans="8:8" ht="14.5" x14ac:dyDescent="0.35">
      <c r="H342" s="103"/>
    </row>
    <row r="343" spans="8:8" ht="14.5" x14ac:dyDescent="0.35">
      <c r="H343" s="103"/>
    </row>
    <row r="344" spans="8:8" ht="14.5" x14ac:dyDescent="0.35">
      <c r="H344" s="103"/>
    </row>
    <row r="345" spans="8:8" ht="14.5" x14ac:dyDescent="0.35">
      <c r="H345" s="103"/>
    </row>
    <row r="346" spans="8:8" ht="14.5" x14ac:dyDescent="0.35">
      <c r="H346" s="103"/>
    </row>
    <row r="347" spans="8:8" ht="14.5" x14ac:dyDescent="0.35">
      <c r="H347" s="103"/>
    </row>
    <row r="348" spans="8:8" ht="14.5" x14ac:dyDescent="0.35">
      <c r="H348" s="103"/>
    </row>
    <row r="349" spans="8:8" ht="14.5" x14ac:dyDescent="0.35">
      <c r="H349" s="103"/>
    </row>
    <row r="350" spans="8:8" ht="14.5" x14ac:dyDescent="0.35">
      <c r="H350" s="103"/>
    </row>
    <row r="351" spans="8:8" ht="14.5" x14ac:dyDescent="0.35">
      <c r="H351" s="103"/>
    </row>
    <row r="352" spans="8:8" ht="14.5" x14ac:dyDescent="0.35">
      <c r="H352" s="103"/>
    </row>
    <row r="353" spans="8:8" ht="14.5" x14ac:dyDescent="0.35">
      <c r="H353" s="103"/>
    </row>
    <row r="354" spans="8:8" ht="14.5" x14ac:dyDescent="0.35">
      <c r="H354" s="103"/>
    </row>
    <row r="355" spans="8:8" ht="14.5" x14ac:dyDescent="0.35">
      <c r="H355" s="103"/>
    </row>
    <row r="356" spans="8:8" ht="14.5" x14ac:dyDescent="0.35">
      <c r="H356" s="103"/>
    </row>
    <row r="357" spans="8:8" ht="14.5" x14ac:dyDescent="0.35">
      <c r="H357" s="103"/>
    </row>
    <row r="358" spans="8:8" ht="14.5" x14ac:dyDescent="0.35">
      <c r="H358" s="103"/>
    </row>
    <row r="359" spans="8:8" ht="14.5" x14ac:dyDescent="0.35">
      <c r="H359" s="103"/>
    </row>
    <row r="360" spans="8:8" ht="14.5" x14ac:dyDescent="0.35">
      <c r="H360" s="103"/>
    </row>
    <row r="361" spans="8:8" ht="14.5" x14ac:dyDescent="0.35">
      <c r="H361" s="103"/>
    </row>
    <row r="362" spans="8:8" ht="14.5" x14ac:dyDescent="0.35">
      <c r="H362" s="103"/>
    </row>
    <row r="363" spans="8:8" ht="14.5" x14ac:dyDescent="0.35">
      <c r="H363" s="103"/>
    </row>
    <row r="364" spans="8:8" ht="14.5" x14ac:dyDescent="0.35">
      <c r="H364" s="103"/>
    </row>
    <row r="365" spans="8:8" ht="14.5" x14ac:dyDescent="0.35">
      <c r="H365" s="103"/>
    </row>
    <row r="366" spans="8:8" ht="14.5" x14ac:dyDescent="0.35">
      <c r="H366" s="103"/>
    </row>
    <row r="367" spans="8:8" ht="14.5" x14ac:dyDescent="0.35">
      <c r="H367" s="103"/>
    </row>
    <row r="368" spans="8:8" ht="14.5" x14ac:dyDescent="0.35">
      <c r="H368" s="103"/>
    </row>
    <row r="369" spans="8:8" ht="14.5" x14ac:dyDescent="0.35">
      <c r="H369" s="103"/>
    </row>
    <row r="370" spans="8:8" ht="14.5" x14ac:dyDescent="0.35">
      <c r="H370" s="103"/>
    </row>
    <row r="371" spans="8:8" ht="14.5" x14ac:dyDescent="0.35">
      <c r="H371" s="103"/>
    </row>
    <row r="372" spans="8:8" ht="14.5" x14ac:dyDescent="0.35">
      <c r="H372" s="103"/>
    </row>
    <row r="373" spans="8:8" ht="14.5" x14ac:dyDescent="0.35">
      <c r="H373" s="103"/>
    </row>
    <row r="374" spans="8:8" ht="14.5" x14ac:dyDescent="0.35">
      <c r="H374" s="103"/>
    </row>
    <row r="375" spans="8:8" ht="14.5" x14ac:dyDescent="0.35">
      <c r="H375" s="103"/>
    </row>
    <row r="376" spans="8:8" ht="14.5" x14ac:dyDescent="0.35">
      <c r="H376" s="103"/>
    </row>
    <row r="377" spans="8:8" ht="14.5" x14ac:dyDescent="0.35">
      <c r="H377" s="103"/>
    </row>
    <row r="378" spans="8:8" ht="14.5" x14ac:dyDescent="0.35">
      <c r="H378" s="103"/>
    </row>
    <row r="379" spans="8:8" ht="14.5" x14ac:dyDescent="0.35">
      <c r="H379" s="103"/>
    </row>
    <row r="380" spans="8:8" ht="14.5" x14ac:dyDescent="0.35">
      <c r="H380" s="103"/>
    </row>
    <row r="381" spans="8:8" ht="14.5" x14ac:dyDescent="0.35">
      <c r="H381" s="103"/>
    </row>
    <row r="382" spans="8:8" ht="14.5" x14ac:dyDescent="0.35">
      <c r="H382" s="103"/>
    </row>
    <row r="383" spans="8:8" ht="14.5" x14ac:dyDescent="0.35">
      <c r="H383" s="103"/>
    </row>
    <row r="384" spans="8:8" ht="14.5" x14ac:dyDescent="0.35">
      <c r="H384" s="103"/>
    </row>
    <row r="385" spans="8:8" ht="14.5" x14ac:dyDescent="0.35">
      <c r="H385" s="103"/>
    </row>
    <row r="386" spans="8:8" ht="14.5" x14ac:dyDescent="0.35">
      <c r="H386" s="103"/>
    </row>
    <row r="387" spans="8:8" ht="14.5" x14ac:dyDescent="0.35">
      <c r="H387" s="103"/>
    </row>
    <row r="388" spans="8:8" ht="14.5" x14ac:dyDescent="0.35">
      <c r="H388" s="103"/>
    </row>
    <row r="389" spans="8:8" ht="14.5" x14ac:dyDescent="0.35">
      <c r="H389" s="103"/>
    </row>
    <row r="390" spans="8:8" ht="14.5" x14ac:dyDescent="0.35">
      <c r="H390" s="103"/>
    </row>
    <row r="391" spans="8:8" ht="14.5" x14ac:dyDescent="0.35">
      <c r="H391" s="103"/>
    </row>
    <row r="392" spans="8:8" ht="14.5" x14ac:dyDescent="0.35">
      <c r="H392" s="103"/>
    </row>
    <row r="393" spans="8:8" ht="14.5" x14ac:dyDescent="0.35">
      <c r="H393" s="103"/>
    </row>
    <row r="394" spans="8:8" ht="14.5" x14ac:dyDescent="0.35">
      <c r="H394" s="103"/>
    </row>
    <row r="395" spans="8:8" ht="14.5" x14ac:dyDescent="0.35">
      <c r="H395" s="103"/>
    </row>
    <row r="396" spans="8:8" ht="14.5" x14ac:dyDescent="0.35">
      <c r="H396" s="103"/>
    </row>
    <row r="397" spans="8:8" ht="14.5" x14ac:dyDescent="0.35">
      <c r="H397" s="103"/>
    </row>
    <row r="398" spans="8:8" ht="14.5" x14ac:dyDescent="0.35">
      <c r="H398" s="103"/>
    </row>
    <row r="399" spans="8:8" ht="14.5" x14ac:dyDescent="0.35">
      <c r="H399" s="103"/>
    </row>
    <row r="400" spans="8:8" ht="14.5" x14ac:dyDescent="0.35">
      <c r="H400" s="103"/>
    </row>
    <row r="401" spans="8:8" ht="14.5" x14ac:dyDescent="0.35">
      <c r="H401" s="103"/>
    </row>
    <row r="402" spans="8:8" ht="14.5" x14ac:dyDescent="0.35">
      <c r="H402" s="103"/>
    </row>
    <row r="403" spans="8:8" ht="14.5" x14ac:dyDescent="0.35">
      <c r="H403" s="103"/>
    </row>
    <row r="404" spans="8:8" ht="14.5" x14ac:dyDescent="0.35">
      <c r="H404" s="103"/>
    </row>
    <row r="405" spans="8:8" ht="14.5" x14ac:dyDescent="0.35">
      <c r="H405" s="103"/>
    </row>
    <row r="406" spans="8:8" ht="14.5" x14ac:dyDescent="0.35">
      <c r="H406" s="103"/>
    </row>
    <row r="407" spans="8:8" ht="14.5" x14ac:dyDescent="0.35">
      <c r="H407" s="103"/>
    </row>
    <row r="408" spans="8:8" ht="14.5" x14ac:dyDescent="0.35">
      <c r="H408" s="103"/>
    </row>
    <row r="409" spans="8:8" ht="14.5" x14ac:dyDescent="0.35">
      <c r="H409" s="103"/>
    </row>
    <row r="410" spans="8:8" ht="14.5" x14ac:dyDescent="0.35">
      <c r="H410" s="103"/>
    </row>
    <row r="411" spans="8:8" ht="14.5" x14ac:dyDescent="0.35">
      <c r="H411" s="103"/>
    </row>
    <row r="412" spans="8:8" ht="14.5" x14ac:dyDescent="0.35">
      <c r="H412" s="103"/>
    </row>
    <row r="413" spans="8:8" ht="14.5" x14ac:dyDescent="0.35">
      <c r="H413" s="103"/>
    </row>
    <row r="414" spans="8:8" ht="14.5" x14ac:dyDescent="0.35">
      <c r="H414" s="103"/>
    </row>
    <row r="415" spans="8:8" ht="14.5" x14ac:dyDescent="0.35">
      <c r="H415" s="103"/>
    </row>
    <row r="416" spans="8:8" ht="14.5" x14ac:dyDescent="0.35">
      <c r="H416" s="103"/>
    </row>
    <row r="417" spans="8:8" ht="14.5" x14ac:dyDescent="0.35">
      <c r="H417" s="103"/>
    </row>
    <row r="418" spans="8:8" ht="14.5" x14ac:dyDescent="0.35">
      <c r="H418" s="103"/>
    </row>
    <row r="419" spans="8:8" ht="14.5" x14ac:dyDescent="0.35">
      <c r="H419" s="103"/>
    </row>
    <row r="420" spans="8:8" ht="14.5" x14ac:dyDescent="0.35">
      <c r="H420" s="103"/>
    </row>
    <row r="421" spans="8:8" ht="14.5" x14ac:dyDescent="0.35">
      <c r="H421" s="103"/>
    </row>
    <row r="422" spans="8:8" ht="14.5" x14ac:dyDescent="0.35">
      <c r="H422" s="103"/>
    </row>
    <row r="423" spans="8:8" ht="14.5" x14ac:dyDescent="0.35">
      <c r="H423" s="103"/>
    </row>
    <row r="424" spans="8:8" ht="14.5" x14ac:dyDescent="0.35">
      <c r="H424" s="103"/>
    </row>
    <row r="425" spans="8:8" ht="14.5" x14ac:dyDescent="0.35">
      <c r="H425" s="103"/>
    </row>
    <row r="426" spans="8:8" ht="14.5" x14ac:dyDescent="0.35">
      <c r="H426" s="103"/>
    </row>
    <row r="427" spans="8:8" ht="14.5" x14ac:dyDescent="0.35">
      <c r="H427" s="103"/>
    </row>
    <row r="428" spans="8:8" ht="14.5" x14ac:dyDescent="0.35">
      <c r="H428" s="103"/>
    </row>
    <row r="429" spans="8:8" ht="14.5" x14ac:dyDescent="0.35">
      <c r="H429" s="103"/>
    </row>
    <row r="430" spans="8:8" ht="14.5" x14ac:dyDescent="0.35">
      <c r="H430" s="103"/>
    </row>
    <row r="431" spans="8:8" ht="14.5" x14ac:dyDescent="0.35">
      <c r="H431" s="103"/>
    </row>
    <row r="432" spans="8:8" ht="14.5" x14ac:dyDescent="0.35">
      <c r="H432" s="103"/>
    </row>
    <row r="433" spans="8:8" ht="14.5" x14ac:dyDescent="0.35">
      <c r="H433" s="103"/>
    </row>
    <row r="434" spans="8:8" ht="14.5" x14ac:dyDescent="0.35">
      <c r="H434" s="103"/>
    </row>
    <row r="435" spans="8:8" ht="14.5" x14ac:dyDescent="0.35">
      <c r="H435" s="103"/>
    </row>
    <row r="436" spans="8:8" ht="14.5" x14ac:dyDescent="0.35">
      <c r="H436" s="103"/>
    </row>
    <row r="437" spans="8:8" ht="14.5" x14ac:dyDescent="0.35">
      <c r="H437" s="103"/>
    </row>
    <row r="438" spans="8:8" ht="14.5" x14ac:dyDescent="0.35">
      <c r="H438" s="103"/>
    </row>
    <row r="439" spans="8:8" ht="14.5" x14ac:dyDescent="0.35">
      <c r="H439" s="103"/>
    </row>
    <row r="440" spans="8:8" ht="14.5" x14ac:dyDescent="0.35">
      <c r="H440" s="103"/>
    </row>
    <row r="441" spans="8:8" ht="14.5" x14ac:dyDescent="0.35">
      <c r="H441" s="103"/>
    </row>
    <row r="442" spans="8:8" ht="14.5" x14ac:dyDescent="0.35">
      <c r="H442" s="103"/>
    </row>
    <row r="443" spans="8:8" ht="14.5" x14ac:dyDescent="0.35">
      <c r="H443" s="103"/>
    </row>
    <row r="444" spans="8:8" ht="14.5" x14ac:dyDescent="0.35">
      <c r="H444" s="103"/>
    </row>
    <row r="445" spans="8:8" ht="14.5" x14ac:dyDescent="0.35">
      <c r="H445" s="103"/>
    </row>
    <row r="446" spans="8:8" ht="14.5" x14ac:dyDescent="0.35">
      <c r="H446" s="103"/>
    </row>
    <row r="447" spans="8:8" ht="14.5" x14ac:dyDescent="0.35">
      <c r="H447" s="103"/>
    </row>
    <row r="448" spans="8:8" ht="14.5" x14ac:dyDescent="0.35">
      <c r="H448" s="103"/>
    </row>
    <row r="449" spans="8:8" ht="14.5" x14ac:dyDescent="0.35">
      <c r="H449" s="103"/>
    </row>
    <row r="450" spans="8:8" ht="14.5" x14ac:dyDescent="0.35">
      <c r="H450" s="103"/>
    </row>
    <row r="451" spans="8:8" ht="14.5" x14ac:dyDescent="0.35">
      <c r="H451" s="103"/>
    </row>
    <row r="452" spans="8:8" ht="14.5" x14ac:dyDescent="0.35">
      <c r="H452" s="103"/>
    </row>
    <row r="453" spans="8:8" ht="14.5" x14ac:dyDescent="0.35">
      <c r="H453" s="103"/>
    </row>
    <row r="454" spans="8:8" ht="14.5" x14ac:dyDescent="0.35">
      <c r="H454" s="103"/>
    </row>
    <row r="455" spans="8:8" ht="14.5" x14ac:dyDescent="0.35">
      <c r="H455" s="103"/>
    </row>
    <row r="456" spans="8:8" ht="14.5" x14ac:dyDescent="0.35">
      <c r="H456" s="103"/>
    </row>
    <row r="457" spans="8:8" ht="14.5" x14ac:dyDescent="0.35">
      <c r="H457" s="103"/>
    </row>
    <row r="458" spans="8:8" ht="14.5" x14ac:dyDescent="0.35">
      <c r="H458" s="103"/>
    </row>
    <row r="459" spans="8:8" ht="14.5" x14ac:dyDescent="0.35">
      <c r="H459" s="103"/>
    </row>
    <row r="460" spans="8:8" ht="14.5" x14ac:dyDescent="0.35">
      <c r="H460" s="103"/>
    </row>
    <row r="461" spans="8:8" ht="14.5" x14ac:dyDescent="0.35">
      <c r="H461" s="103"/>
    </row>
    <row r="462" spans="8:8" ht="14.5" x14ac:dyDescent="0.35">
      <c r="H462" s="103"/>
    </row>
    <row r="463" spans="8:8" ht="14.5" x14ac:dyDescent="0.35">
      <c r="H463" s="103"/>
    </row>
    <row r="464" spans="8:8" ht="14.5" x14ac:dyDescent="0.35">
      <c r="H464" s="103"/>
    </row>
    <row r="465" spans="8:8" ht="14.5" x14ac:dyDescent="0.35">
      <c r="H465" s="103"/>
    </row>
    <row r="466" spans="8:8" ht="14.5" x14ac:dyDescent="0.35">
      <c r="H466" s="103"/>
    </row>
    <row r="467" spans="8:8" ht="14.5" x14ac:dyDescent="0.35">
      <c r="H467" s="103"/>
    </row>
    <row r="468" spans="8:8" ht="14.5" x14ac:dyDescent="0.35">
      <c r="H468" s="103"/>
    </row>
    <row r="469" spans="8:8" ht="14.5" x14ac:dyDescent="0.35">
      <c r="H469" s="103"/>
    </row>
    <row r="470" spans="8:8" ht="14.5" x14ac:dyDescent="0.35">
      <c r="H470" s="103"/>
    </row>
    <row r="471" spans="8:8" ht="14.5" x14ac:dyDescent="0.35">
      <c r="H471" s="103"/>
    </row>
    <row r="472" spans="8:8" ht="14.5" x14ac:dyDescent="0.35">
      <c r="H472" s="103"/>
    </row>
    <row r="473" spans="8:8" ht="14.5" x14ac:dyDescent="0.35">
      <c r="H473" s="103"/>
    </row>
    <row r="474" spans="8:8" ht="14.5" x14ac:dyDescent="0.35">
      <c r="H474" s="103"/>
    </row>
    <row r="475" spans="8:8" ht="14.5" x14ac:dyDescent="0.35">
      <c r="H475" s="103"/>
    </row>
    <row r="476" spans="8:8" ht="14.5" x14ac:dyDescent="0.35">
      <c r="H476" s="103"/>
    </row>
    <row r="477" spans="8:8" ht="14.5" x14ac:dyDescent="0.35">
      <c r="H477" s="103"/>
    </row>
    <row r="478" spans="8:8" ht="14.5" x14ac:dyDescent="0.35">
      <c r="H478" s="103"/>
    </row>
    <row r="479" spans="8:8" ht="14.5" x14ac:dyDescent="0.35">
      <c r="H479" s="103"/>
    </row>
    <row r="480" spans="8:8" ht="14.5" x14ac:dyDescent="0.35">
      <c r="H480" s="103"/>
    </row>
    <row r="481" spans="8:8" ht="14.5" x14ac:dyDescent="0.35">
      <c r="H481" s="103"/>
    </row>
    <row r="482" spans="8:8" ht="14.5" x14ac:dyDescent="0.35">
      <c r="H482" s="103"/>
    </row>
    <row r="483" spans="8:8" ht="14.5" x14ac:dyDescent="0.35">
      <c r="H483" s="103"/>
    </row>
    <row r="484" spans="8:8" ht="14.5" x14ac:dyDescent="0.35">
      <c r="H484" s="103"/>
    </row>
    <row r="485" spans="8:8" ht="14.5" x14ac:dyDescent="0.35">
      <c r="H485" s="103"/>
    </row>
    <row r="486" spans="8:8" ht="14.5" x14ac:dyDescent="0.35">
      <c r="H486" s="103"/>
    </row>
    <row r="487" spans="8:8" ht="14.5" x14ac:dyDescent="0.35">
      <c r="H487" s="103"/>
    </row>
    <row r="488" spans="8:8" ht="14.5" x14ac:dyDescent="0.35">
      <c r="H488" s="103"/>
    </row>
    <row r="489" spans="8:8" ht="14.5" x14ac:dyDescent="0.35">
      <c r="H489" s="103"/>
    </row>
    <row r="490" spans="8:8" ht="14.5" x14ac:dyDescent="0.35">
      <c r="H490" s="103"/>
    </row>
    <row r="491" spans="8:8" ht="14.5" x14ac:dyDescent="0.35">
      <c r="H491" s="103"/>
    </row>
    <row r="492" spans="8:8" ht="14.5" x14ac:dyDescent="0.35">
      <c r="H492" s="103"/>
    </row>
    <row r="493" spans="8:8" ht="14.5" x14ac:dyDescent="0.35">
      <c r="H493" s="103"/>
    </row>
    <row r="494" spans="8:8" ht="14.5" x14ac:dyDescent="0.35">
      <c r="H494" s="103"/>
    </row>
    <row r="495" spans="8:8" ht="14.5" x14ac:dyDescent="0.35">
      <c r="H495" s="103"/>
    </row>
    <row r="496" spans="8:8" ht="14.5" x14ac:dyDescent="0.35">
      <c r="H496" s="103"/>
    </row>
    <row r="497" spans="8:8" ht="14.5" x14ac:dyDescent="0.35">
      <c r="H497" s="103"/>
    </row>
    <row r="498" spans="8:8" ht="14.5" x14ac:dyDescent="0.35">
      <c r="H498" s="103"/>
    </row>
    <row r="499" spans="8:8" ht="14.5" x14ac:dyDescent="0.35">
      <c r="H499" s="103"/>
    </row>
    <row r="500" spans="8:8" ht="14.5" x14ac:dyDescent="0.35">
      <c r="H500" s="103"/>
    </row>
    <row r="501" spans="8:8" ht="14.5" x14ac:dyDescent="0.35">
      <c r="H501" s="103"/>
    </row>
    <row r="502" spans="8:8" ht="14.5" x14ac:dyDescent="0.35">
      <c r="H502" s="103"/>
    </row>
    <row r="503" spans="8:8" ht="14.5" x14ac:dyDescent="0.35">
      <c r="H503" s="103"/>
    </row>
    <row r="504" spans="8:8" ht="14.5" x14ac:dyDescent="0.35">
      <c r="H504" s="103"/>
    </row>
    <row r="505" spans="8:8" ht="14.5" x14ac:dyDescent="0.35">
      <c r="H505" s="103"/>
    </row>
    <row r="506" spans="8:8" ht="14.5" x14ac:dyDescent="0.35">
      <c r="H506" s="103"/>
    </row>
    <row r="507" spans="8:8" ht="14.5" x14ac:dyDescent="0.35">
      <c r="H507" s="103"/>
    </row>
    <row r="508" spans="8:8" ht="14.5" x14ac:dyDescent="0.35">
      <c r="H508" s="103"/>
    </row>
    <row r="509" spans="8:8" ht="14.5" x14ac:dyDescent="0.35">
      <c r="H509" s="103"/>
    </row>
    <row r="510" spans="8:8" ht="14.5" x14ac:dyDescent="0.35">
      <c r="H510" s="103"/>
    </row>
    <row r="511" spans="8:8" ht="14.5" x14ac:dyDescent="0.35">
      <c r="H511" s="103"/>
    </row>
    <row r="512" spans="8:8" ht="14.5" x14ac:dyDescent="0.35">
      <c r="H512" s="103"/>
    </row>
    <row r="513" spans="8:8" ht="14.5" x14ac:dyDescent="0.35">
      <c r="H513" s="103"/>
    </row>
    <row r="514" spans="8:8" ht="14.5" x14ac:dyDescent="0.35">
      <c r="H514" s="103"/>
    </row>
    <row r="515" spans="8:8" ht="14.5" x14ac:dyDescent="0.35">
      <c r="H515" s="103"/>
    </row>
    <row r="516" spans="8:8" ht="14.5" x14ac:dyDescent="0.35">
      <c r="H516" s="103"/>
    </row>
    <row r="517" spans="8:8" ht="14.5" x14ac:dyDescent="0.35">
      <c r="H517" s="103"/>
    </row>
    <row r="518" spans="8:8" ht="14.5" x14ac:dyDescent="0.35">
      <c r="H518" s="103"/>
    </row>
    <row r="519" spans="8:8" ht="14.5" x14ac:dyDescent="0.35">
      <c r="H519" s="103"/>
    </row>
    <row r="520" spans="8:8" ht="14.5" x14ac:dyDescent="0.35">
      <c r="H520" s="103"/>
    </row>
    <row r="521" spans="8:8" ht="14.5" x14ac:dyDescent="0.35">
      <c r="H521" s="103"/>
    </row>
    <row r="522" spans="8:8" ht="14.5" x14ac:dyDescent="0.35">
      <c r="H522" s="103"/>
    </row>
    <row r="523" spans="8:8" ht="14.5" x14ac:dyDescent="0.35">
      <c r="H523" s="103"/>
    </row>
    <row r="524" spans="8:8" ht="14.5" x14ac:dyDescent="0.35">
      <c r="H524" s="103"/>
    </row>
    <row r="525" spans="8:8" ht="14.5" x14ac:dyDescent="0.35">
      <c r="H525" s="103"/>
    </row>
    <row r="526" spans="8:8" ht="14.5" x14ac:dyDescent="0.35">
      <c r="H526" s="103"/>
    </row>
    <row r="527" spans="8:8" ht="14.5" x14ac:dyDescent="0.35">
      <c r="H527" s="103"/>
    </row>
    <row r="528" spans="8:8" ht="14.5" x14ac:dyDescent="0.35">
      <c r="H528" s="103"/>
    </row>
    <row r="529" spans="8:8" ht="14.5" x14ac:dyDescent="0.35">
      <c r="H529" s="103"/>
    </row>
    <row r="530" spans="8:8" ht="14.5" x14ac:dyDescent="0.35">
      <c r="H530" s="103"/>
    </row>
    <row r="531" spans="8:8" ht="14.5" x14ac:dyDescent="0.35">
      <c r="H531" s="103"/>
    </row>
    <row r="532" spans="8:8" ht="14.5" x14ac:dyDescent="0.35">
      <c r="H532" s="103"/>
    </row>
    <row r="533" spans="8:8" ht="14.5" x14ac:dyDescent="0.35">
      <c r="H533" s="103"/>
    </row>
    <row r="534" spans="8:8" ht="14.5" x14ac:dyDescent="0.35">
      <c r="H534" s="103"/>
    </row>
    <row r="535" spans="8:8" ht="14.5" x14ac:dyDescent="0.35">
      <c r="H535" s="103"/>
    </row>
    <row r="536" spans="8:8" ht="14.5" x14ac:dyDescent="0.35">
      <c r="H536" s="103"/>
    </row>
    <row r="537" spans="8:8" ht="14.5" x14ac:dyDescent="0.35">
      <c r="H537" s="103"/>
    </row>
    <row r="538" spans="8:8" ht="14.5" x14ac:dyDescent="0.35">
      <c r="H538" s="103"/>
    </row>
    <row r="539" spans="8:8" ht="14.5" x14ac:dyDescent="0.35">
      <c r="H539" s="103"/>
    </row>
    <row r="540" spans="8:8" ht="14.5" x14ac:dyDescent="0.35">
      <c r="H540" s="103"/>
    </row>
    <row r="541" spans="8:8" ht="14.5" x14ac:dyDescent="0.35">
      <c r="H541" s="103"/>
    </row>
    <row r="542" spans="8:8" ht="14.5" x14ac:dyDescent="0.35">
      <c r="H542" s="103"/>
    </row>
    <row r="543" spans="8:8" ht="14.5" x14ac:dyDescent="0.35">
      <c r="H543" s="103"/>
    </row>
    <row r="544" spans="8:8" ht="14.5" x14ac:dyDescent="0.35">
      <c r="H544" s="103"/>
    </row>
    <row r="545" spans="8:8" ht="14.5" x14ac:dyDescent="0.35">
      <c r="H545" s="103"/>
    </row>
    <row r="546" spans="8:8" ht="14.5" x14ac:dyDescent="0.35">
      <c r="H546" s="103"/>
    </row>
    <row r="547" spans="8:8" ht="14.5" x14ac:dyDescent="0.35">
      <c r="H547" s="103"/>
    </row>
    <row r="548" spans="8:8" ht="14.5" x14ac:dyDescent="0.35">
      <c r="H548" s="103"/>
    </row>
    <row r="549" spans="8:8" ht="14.5" x14ac:dyDescent="0.35">
      <c r="H549" s="103"/>
    </row>
    <row r="550" spans="8:8" ht="14.5" x14ac:dyDescent="0.35">
      <c r="H550" s="103"/>
    </row>
    <row r="551" spans="8:8" ht="14.5" x14ac:dyDescent="0.35">
      <c r="H551" s="103"/>
    </row>
    <row r="552" spans="8:8" ht="14.5" x14ac:dyDescent="0.35">
      <c r="H552" s="103"/>
    </row>
    <row r="553" spans="8:8" ht="14.5" x14ac:dyDescent="0.35">
      <c r="H553" s="103"/>
    </row>
    <row r="554" spans="8:8" ht="14.5" x14ac:dyDescent="0.35">
      <c r="H554" s="103"/>
    </row>
    <row r="555" spans="8:8" ht="14.5" x14ac:dyDescent="0.35">
      <c r="H555" s="103"/>
    </row>
    <row r="556" spans="8:8" ht="14.5" x14ac:dyDescent="0.35">
      <c r="H556" s="103"/>
    </row>
    <row r="557" spans="8:8" ht="14.5" x14ac:dyDescent="0.35">
      <c r="H557" s="103"/>
    </row>
    <row r="558" spans="8:8" ht="14.5" x14ac:dyDescent="0.35">
      <c r="H558" s="103"/>
    </row>
    <row r="559" spans="8:8" ht="14.5" x14ac:dyDescent="0.35">
      <c r="H559" s="103"/>
    </row>
    <row r="560" spans="8:8" ht="14.5" x14ac:dyDescent="0.35">
      <c r="H560" s="103"/>
    </row>
    <row r="561" spans="8:8" ht="14.5" x14ac:dyDescent="0.35">
      <c r="H561" s="103"/>
    </row>
    <row r="562" spans="8:8" ht="14.5" x14ac:dyDescent="0.35">
      <c r="H562" s="103"/>
    </row>
    <row r="563" spans="8:8" ht="14.5" x14ac:dyDescent="0.35">
      <c r="H563" s="103"/>
    </row>
    <row r="564" spans="8:8" ht="14.5" x14ac:dyDescent="0.35">
      <c r="H564" s="103"/>
    </row>
    <row r="565" spans="8:8" ht="14.5" x14ac:dyDescent="0.35">
      <c r="H565" s="103"/>
    </row>
    <row r="566" spans="8:8" ht="14.5" x14ac:dyDescent="0.35">
      <c r="H566" s="103"/>
    </row>
    <row r="567" spans="8:8" ht="14.5" x14ac:dyDescent="0.35">
      <c r="H567" s="103"/>
    </row>
    <row r="568" spans="8:8" ht="14.5" x14ac:dyDescent="0.35">
      <c r="H568" s="103"/>
    </row>
    <row r="569" spans="8:8" ht="14.5" x14ac:dyDescent="0.35">
      <c r="H569" s="103"/>
    </row>
    <row r="570" spans="8:8" ht="14.5" x14ac:dyDescent="0.35">
      <c r="H570" s="103"/>
    </row>
    <row r="571" spans="8:8" ht="14.5" x14ac:dyDescent="0.35">
      <c r="H571" s="103"/>
    </row>
    <row r="572" spans="8:8" ht="14.5" x14ac:dyDescent="0.35">
      <c r="H572" s="103"/>
    </row>
    <row r="573" spans="8:8" ht="14.5" x14ac:dyDescent="0.35">
      <c r="H573" s="103"/>
    </row>
    <row r="574" spans="8:8" ht="14.5" x14ac:dyDescent="0.35">
      <c r="H574" s="103"/>
    </row>
    <row r="575" spans="8:8" ht="14.5" x14ac:dyDescent="0.35">
      <c r="H575" s="103"/>
    </row>
    <row r="576" spans="8:8" ht="14.5" x14ac:dyDescent="0.35">
      <c r="H576" s="103"/>
    </row>
    <row r="577" spans="8:8" ht="14.5" x14ac:dyDescent="0.35">
      <c r="H577" s="103"/>
    </row>
    <row r="578" spans="8:8" ht="14.5" x14ac:dyDescent="0.35">
      <c r="H578" s="103"/>
    </row>
    <row r="579" spans="8:8" ht="14.5" x14ac:dyDescent="0.35">
      <c r="H579" s="103"/>
    </row>
    <row r="580" spans="8:8" ht="14.5" x14ac:dyDescent="0.35">
      <c r="H580" s="103"/>
    </row>
    <row r="581" spans="8:8" ht="14.5" x14ac:dyDescent="0.35">
      <c r="H581" s="103"/>
    </row>
    <row r="582" spans="8:8" ht="14.5" x14ac:dyDescent="0.35">
      <c r="H582" s="103"/>
    </row>
    <row r="583" spans="8:8" ht="14.5" x14ac:dyDescent="0.35">
      <c r="H583" s="103"/>
    </row>
    <row r="584" spans="8:8" ht="14.5" x14ac:dyDescent="0.35">
      <c r="H584" s="103"/>
    </row>
    <row r="585" spans="8:8" ht="14.5" x14ac:dyDescent="0.35">
      <c r="H585" s="103"/>
    </row>
    <row r="586" spans="8:8" ht="14.5" x14ac:dyDescent="0.35">
      <c r="H586" s="103"/>
    </row>
    <row r="587" spans="8:8" ht="14.5" x14ac:dyDescent="0.35">
      <c r="H587" s="103"/>
    </row>
    <row r="588" spans="8:8" ht="14.5" x14ac:dyDescent="0.35">
      <c r="H588" s="103"/>
    </row>
    <row r="589" spans="8:8" ht="14.5" x14ac:dyDescent="0.35">
      <c r="H589" s="103"/>
    </row>
    <row r="590" spans="8:8" ht="14.5" x14ac:dyDescent="0.35">
      <c r="H590" s="103"/>
    </row>
    <row r="591" spans="8:8" ht="14.5" x14ac:dyDescent="0.35">
      <c r="H591" s="103"/>
    </row>
    <row r="592" spans="8:8" ht="14.5" x14ac:dyDescent="0.35">
      <c r="H592" s="103"/>
    </row>
    <row r="593" spans="8:8" ht="14.5" x14ac:dyDescent="0.35">
      <c r="H593" s="103"/>
    </row>
    <row r="594" spans="8:8" ht="14.5" x14ac:dyDescent="0.35">
      <c r="H594" s="103"/>
    </row>
    <row r="595" spans="8:8" ht="14.5" x14ac:dyDescent="0.35">
      <c r="H595" s="103"/>
    </row>
    <row r="596" spans="8:8" ht="14.5" x14ac:dyDescent="0.35">
      <c r="H596" s="103"/>
    </row>
    <row r="597" spans="8:8" ht="14.5" x14ac:dyDescent="0.35">
      <c r="H597" s="103"/>
    </row>
    <row r="598" spans="8:8" ht="14.5" x14ac:dyDescent="0.35">
      <c r="H598" s="103"/>
    </row>
    <row r="599" spans="8:8" ht="14.5" x14ac:dyDescent="0.35">
      <c r="H599" s="103"/>
    </row>
    <row r="600" spans="8:8" ht="14.5" x14ac:dyDescent="0.35">
      <c r="H600" s="103"/>
    </row>
    <row r="601" spans="8:8" ht="14.5" x14ac:dyDescent="0.35">
      <c r="H601" s="103"/>
    </row>
    <row r="602" spans="8:8" ht="14.5" x14ac:dyDescent="0.35">
      <c r="H602" s="103"/>
    </row>
    <row r="603" spans="8:8" ht="14.5" x14ac:dyDescent="0.35">
      <c r="H603" s="103"/>
    </row>
    <row r="604" spans="8:8" ht="14.5" x14ac:dyDescent="0.35">
      <c r="H604" s="103"/>
    </row>
    <row r="605" spans="8:8" ht="14.5" x14ac:dyDescent="0.35">
      <c r="H605" s="103"/>
    </row>
    <row r="606" spans="8:8" ht="14.5" x14ac:dyDescent="0.35">
      <c r="H606" s="103"/>
    </row>
    <row r="607" spans="8:8" ht="14.5" x14ac:dyDescent="0.35">
      <c r="H607" s="103"/>
    </row>
    <row r="608" spans="8:8" ht="14.5" x14ac:dyDescent="0.35">
      <c r="H608" s="103"/>
    </row>
    <row r="609" spans="8:8" ht="14.5" x14ac:dyDescent="0.35">
      <c r="H609" s="103"/>
    </row>
    <row r="610" spans="8:8" ht="14.5" x14ac:dyDescent="0.35">
      <c r="H610" s="103"/>
    </row>
    <row r="611" spans="8:8" ht="14.5" x14ac:dyDescent="0.35">
      <c r="H611" s="103"/>
    </row>
    <row r="612" spans="8:8" ht="14.5" x14ac:dyDescent="0.35">
      <c r="H612" s="103"/>
    </row>
    <row r="613" spans="8:8" ht="14.5" x14ac:dyDescent="0.35">
      <c r="H613" s="103"/>
    </row>
    <row r="614" spans="8:8" ht="14.5" x14ac:dyDescent="0.35">
      <c r="H614" s="103"/>
    </row>
    <row r="615" spans="8:8" ht="14.5" x14ac:dyDescent="0.35">
      <c r="H615" s="103"/>
    </row>
    <row r="616" spans="8:8" ht="14.5" x14ac:dyDescent="0.35">
      <c r="H616" s="103"/>
    </row>
    <row r="617" spans="8:8" ht="14.5" x14ac:dyDescent="0.35">
      <c r="H617" s="103"/>
    </row>
    <row r="618" spans="8:8" ht="14.5" x14ac:dyDescent="0.35">
      <c r="H618" s="103"/>
    </row>
    <row r="619" spans="8:8" ht="14.5" x14ac:dyDescent="0.35">
      <c r="H619" s="103"/>
    </row>
    <row r="620" spans="8:8" ht="14.5" x14ac:dyDescent="0.35">
      <c r="H620" s="103"/>
    </row>
    <row r="621" spans="8:8" ht="14.5" x14ac:dyDescent="0.35">
      <c r="H621" s="103"/>
    </row>
    <row r="622" spans="8:8" ht="14.5" x14ac:dyDescent="0.35">
      <c r="H622" s="103"/>
    </row>
    <row r="623" spans="8:8" ht="14.5" x14ac:dyDescent="0.35">
      <c r="H623" s="103"/>
    </row>
    <row r="624" spans="8:8" ht="14.5" x14ac:dyDescent="0.35">
      <c r="H624" s="103"/>
    </row>
    <row r="625" spans="8:8" ht="14.5" x14ac:dyDescent="0.35">
      <c r="H625" s="103"/>
    </row>
    <row r="626" spans="8:8" ht="14.5" x14ac:dyDescent="0.35">
      <c r="H626" s="103"/>
    </row>
    <row r="627" spans="8:8" ht="14.5" x14ac:dyDescent="0.35">
      <c r="H627" s="103"/>
    </row>
    <row r="628" spans="8:8" ht="14.5" x14ac:dyDescent="0.35">
      <c r="H628" s="103"/>
    </row>
    <row r="629" spans="8:8" ht="14.5" x14ac:dyDescent="0.35">
      <c r="H629" s="103"/>
    </row>
    <row r="630" spans="8:8" ht="14.5" x14ac:dyDescent="0.35">
      <c r="H630" s="103"/>
    </row>
    <row r="631" spans="8:8" ht="14.5" x14ac:dyDescent="0.35">
      <c r="H631" s="103"/>
    </row>
    <row r="632" spans="8:8" ht="14.5" x14ac:dyDescent="0.35">
      <c r="H632" s="103"/>
    </row>
    <row r="633" spans="8:8" ht="14.5" x14ac:dyDescent="0.35">
      <c r="H633" s="103"/>
    </row>
    <row r="634" spans="8:8" ht="14.5" x14ac:dyDescent="0.35">
      <c r="H634" s="103"/>
    </row>
    <row r="635" spans="8:8" ht="14.5" x14ac:dyDescent="0.35">
      <c r="H635" s="103"/>
    </row>
    <row r="636" spans="8:8" ht="14.5" x14ac:dyDescent="0.35">
      <c r="H636" s="103"/>
    </row>
    <row r="637" spans="8:8" ht="14.5" x14ac:dyDescent="0.35">
      <c r="H637" s="103"/>
    </row>
    <row r="638" spans="8:8" ht="14.5" x14ac:dyDescent="0.35">
      <c r="H638" s="103"/>
    </row>
    <row r="639" spans="8:8" ht="14.5" x14ac:dyDescent="0.35">
      <c r="H639" s="103"/>
    </row>
    <row r="640" spans="8:8" ht="14.5" x14ac:dyDescent="0.35">
      <c r="H640" s="103"/>
    </row>
    <row r="641" spans="8:8" ht="14.5" x14ac:dyDescent="0.35">
      <c r="H641" s="103"/>
    </row>
    <row r="642" spans="8:8" ht="14.5" x14ac:dyDescent="0.35">
      <c r="H642" s="103"/>
    </row>
    <row r="643" spans="8:8" ht="14.5" x14ac:dyDescent="0.35">
      <c r="H643" s="103"/>
    </row>
    <row r="644" spans="8:8" ht="14.5" x14ac:dyDescent="0.35">
      <c r="H644" s="103"/>
    </row>
    <row r="645" spans="8:8" ht="14.5" x14ac:dyDescent="0.35">
      <c r="H645" s="103"/>
    </row>
    <row r="646" spans="8:8" ht="14.5" x14ac:dyDescent="0.35">
      <c r="H646" s="103"/>
    </row>
    <row r="647" spans="8:8" ht="14.5" x14ac:dyDescent="0.35">
      <c r="H647" s="103"/>
    </row>
    <row r="648" spans="8:8" ht="14.5" x14ac:dyDescent="0.35">
      <c r="H648" s="103"/>
    </row>
    <row r="649" spans="8:8" ht="14.5" x14ac:dyDescent="0.35">
      <c r="H649" s="103"/>
    </row>
    <row r="650" spans="8:8" ht="14.5" x14ac:dyDescent="0.35">
      <c r="H650" s="103"/>
    </row>
    <row r="651" spans="8:8" ht="14.5" x14ac:dyDescent="0.35">
      <c r="H651" s="103"/>
    </row>
    <row r="652" spans="8:8" ht="14.5" x14ac:dyDescent="0.35">
      <c r="H652" s="103"/>
    </row>
    <row r="653" spans="8:8" ht="14.5" x14ac:dyDescent="0.35">
      <c r="H653" s="103"/>
    </row>
    <row r="654" spans="8:8" ht="14.5" x14ac:dyDescent="0.35">
      <c r="H654" s="103"/>
    </row>
    <row r="655" spans="8:8" ht="14.5" x14ac:dyDescent="0.35">
      <c r="H655" s="103"/>
    </row>
    <row r="656" spans="8:8" ht="14.5" x14ac:dyDescent="0.35">
      <c r="H656" s="103"/>
    </row>
    <row r="657" spans="8:8" ht="14.5" x14ac:dyDescent="0.35">
      <c r="H657" s="103"/>
    </row>
    <row r="658" spans="8:8" ht="14.5" x14ac:dyDescent="0.35">
      <c r="H658" s="103"/>
    </row>
    <row r="659" spans="8:8" ht="14.5" x14ac:dyDescent="0.35">
      <c r="H659" s="103"/>
    </row>
    <row r="660" spans="8:8" ht="14.5" x14ac:dyDescent="0.35">
      <c r="H660" s="103"/>
    </row>
    <row r="661" spans="8:8" ht="14.5" x14ac:dyDescent="0.35">
      <c r="H661" s="103"/>
    </row>
    <row r="662" spans="8:8" ht="14.5" x14ac:dyDescent="0.35">
      <c r="H662" s="103"/>
    </row>
    <row r="663" spans="8:8" ht="14.5" x14ac:dyDescent="0.35">
      <c r="H663" s="103"/>
    </row>
    <row r="664" spans="8:8" ht="14.5" x14ac:dyDescent="0.35">
      <c r="H664" s="103"/>
    </row>
    <row r="665" spans="8:8" ht="14.5" x14ac:dyDescent="0.35">
      <c r="H665" s="103"/>
    </row>
    <row r="666" spans="8:8" ht="14.5" x14ac:dyDescent="0.35">
      <c r="H666" s="103"/>
    </row>
    <row r="667" spans="8:8" ht="14.5" x14ac:dyDescent="0.35">
      <c r="H667" s="103"/>
    </row>
    <row r="668" spans="8:8" ht="14.5" x14ac:dyDescent="0.35">
      <c r="H668" s="103"/>
    </row>
    <row r="669" spans="8:8" ht="14.5" x14ac:dyDescent="0.35">
      <c r="H669" s="103"/>
    </row>
    <row r="670" spans="8:8" ht="14.5" x14ac:dyDescent="0.35">
      <c r="H670" s="103"/>
    </row>
    <row r="671" spans="8:8" ht="14.5" x14ac:dyDescent="0.35">
      <c r="H671" s="103"/>
    </row>
    <row r="672" spans="8:8" ht="14.5" x14ac:dyDescent="0.35">
      <c r="H672" s="103"/>
    </row>
    <row r="673" spans="8:8" ht="14.5" x14ac:dyDescent="0.35">
      <c r="H673" s="103"/>
    </row>
    <row r="674" spans="8:8" ht="14.5" x14ac:dyDescent="0.35">
      <c r="H674" s="103"/>
    </row>
    <row r="675" spans="8:8" ht="14.5" x14ac:dyDescent="0.35">
      <c r="H675" s="103"/>
    </row>
    <row r="676" spans="8:8" ht="14.5" x14ac:dyDescent="0.35">
      <c r="H676" s="103"/>
    </row>
    <row r="677" spans="8:8" ht="14.5" x14ac:dyDescent="0.35">
      <c r="H677" s="103"/>
    </row>
    <row r="678" spans="8:8" ht="14.5" x14ac:dyDescent="0.35">
      <c r="H678" s="103"/>
    </row>
    <row r="679" spans="8:8" ht="14.5" x14ac:dyDescent="0.35">
      <c r="H679" s="103"/>
    </row>
    <row r="680" spans="8:8" ht="14.5" x14ac:dyDescent="0.35">
      <c r="H680" s="103"/>
    </row>
    <row r="681" spans="8:8" ht="14.5" x14ac:dyDescent="0.35">
      <c r="H681" s="103"/>
    </row>
    <row r="682" spans="8:8" ht="14.5" x14ac:dyDescent="0.35">
      <c r="H682" s="103"/>
    </row>
    <row r="683" spans="8:8" ht="14.5" x14ac:dyDescent="0.35">
      <c r="H683" s="103"/>
    </row>
    <row r="684" spans="8:8" ht="14.5" x14ac:dyDescent="0.35">
      <c r="H684" s="103"/>
    </row>
    <row r="685" spans="8:8" ht="14.5" x14ac:dyDescent="0.35">
      <c r="H685" s="103"/>
    </row>
    <row r="686" spans="8:8" ht="14.5" x14ac:dyDescent="0.35">
      <c r="H686" s="103"/>
    </row>
    <row r="687" spans="8:8" ht="14.5" x14ac:dyDescent="0.35">
      <c r="H687" s="103"/>
    </row>
    <row r="688" spans="8:8" ht="14.5" x14ac:dyDescent="0.35">
      <c r="H688" s="103"/>
    </row>
    <row r="689" spans="8:8" ht="14.5" x14ac:dyDescent="0.35">
      <c r="H689" s="103"/>
    </row>
    <row r="690" spans="8:8" ht="14.5" x14ac:dyDescent="0.35">
      <c r="H690" s="103"/>
    </row>
    <row r="691" spans="8:8" ht="14.5" x14ac:dyDescent="0.35">
      <c r="H691" s="103"/>
    </row>
    <row r="692" spans="8:8" ht="14.5" x14ac:dyDescent="0.35">
      <c r="H692" s="103"/>
    </row>
    <row r="693" spans="8:8" ht="14.5" x14ac:dyDescent="0.35">
      <c r="H693" s="103"/>
    </row>
    <row r="694" spans="8:8" ht="14.5" x14ac:dyDescent="0.35">
      <c r="H694" s="103"/>
    </row>
    <row r="695" spans="8:8" ht="14.5" x14ac:dyDescent="0.35">
      <c r="H695" s="103"/>
    </row>
    <row r="696" spans="8:8" ht="14.5" x14ac:dyDescent="0.35">
      <c r="H696" s="103"/>
    </row>
    <row r="697" spans="8:8" ht="14.5" x14ac:dyDescent="0.35">
      <c r="H697" s="103"/>
    </row>
    <row r="698" spans="8:8" ht="14.5" x14ac:dyDescent="0.35">
      <c r="H698" s="103"/>
    </row>
    <row r="699" spans="8:8" ht="14.5" x14ac:dyDescent="0.35">
      <c r="H699" s="103"/>
    </row>
    <row r="700" spans="8:8" ht="14.5" x14ac:dyDescent="0.35">
      <c r="H700" s="103"/>
    </row>
    <row r="701" spans="8:8" ht="14.5" x14ac:dyDescent="0.35">
      <c r="H701" s="103"/>
    </row>
    <row r="702" spans="8:8" ht="14.5" x14ac:dyDescent="0.35">
      <c r="H702" s="103"/>
    </row>
    <row r="703" spans="8:8" ht="14.5" x14ac:dyDescent="0.35">
      <c r="H703" s="103"/>
    </row>
    <row r="704" spans="8:8" ht="14.5" x14ac:dyDescent="0.35">
      <c r="H704" s="103"/>
    </row>
    <row r="705" spans="8:8" ht="14.5" x14ac:dyDescent="0.35">
      <c r="H705" s="103"/>
    </row>
    <row r="706" spans="8:8" ht="14.5" x14ac:dyDescent="0.35">
      <c r="H706" s="103"/>
    </row>
    <row r="707" spans="8:8" ht="14.5" x14ac:dyDescent="0.35">
      <c r="H707" s="103"/>
    </row>
    <row r="708" spans="8:8" ht="14.5" x14ac:dyDescent="0.35">
      <c r="H708" s="103"/>
    </row>
    <row r="709" spans="8:8" ht="14.5" x14ac:dyDescent="0.35">
      <c r="H709" s="103"/>
    </row>
    <row r="710" spans="8:8" ht="14.5" x14ac:dyDescent="0.35">
      <c r="H710" s="103"/>
    </row>
    <row r="711" spans="8:8" ht="14.5" x14ac:dyDescent="0.35">
      <c r="H711" s="103"/>
    </row>
    <row r="712" spans="8:8" ht="14.5" x14ac:dyDescent="0.35">
      <c r="H712" s="103"/>
    </row>
    <row r="713" spans="8:8" ht="14.5" x14ac:dyDescent="0.35">
      <c r="H713" s="103"/>
    </row>
    <row r="714" spans="8:8" ht="14.5" x14ac:dyDescent="0.35">
      <c r="H714" s="103"/>
    </row>
    <row r="715" spans="8:8" ht="14.5" x14ac:dyDescent="0.35">
      <c r="H715" s="103"/>
    </row>
    <row r="716" spans="8:8" ht="14.5" x14ac:dyDescent="0.35">
      <c r="H716" s="103"/>
    </row>
    <row r="717" spans="8:8" ht="14.5" x14ac:dyDescent="0.35">
      <c r="H717" s="103"/>
    </row>
    <row r="718" spans="8:8" ht="14.5" x14ac:dyDescent="0.35">
      <c r="H718" s="103"/>
    </row>
    <row r="719" spans="8:8" ht="14.5" x14ac:dyDescent="0.35">
      <c r="H719" s="103"/>
    </row>
    <row r="720" spans="8:8" ht="14.5" x14ac:dyDescent="0.35">
      <c r="H720" s="103"/>
    </row>
    <row r="721" spans="8:8" ht="14.5" x14ac:dyDescent="0.35">
      <c r="H721" s="103"/>
    </row>
    <row r="722" spans="8:8" ht="14.5" x14ac:dyDescent="0.35">
      <c r="H722" s="103"/>
    </row>
    <row r="723" spans="8:8" ht="14.5" x14ac:dyDescent="0.35">
      <c r="H723" s="103"/>
    </row>
    <row r="724" spans="8:8" ht="14.5" x14ac:dyDescent="0.35">
      <c r="H724" s="103"/>
    </row>
    <row r="725" spans="8:8" ht="14.5" x14ac:dyDescent="0.35">
      <c r="H725" s="103"/>
    </row>
    <row r="726" spans="8:8" ht="14.5" x14ac:dyDescent="0.35">
      <c r="H726" s="103"/>
    </row>
    <row r="727" spans="8:8" ht="14.5" x14ac:dyDescent="0.35">
      <c r="H727" s="103"/>
    </row>
    <row r="728" spans="8:8" ht="14.5" x14ac:dyDescent="0.35">
      <c r="H728" s="103"/>
    </row>
    <row r="729" spans="8:8" ht="14.5" x14ac:dyDescent="0.35">
      <c r="H729" s="103"/>
    </row>
    <row r="730" spans="8:8" ht="14.5" x14ac:dyDescent="0.35">
      <c r="H730" s="103"/>
    </row>
    <row r="731" spans="8:8" ht="14.5" x14ac:dyDescent="0.35">
      <c r="H731" s="103"/>
    </row>
    <row r="732" spans="8:8" ht="14.5" x14ac:dyDescent="0.35">
      <c r="H732" s="103"/>
    </row>
    <row r="733" spans="8:8" ht="14.5" x14ac:dyDescent="0.35">
      <c r="H733" s="103"/>
    </row>
    <row r="734" spans="8:8" ht="14.5" x14ac:dyDescent="0.35">
      <c r="H734" s="103"/>
    </row>
    <row r="735" spans="8:8" ht="14.5" x14ac:dyDescent="0.35">
      <c r="H735" s="103"/>
    </row>
    <row r="736" spans="8:8" ht="14.5" x14ac:dyDescent="0.35">
      <c r="H736" s="103"/>
    </row>
    <row r="737" spans="8:8" ht="14.5" x14ac:dyDescent="0.35">
      <c r="H737" s="103"/>
    </row>
    <row r="738" spans="8:8" ht="14.5" x14ac:dyDescent="0.35">
      <c r="H738" s="103"/>
    </row>
    <row r="739" spans="8:8" ht="14.5" x14ac:dyDescent="0.35">
      <c r="H739" s="103"/>
    </row>
    <row r="740" spans="8:8" ht="14.5" x14ac:dyDescent="0.35">
      <c r="H740" s="103"/>
    </row>
    <row r="741" spans="8:8" ht="14.5" x14ac:dyDescent="0.35">
      <c r="H741" s="103"/>
    </row>
    <row r="742" spans="8:8" ht="14.5" x14ac:dyDescent="0.35">
      <c r="H742" s="103"/>
    </row>
    <row r="743" spans="8:8" ht="14.5" x14ac:dyDescent="0.35">
      <c r="H743" s="103"/>
    </row>
    <row r="744" spans="8:8" ht="14.5" x14ac:dyDescent="0.35">
      <c r="H744" s="103"/>
    </row>
    <row r="745" spans="8:8" ht="14.5" x14ac:dyDescent="0.35">
      <c r="H745" s="103"/>
    </row>
    <row r="746" spans="8:8" ht="14.5" x14ac:dyDescent="0.35">
      <c r="H746" s="103"/>
    </row>
    <row r="747" spans="8:8" ht="14.5" x14ac:dyDescent="0.35">
      <c r="H747" s="103"/>
    </row>
    <row r="748" spans="8:8" ht="14.5" x14ac:dyDescent="0.35">
      <c r="H748" s="103"/>
    </row>
    <row r="749" spans="8:8" ht="14.5" x14ac:dyDescent="0.35">
      <c r="H749" s="103"/>
    </row>
    <row r="750" spans="8:8" ht="14.5" x14ac:dyDescent="0.35">
      <c r="H750" s="103"/>
    </row>
    <row r="751" spans="8:8" ht="14.5" x14ac:dyDescent="0.35">
      <c r="H751" s="103"/>
    </row>
    <row r="752" spans="8:8" ht="14.5" x14ac:dyDescent="0.35">
      <c r="H752" s="103"/>
    </row>
    <row r="753" spans="8:8" ht="14.5" x14ac:dyDescent="0.35">
      <c r="H753" s="103"/>
    </row>
    <row r="754" spans="8:8" ht="14.5" x14ac:dyDescent="0.35">
      <c r="H754" s="103"/>
    </row>
    <row r="755" spans="8:8" ht="14.5" x14ac:dyDescent="0.35">
      <c r="H755" s="103"/>
    </row>
    <row r="756" spans="8:8" ht="14.5" x14ac:dyDescent="0.35">
      <c r="H756" s="103"/>
    </row>
    <row r="757" spans="8:8" ht="14.5" x14ac:dyDescent="0.35">
      <c r="H757" s="103"/>
    </row>
    <row r="758" spans="8:8" ht="14.5" x14ac:dyDescent="0.35">
      <c r="H758" s="103"/>
    </row>
    <row r="759" spans="8:8" ht="14.5" x14ac:dyDescent="0.35">
      <c r="H759" s="103"/>
    </row>
    <row r="760" spans="8:8" ht="14.5" x14ac:dyDescent="0.35">
      <c r="H760" s="103"/>
    </row>
    <row r="761" spans="8:8" ht="14.5" x14ac:dyDescent="0.35">
      <c r="H761" s="103"/>
    </row>
    <row r="762" spans="8:8" ht="14.5" x14ac:dyDescent="0.35">
      <c r="H762" s="103"/>
    </row>
    <row r="763" spans="8:8" ht="14.5" x14ac:dyDescent="0.35">
      <c r="H763" s="103"/>
    </row>
    <row r="764" spans="8:8" ht="14.5" x14ac:dyDescent="0.35">
      <c r="H764" s="103"/>
    </row>
    <row r="765" spans="8:8" ht="14.5" x14ac:dyDescent="0.35">
      <c r="H765" s="103"/>
    </row>
    <row r="766" spans="8:8" ht="14.5" x14ac:dyDescent="0.35">
      <c r="H766" s="103"/>
    </row>
    <row r="767" spans="8:8" ht="14.5" x14ac:dyDescent="0.35">
      <c r="H767" s="103"/>
    </row>
    <row r="768" spans="8:8" ht="14.5" x14ac:dyDescent="0.35">
      <c r="H768" s="103"/>
    </row>
    <row r="769" spans="8:8" ht="14.5" x14ac:dyDescent="0.35">
      <c r="H769" s="103"/>
    </row>
    <row r="770" spans="8:8" ht="14.5" x14ac:dyDescent="0.35">
      <c r="H770" s="103"/>
    </row>
    <row r="771" spans="8:8" ht="14.5" x14ac:dyDescent="0.35">
      <c r="H771" s="103"/>
    </row>
    <row r="772" spans="8:8" ht="14.5" x14ac:dyDescent="0.35">
      <c r="H772" s="103"/>
    </row>
    <row r="773" spans="8:8" ht="14.5" x14ac:dyDescent="0.35">
      <c r="H773" s="103"/>
    </row>
    <row r="774" spans="8:8" ht="14.5" x14ac:dyDescent="0.35">
      <c r="H774" s="103"/>
    </row>
    <row r="775" spans="8:8" ht="14.5" x14ac:dyDescent="0.35">
      <c r="H775" s="103"/>
    </row>
    <row r="776" spans="8:8" ht="14.5" x14ac:dyDescent="0.35">
      <c r="H776" s="103"/>
    </row>
    <row r="777" spans="8:8" ht="14.5" x14ac:dyDescent="0.35">
      <c r="H777" s="103"/>
    </row>
    <row r="778" spans="8:8" ht="14.5" x14ac:dyDescent="0.35">
      <c r="H778" s="103"/>
    </row>
    <row r="779" spans="8:8" ht="14.5" x14ac:dyDescent="0.35">
      <c r="H779" s="103"/>
    </row>
    <row r="780" spans="8:8" ht="14.5" x14ac:dyDescent="0.35">
      <c r="H780" s="103"/>
    </row>
    <row r="781" spans="8:8" ht="14.5" x14ac:dyDescent="0.35">
      <c r="H781" s="103"/>
    </row>
    <row r="782" spans="8:8" ht="14.5" x14ac:dyDescent="0.35">
      <c r="H782" s="103"/>
    </row>
    <row r="783" spans="8:8" ht="14.5" x14ac:dyDescent="0.35">
      <c r="H783" s="103"/>
    </row>
    <row r="784" spans="8:8" ht="14.5" x14ac:dyDescent="0.35">
      <c r="H784" s="103"/>
    </row>
    <row r="785" spans="8:8" ht="14.5" x14ac:dyDescent="0.35">
      <c r="H785" s="103"/>
    </row>
    <row r="786" spans="8:8" ht="14.5" x14ac:dyDescent="0.35">
      <c r="H786" s="103"/>
    </row>
    <row r="787" spans="8:8" ht="14.5" x14ac:dyDescent="0.35">
      <c r="H787" s="103"/>
    </row>
    <row r="788" spans="8:8" ht="14.5" x14ac:dyDescent="0.35">
      <c r="H788" s="103"/>
    </row>
    <row r="789" spans="8:8" ht="14.5" x14ac:dyDescent="0.35">
      <c r="H789" s="103"/>
    </row>
    <row r="790" spans="8:8" ht="14.5" x14ac:dyDescent="0.35">
      <c r="H790" s="103"/>
    </row>
    <row r="791" spans="8:8" ht="14.5" x14ac:dyDescent="0.35">
      <c r="H791" s="103"/>
    </row>
    <row r="792" spans="8:8" ht="14.5" x14ac:dyDescent="0.35">
      <c r="H792" s="103"/>
    </row>
    <row r="793" spans="8:8" ht="14.5" x14ac:dyDescent="0.35">
      <c r="H793" s="103"/>
    </row>
    <row r="794" spans="8:8" ht="14.5" x14ac:dyDescent="0.35">
      <c r="H794" s="103"/>
    </row>
    <row r="795" spans="8:8" ht="14.5" x14ac:dyDescent="0.35">
      <c r="H795" s="103"/>
    </row>
    <row r="796" spans="8:8" ht="14.5" x14ac:dyDescent="0.35">
      <c r="H796" s="103"/>
    </row>
    <row r="797" spans="8:8" ht="14.5" x14ac:dyDescent="0.35">
      <c r="H797" s="103"/>
    </row>
    <row r="798" spans="8:8" ht="14.5" x14ac:dyDescent="0.35">
      <c r="H798" s="103"/>
    </row>
    <row r="799" spans="8:8" ht="14.5" x14ac:dyDescent="0.35">
      <c r="H799" s="103"/>
    </row>
    <row r="800" spans="8:8" ht="14.5" x14ac:dyDescent="0.35">
      <c r="H800" s="103"/>
    </row>
    <row r="801" spans="8:8" ht="14.5" x14ac:dyDescent="0.35">
      <c r="H801" s="103"/>
    </row>
    <row r="802" spans="8:8" ht="14.5" x14ac:dyDescent="0.35">
      <c r="H802" s="103"/>
    </row>
    <row r="803" spans="8:8" ht="14.5" x14ac:dyDescent="0.35">
      <c r="H803" s="103"/>
    </row>
    <row r="804" spans="8:8" ht="14.5" x14ac:dyDescent="0.35">
      <c r="H804" s="103"/>
    </row>
    <row r="805" spans="8:8" ht="14.5" x14ac:dyDescent="0.35">
      <c r="H805" s="103"/>
    </row>
    <row r="806" spans="8:8" ht="14.5" x14ac:dyDescent="0.35">
      <c r="H806" s="103"/>
    </row>
    <row r="807" spans="8:8" ht="14.5" x14ac:dyDescent="0.35">
      <c r="H807" s="103"/>
    </row>
    <row r="808" spans="8:8" ht="14.5" x14ac:dyDescent="0.35">
      <c r="H808" s="103"/>
    </row>
    <row r="809" spans="8:8" ht="14.5" x14ac:dyDescent="0.35">
      <c r="H809" s="103"/>
    </row>
    <row r="810" spans="8:8" ht="14.5" x14ac:dyDescent="0.35">
      <c r="H810" s="103"/>
    </row>
    <row r="811" spans="8:8" ht="14.5" x14ac:dyDescent="0.35">
      <c r="H811" s="103"/>
    </row>
    <row r="812" spans="8:8" ht="14.5" x14ac:dyDescent="0.35">
      <c r="H812" s="103"/>
    </row>
    <row r="813" spans="8:8" ht="14.5" x14ac:dyDescent="0.35">
      <c r="H813" s="103"/>
    </row>
    <row r="814" spans="8:8" ht="14.5" x14ac:dyDescent="0.35">
      <c r="H814" s="103"/>
    </row>
    <row r="815" spans="8:8" ht="14.5" x14ac:dyDescent="0.35">
      <c r="H815" s="103"/>
    </row>
    <row r="816" spans="8:8" ht="14.5" x14ac:dyDescent="0.35">
      <c r="H816" s="103"/>
    </row>
    <row r="817" spans="8:8" ht="14.5" x14ac:dyDescent="0.35">
      <c r="H817" s="103"/>
    </row>
    <row r="818" spans="8:8" ht="14.5" x14ac:dyDescent="0.35">
      <c r="H818" s="103"/>
    </row>
    <row r="819" spans="8:8" ht="14.5" x14ac:dyDescent="0.35">
      <c r="H819" s="103"/>
    </row>
    <row r="820" spans="8:8" ht="14.5" x14ac:dyDescent="0.35">
      <c r="H820" s="103"/>
    </row>
    <row r="821" spans="8:8" ht="14.5" x14ac:dyDescent="0.35">
      <c r="H821" s="103"/>
    </row>
    <row r="822" spans="8:8" ht="14.5" x14ac:dyDescent="0.35">
      <c r="H822" s="103"/>
    </row>
    <row r="823" spans="8:8" ht="14.5" x14ac:dyDescent="0.35">
      <c r="H823" s="103"/>
    </row>
    <row r="824" spans="8:8" ht="14.5" x14ac:dyDescent="0.35">
      <c r="H824" s="103"/>
    </row>
    <row r="825" spans="8:8" ht="14.5" x14ac:dyDescent="0.35">
      <c r="H825" s="103"/>
    </row>
    <row r="826" spans="8:8" ht="14.5" x14ac:dyDescent="0.35">
      <c r="H826" s="103"/>
    </row>
    <row r="827" spans="8:8" ht="14.5" x14ac:dyDescent="0.35">
      <c r="H827" s="103"/>
    </row>
    <row r="828" spans="8:8" ht="14.5" x14ac:dyDescent="0.35">
      <c r="H828" s="103"/>
    </row>
    <row r="829" spans="8:8" ht="14.5" x14ac:dyDescent="0.35">
      <c r="H829" s="103"/>
    </row>
    <row r="830" spans="8:8" ht="14.5" x14ac:dyDescent="0.35">
      <c r="H830" s="103"/>
    </row>
    <row r="831" spans="8:8" ht="14.5" x14ac:dyDescent="0.35">
      <c r="H831" s="103"/>
    </row>
    <row r="832" spans="8:8" ht="14.5" x14ac:dyDescent="0.35">
      <c r="H832" s="103"/>
    </row>
    <row r="833" spans="8:8" ht="14.5" x14ac:dyDescent="0.35">
      <c r="H833" s="103"/>
    </row>
    <row r="834" spans="8:8" ht="14.5" x14ac:dyDescent="0.35">
      <c r="H834" s="103"/>
    </row>
    <row r="835" spans="8:8" ht="14.5" x14ac:dyDescent="0.35">
      <c r="H835" s="103"/>
    </row>
    <row r="836" spans="8:8" ht="14.5" x14ac:dyDescent="0.35">
      <c r="H836" s="103"/>
    </row>
    <row r="837" spans="8:8" ht="14.5" x14ac:dyDescent="0.35">
      <c r="H837" s="103"/>
    </row>
    <row r="838" spans="8:8" ht="14.5" x14ac:dyDescent="0.35">
      <c r="H838" s="103"/>
    </row>
    <row r="839" spans="8:8" ht="14.5" x14ac:dyDescent="0.35">
      <c r="H839" s="103"/>
    </row>
    <row r="840" spans="8:8" ht="14.5" x14ac:dyDescent="0.35">
      <c r="H840" s="103"/>
    </row>
    <row r="841" spans="8:8" ht="14.5" x14ac:dyDescent="0.35">
      <c r="H841" s="103"/>
    </row>
    <row r="842" spans="8:8" ht="14.5" x14ac:dyDescent="0.35">
      <c r="H842" s="103"/>
    </row>
    <row r="843" spans="8:8" ht="14.5" x14ac:dyDescent="0.35">
      <c r="H843" s="103"/>
    </row>
    <row r="844" spans="8:8" ht="14.5" x14ac:dyDescent="0.35">
      <c r="H844" s="103"/>
    </row>
    <row r="845" spans="8:8" ht="14.5" x14ac:dyDescent="0.35">
      <c r="H845" s="103"/>
    </row>
    <row r="846" spans="8:8" ht="14.5" x14ac:dyDescent="0.35">
      <c r="H846" s="103"/>
    </row>
    <row r="847" spans="8:8" ht="14.5" x14ac:dyDescent="0.35">
      <c r="H847" s="103"/>
    </row>
    <row r="848" spans="8:8" ht="14.5" x14ac:dyDescent="0.35">
      <c r="H848" s="103"/>
    </row>
    <row r="849" spans="8:8" ht="14.5" x14ac:dyDescent="0.35">
      <c r="H849" s="103"/>
    </row>
    <row r="850" spans="8:8" ht="14.5" x14ac:dyDescent="0.35">
      <c r="H850" s="103"/>
    </row>
    <row r="851" spans="8:8" ht="14.5" x14ac:dyDescent="0.35">
      <c r="H851" s="103"/>
    </row>
    <row r="852" spans="8:8" ht="14.5" x14ac:dyDescent="0.35">
      <c r="H852" s="103"/>
    </row>
    <row r="853" spans="8:8" ht="14.5" x14ac:dyDescent="0.35">
      <c r="H853" s="103"/>
    </row>
    <row r="854" spans="8:8" ht="14.5" x14ac:dyDescent="0.35">
      <c r="H854" s="103"/>
    </row>
    <row r="855" spans="8:8" ht="14.5" x14ac:dyDescent="0.35">
      <c r="H855" s="103"/>
    </row>
    <row r="856" spans="8:8" ht="14.5" x14ac:dyDescent="0.35">
      <c r="H856" s="103"/>
    </row>
    <row r="857" spans="8:8" ht="14.5" x14ac:dyDescent="0.35">
      <c r="H857" s="103"/>
    </row>
    <row r="858" spans="8:8" ht="14.5" x14ac:dyDescent="0.35">
      <c r="H858" s="103"/>
    </row>
    <row r="859" spans="8:8" ht="14.5" x14ac:dyDescent="0.35">
      <c r="H859" s="103"/>
    </row>
    <row r="860" spans="8:8" ht="14.5" x14ac:dyDescent="0.35">
      <c r="H860" s="103"/>
    </row>
    <row r="861" spans="8:8" ht="14.5" x14ac:dyDescent="0.35">
      <c r="H861" s="103"/>
    </row>
    <row r="862" spans="8:8" ht="14.5" x14ac:dyDescent="0.35">
      <c r="H862" s="103"/>
    </row>
    <row r="863" spans="8:8" ht="14.5" x14ac:dyDescent="0.35">
      <c r="H863" s="103"/>
    </row>
    <row r="864" spans="8:8" ht="14.5" x14ac:dyDescent="0.35">
      <c r="H864" s="103"/>
    </row>
    <row r="865" spans="8:8" ht="14.5" x14ac:dyDescent="0.35">
      <c r="H865" s="103"/>
    </row>
    <row r="866" spans="8:8" ht="14.5" x14ac:dyDescent="0.35">
      <c r="H866" s="103"/>
    </row>
    <row r="867" spans="8:8" ht="14.5" x14ac:dyDescent="0.35">
      <c r="H867" s="103"/>
    </row>
    <row r="868" spans="8:8" ht="14.5" x14ac:dyDescent="0.35">
      <c r="H868" s="103"/>
    </row>
    <row r="869" spans="8:8" ht="14.5" x14ac:dyDescent="0.35">
      <c r="H869" s="103"/>
    </row>
    <row r="870" spans="8:8" ht="14.5" x14ac:dyDescent="0.35">
      <c r="H870" s="103"/>
    </row>
    <row r="871" spans="8:8" ht="14.5" x14ac:dyDescent="0.35">
      <c r="H871" s="103"/>
    </row>
    <row r="872" spans="8:8" ht="14.5" x14ac:dyDescent="0.35">
      <c r="H872" s="103"/>
    </row>
    <row r="873" spans="8:8" ht="14.5" x14ac:dyDescent="0.35">
      <c r="H873" s="103"/>
    </row>
    <row r="874" spans="8:8" ht="14.5" x14ac:dyDescent="0.35">
      <c r="H874" s="103"/>
    </row>
    <row r="875" spans="8:8" ht="14.5" x14ac:dyDescent="0.35">
      <c r="H875" s="103"/>
    </row>
    <row r="876" spans="8:8" ht="14.5" x14ac:dyDescent="0.35">
      <c r="H876" s="103"/>
    </row>
    <row r="877" spans="8:8" ht="14.5" x14ac:dyDescent="0.35">
      <c r="H877" s="103"/>
    </row>
    <row r="878" spans="8:8" ht="14.5" x14ac:dyDescent="0.35">
      <c r="H878" s="103"/>
    </row>
    <row r="879" spans="8:8" ht="14.5" x14ac:dyDescent="0.35">
      <c r="H879" s="103"/>
    </row>
    <row r="880" spans="8:8" ht="14.5" x14ac:dyDescent="0.35">
      <c r="H880" s="103"/>
    </row>
    <row r="881" spans="8:8" ht="14.5" x14ac:dyDescent="0.35">
      <c r="H881" s="103"/>
    </row>
    <row r="882" spans="8:8" ht="14.5" x14ac:dyDescent="0.35">
      <c r="H882" s="103"/>
    </row>
    <row r="883" spans="8:8" ht="14.5" x14ac:dyDescent="0.35">
      <c r="H883" s="103"/>
    </row>
    <row r="884" spans="8:8" ht="14.5" x14ac:dyDescent="0.35">
      <c r="H884" s="103"/>
    </row>
    <row r="885" spans="8:8" ht="14.5" x14ac:dyDescent="0.35">
      <c r="H885" s="103"/>
    </row>
    <row r="886" spans="8:8" ht="14.5" x14ac:dyDescent="0.35">
      <c r="H886" s="103"/>
    </row>
    <row r="887" spans="8:8" ht="14.5" x14ac:dyDescent="0.35">
      <c r="H887" s="103"/>
    </row>
    <row r="888" spans="8:8" ht="14.5" x14ac:dyDescent="0.35">
      <c r="H888" s="103"/>
    </row>
    <row r="889" spans="8:8" ht="14.5" x14ac:dyDescent="0.35">
      <c r="H889" s="103"/>
    </row>
    <row r="890" spans="8:8" ht="14.5" x14ac:dyDescent="0.35">
      <c r="H890" s="103"/>
    </row>
    <row r="891" spans="8:8" ht="14.5" x14ac:dyDescent="0.35">
      <c r="H891" s="103"/>
    </row>
    <row r="892" spans="8:8" ht="14.5" x14ac:dyDescent="0.35">
      <c r="H892" s="103"/>
    </row>
    <row r="893" spans="8:8" ht="14.5" x14ac:dyDescent="0.35">
      <c r="H893" s="103"/>
    </row>
    <row r="894" spans="8:8" ht="14.5" x14ac:dyDescent="0.35">
      <c r="H894" s="103"/>
    </row>
    <row r="895" spans="8:8" ht="14.5" x14ac:dyDescent="0.35">
      <c r="H895" s="103"/>
    </row>
    <row r="896" spans="8:8" ht="14.5" x14ac:dyDescent="0.35">
      <c r="H896" s="103"/>
    </row>
    <row r="897" spans="8:8" ht="14.5" x14ac:dyDescent="0.35">
      <c r="H897" s="103"/>
    </row>
    <row r="898" spans="8:8" ht="14.5" x14ac:dyDescent="0.35">
      <c r="H898" s="103"/>
    </row>
    <row r="899" spans="8:8" ht="14.5" x14ac:dyDescent="0.35">
      <c r="H899" s="103"/>
    </row>
    <row r="900" spans="8:8" ht="14.5" x14ac:dyDescent="0.35">
      <c r="H900" s="103"/>
    </row>
    <row r="901" spans="8:8" ht="14.5" x14ac:dyDescent="0.35">
      <c r="H901" s="103"/>
    </row>
    <row r="902" spans="8:8" ht="14.5" x14ac:dyDescent="0.35">
      <c r="H902" s="103"/>
    </row>
    <row r="903" spans="8:8" ht="14.5" x14ac:dyDescent="0.35">
      <c r="H903" s="103"/>
    </row>
    <row r="904" spans="8:8" ht="14.5" x14ac:dyDescent="0.35">
      <c r="H904" s="103"/>
    </row>
    <row r="905" spans="8:8" ht="14.5" x14ac:dyDescent="0.35">
      <c r="H905" s="103"/>
    </row>
    <row r="906" spans="8:8" ht="14.5" x14ac:dyDescent="0.35">
      <c r="H906" s="103"/>
    </row>
    <row r="907" spans="8:8" ht="14.5" x14ac:dyDescent="0.35">
      <c r="H907" s="103"/>
    </row>
    <row r="908" spans="8:8" ht="14.5" x14ac:dyDescent="0.35">
      <c r="H908" s="103"/>
    </row>
    <row r="909" spans="8:8" ht="14.5" x14ac:dyDescent="0.35">
      <c r="H909" s="103"/>
    </row>
    <row r="910" spans="8:8" ht="14.5" x14ac:dyDescent="0.35">
      <c r="H910" s="103"/>
    </row>
    <row r="911" spans="8:8" ht="14.5" x14ac:dyDescent="0.35">
      <c r="H911" s="103"/>
    </row>
    <row r="912" spans="8:8" ht="14.5" x14ac:dyDescent="0.35">
      <c r="H912" s="103"/>
    </row>
    <row r="913" spans="8:8" ht="14.5" x14ac:dyDescent="0.35">
      <c r="H913" s="103"/>
    </row>
    <row r="914" spans="8:8" ht="14.5" x14ac:dyDescent="0.35">
      <c r="H914" s="103"/>
    </row>
    <row r="915" spans="8:8" ht="14.5" x14ac:dyDescent="0.35">
      <c r="H915" s="103"/>
    </row>
    <row r="916" spans="8:8" ht="14.5" x14ac:dyDescent="0.35">
      <c r="H916" s="103"/>
    </row>
    <row r="917" spans="8:8" ht="14.5" x14ac:dyDescent="0.35">
      <c r="H917" s="103"/>
    </row>
    <row r="918" spans="8:8" ht="14.5" x14ac:dyDescent="0.35">
      <c r="H918" s="103"/>
    </row>
    <row r="919" spans="8:8" ht="14.5" x14ac:dyDescent="0.35">
      <c r="H919" s="103"/>
    </row>
    <row r="920" spans="8:8" ht="14.5" x14ac:dyDescent="0.35">
      <c r="H920" s="103"/>
    </row>
    <row r="921" spans="8:8" ht="14.5" x14ac:dyDescent="0.35">
      <c r="H921" s="103"/>
    </row>
    <row r="922" spans="8:8" ht="14.5" x14ac:dyDescent="0.35">
      <c r="H922" s="103"/>
    </row>
    <row r="923" spans="8:8" ht="14.5" x14ac:dyDescent="0.35">
      <c r="H923" s="103"/>
    </row>
    <row r="924" spans="8:8" ht="14.5" x14ac:dyDescent="0.35">
      <c r="H924" s="103"/>
    </row>
    <row r="925" spans="8:8" ht="14.5" x14ac:dyDescent="0.35">
      <c r="H925" s="103"/>
    </row>
    <row r="926" spans="8:8" ht="14.5" x14ac:dyDescent="0.35">
      <c r="H926" s="103"/>
    </row>
    <row r="927" spans="8:8" ht="14.5" x14ac:dyDescent="0.35">
      <c r="H927" s="103"/>
    </row>
    <row r="928" spans="8:8" ht="14.5" x14ac:dyDescent="0.35">
      <c r="H928" s="103"/>
    </row>
    <row r="929" spans="8:8" ht="14.5" x14ac:dyDescent="0.35">
      <c r="H929" s="103"/>
    </row>
    <row r="930" spans="8:8" ht="14.5" x14ac:dyDescent="0.35">
      <c r="H930" s="103"/>
    </row>
    <row r="931" spans="8:8" ht="14.5" x14ac:dyDescent="0.35">
      <c r="H931" s="103"/>
    </row>
    <row r="932" spans="8:8" ht="14.5" x14ac:dyDescent="0.35">
      <c r="H932" s="103"/>
    </row>
    <row r="933" spans="8:8" ht="14.5" x14ac:dyDescent="0.35">
      <c r="H933" s="103"/>
    </row>
    <row r="934" spans="8:8" ht="14.5" x14ac:dyDescent="0.35">
      <c r="H934" s="103"/>
    </row>
    <row r="935" spans="8:8" ht="14.5" x14ac:dyDescent="0.35">
      <c r="H935" s="103"/>
    </row>
    <row r="936" spans="8:8" ht="14.5" x14ac:dyDescent="0.35">
      <c r="H936" s="103"/>
    </row>
    <row r="937" spans="8:8" ht="14.5" x14ac:dyDescent="0.35">
      <c r="H937" s="103"/>
    </row>
    <row r="938" spans="8:8" ht="14.5" x14ac:dyDescent="0.35">
      <c r="H938" s="103"/>
    </row>
    <row r="939" spans="8:8" ht="14.5" x14ac:dyDescent="0.35">
      <c r="H939" s="103"/>
    </row>
    <row r="940" spans="8:8" ht="14.5" x14ac:dyDescent="0.35">
      <c r="H940" s="103"/>
    </row>
    <row r="941" spans="8:8" ht="14.5" x14ac:dyDescent="0.35">
      <c r="H941" s="103"/>
    </row>
    <row r="942" spans="8:8" ht="14.5" x14ac:dyDescent="0.35">
      <c r="H942" s="103"/>
    </row>
    <row r="943" spans="8:8" ht="14.5" x14ac:dyDescent="0.35">
      <c r="H943" s="103"/>
    </row>
    <row r="944" spans="8:8" ht="14.5" x14ac:dyDescent="0.35">
      <c r="H944" s="103"/>
    </row>
    <row r="945" spans="8:8" ht="14.5" x14ac:dyDescent="0.35">
      <c r="H945" s="103"/>
    </row>
    <row r="946" spans="8:8" ht="14.5" x14ac:dyDescent="0.35">
      <c r="H946" s="103"/>
    </row>
    <row r="947" spans="8:8" ht="14.5" x14ac:dyDescent="0.35">
      <c r="H947" s="103"/>
    </row>
    <row r="948" spans="8:8" ht="14.5" x14ac:dyDescent="0.35">
      <c r="H948" s="103"/>
    </row>
    <row r="949" spans="8:8" ht="14.5" x14ac:dyDescent="0.35">
      <c r="H949" s="103"/>
    </row>
    <row r="950" spans="8:8" ht="14.5" x14ac:dyDescent="0.35">
      <c r="H950" s="103"/>
    </row>
    <row r="951" spans="8:8" ht="14.5" x14ac:dyDescent="0.35">
      <c r="H951" s="103"/>
    </row>
    <row r="952" spans="8:8" ht="14.5" x14ac:dyDescent="0.35">
      <c r="H952" s="103"/>
    </row>
    <row r="953" spans="8:8" ht="14.5" x14ac:dyDescent="0.35">
      <c r="H953" s="103"/>
    </row>
    <row r="954" spans="8:8" ht="14.5" x14ac:dyDescent="0.35">
      <c r="H954" s="103"/>
    </row>
    <row r="955" spans="8:8" ht="14.5" x14ac:dyDescent="0.35">
      <c r="H955" s="103"/>
    </row>
    <row r="956" spans="8:8" ht="14.5" x14ac:dyDescent="0.35">
      <c r="H956" s="103"/>
    </row>
    <row r="957" spans="8:8" ht="14.5" x14ac:dyDescent="0.35">
      <c r="H957" s="103"/>
    </row>
    <row r="958" spans="8:8" ht="14.5" x14ac:dyDescent="0.35">
      <c r="H958" s="103"/>
    </row>
    <row r="959" spans="8:8" ht="14.5" x14ac:dyDescent="0.35">
      <c r="H959" s="103"/>
    </row>
    <row r="960" spans="8:8" ht="14.5" x14ac:dyDescent="0.35">
      <c r="H960" s="103"/>
    </row>
    <row r="961" spans="8:8" ht="14.5" x14ac:dyDescent="0.35">
      <c r="H961" s="103"/>
    </row>
    <row r="962" spans="8:8" ht="14.5" x14ac:dyDescent="0.35">
      <c r="H962" s="103"/>
    </row>
    <row r="963" spans="8:8" ht="14.5" x14ac:dyDescent="0.35">
      <c r="H963" s="103"/>
    </row>
    <row r="964" spans="8:8" ht="14.5" x14ac:dyDescent="0.35">
      <c r="H964" s="103"/>
    </row>
    <row r="965" spans="8:8" ht="14.5" x14ac:dyDescent="0.35">
      <c r="H965" s="103"/>
    </row>
    <row r="966" spans="8:8" ht="14.5" x14ac:dyDescent="0.35">
      <c r="H966" s="103"/>
    </row>
    <row r="967" spans="8:8" ht="14.5" x14ac:dyDescent="0.35">
      <c r="H967" s="103"/>
    </row>
    <row r="968" spans="8:8" ht="14.5" x14ac:dyDescent="0.35">
      <c r="H968" s="103"/>
    </row>
    <row r="969" spans="8:8" ht="14.5" x14ac:dyDescent="0.35">
      <c r="H969" s="103"/>
    </row>
    <row r="970" spans="8:8" ht="14.5" x14ac:dyDescent="0.35">
      <c r="H970" s="103"/>
    </row>
    <row r="971" spans="8:8" ht="14.5" x14ac:dyDescent="0.35">
      <c r="H971" s="103"/>
    </row>
    <row r="972" spans="8:8" ht="14.5" x14ac:dyDescent="0.35">
      <c r="H972" s="103"/>
    </row>
    <row r="973" spans="8:8" ht="14.5" x14ac:dyDescent="0.35">
      <c r="H973" s="103"/>
    </row>
    <row r="974" spans="8:8" ht="14.5" x14ac:dyDescent="0.35">
      <c r="H974" s="103"/>
    </row>
    <row r="975" spans="8:8" ht="14.5" x14ac:dyDescent="0.35">
      <c r="H975" s="103"/>
    </row>
    <row r="976" spans="8:8" ht="14.5" x14ac:dyDescent="0.35">
      <c r="H976" s="103"/>
    </row>
    <row r="977" spans="8:8" ht="14.5" x14ac:dyDescent="0.35">
      <c r="H977" s="103"/>
    </row>
    <row r="978" spans="8:8" ht="14.5" x14ac:dyDescent="0.35">
      <c r="H978" s="103"/>
    </row>
    <row r="979" spans="8:8" ht="14.5" x14ac:dyDescent="0.35">
      <c r="H979" s="103"/>
    </row>
    <row r="980" spans="8:8" ht="14.5" x14ac:dyDescent="0.35">
      <c r="H980" s="103"/>
    </row>
    <row r="981" spans="8:8" ht="14.5" x14ac:dyDescent="0.35">
      <c r="H981" s="103"/>
    </row>
    <row r="982" spans="8:8" ht="14.5" x14ac:dyDescent="0.35">
      <c r="H982" s="103"/>
    </row>
    <row r="983" spans="8:8" ht="14.5" x14ac:dyDescent="0.35">
      <c r="H983" s="103"/>
    </row>
    <row r="984" spans="8:8" ht="14.5" x14ac:dyDescent="0.35">
      <c r="H984" s="103"/>
    </row>
    <row r="985" spans="8:8" ht="14.5" x14ac:dyDescent="0.35">
      <c r="H985" s="103"/>
    </row>
    <row r="986" spans="8:8" ht="14.5" x14ac:dyDescent="0.35">
      <c r="H986" s="103"/>
    </row>
    <row r="987" spans="8:8" ht="14.5" x14ac:dyDescent="0.35">
      <c r="H987" s="103"/>
    </row>
    <row r="988" spans="8:8" ht="14.5" x14ac:dyDescent="0.35">
      <c r="H988" s="103"/>
    </row>
    <row r="989" spans="8:8" ht="14.5" x14ac:dyDescent="0.35">
      <c r="H989" s="103"/>
    </row>
    <row r="990" spans="8:8" ht="14.5" x14ac:dyDescent="0.35">
      <c r="H990" s="103"/>
    </row>
    <row r="991" spans="8:8" ht="14.5" x14ac:dyDescent="0.35">
      <c r="H991" s="103"/>
    </row>
    <row r="992" spans="8:8" ht="14.5" x14ac:dyDescent="0.35">
      <c r="H992" s="103"/>
    </row>
    <row r="993" spans="8:8" ht="14.5" x14ac:dyDescent="0.35">
      <c r="H993" s="103"/>
    </row>
    <row r="994" spans="8:8" ht="14.5" x14ac:dyDescent="0.35">
      <c r="H994" s="103"/>
    </row>
    <row r="995" spans="8:8" ht="14.5" x14ac:dyDescent="0.35">
      <c r="H995" s="103"/>
    </row>
    <row r="996" spans="8:8" ht="14.5" x14ac:dyDescent="0.35">
      <c r="H996" s="103"/>
    </row>
    <row r="997" spans="8:8" ht="14.5" x14ac:dyDescent="0.35">
      <c r="H997" s="103"/>
    </row>
    <row r="998" spans="8:8" ht="14.5" x14ac:dyDescent="0.35">
      <c r="H998" s="103"/>
    </row>
    <row r="999" spans="8:8" ht="14.5" x14ac:dyDescent="0.35">
      <c r="H999" s="103"/>
    </row>
    <row r="1000" spans="8:8" ht="14.5" x14ac:dyDescent="0.35">
      <c r="H1000" s="103"/>
    </row>
  </sheetData>
  <sheetProtection selectLockedCells="1"/>
  <pageMargins left="0.7" right="0.7" top="0.75" bottom="0.75" header="0.3" footer="0.3"/>
  <pageSetup paperSize="0" orientation="portrait" horizontalDpi="0" verticalDpi="0" copie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theme="5"/>
  </sheetPr>
  <dimension ref="A1:C6"/>
  <sheetViews>
    <sheetView workbookViewId="0">
      <selection activeCell="A40" sqref="A40"/>
    </sheetView>
  </sheetViews>
  <sheetFormatPr defaultColWidth="8.7265625" defaultRowHeight="14.5" x14ac:dyDescent="0.35"/>
  <cols>
    <col min="1" max="2" width="39.7265625" style="2" customWidth="1"/>
    <col min="3" max="3" width="40" style="2" customWidth="1"/>
    <col min="4" max="16384" width="8.7265625" style="1"/>
  </cols>
  <sheetData>
    <row r="1" spans="1:3" x14ac:dyDescent="0.35">
      <c r="A1" s="24" t="s">
        <v>504</v>
      </c>
      <c r="B1" s="24" t="s">
        <v>505</v>
      </c>
      <c r="C1" s="24" t="s">
        <v>506</v>
      </c>
    </row>
    <row r="2" spans="1:3" ht="58" x14ac:dyDescent="0.35">
      <c r="A2" s="24"/>
      <c r="B2" s="24" t="s">
        <v>507</v>
      </c>
      <c r="C2" s="24" t="s">
        <v>508</v>
      </c>
    </row>
    <row r="3" spans="1:3" ht="29" x14ac:dyDescent="0.35">
      <c r="A3" s="24"/>
      <c r="B3" s="24" t="s">
        <v>509</v>
      </c>
      <c r="C3" s="24" t="s">
        <v>510</v>
      </c>
    </row>
    <row r="4" spans="1:3" ht="43.5" x14ac:dyDescent="0.35">
      <c r="A4" s="24"/>
      <c r="B4" s="24" t="s">
        <v>511</v>
      </c>
      <c r="C4" s="24" t="s">
        <v>512</v>
      </c>
    </row>
    <row r="5" spans="1:3" ht="43.5" x14ac:dyDescent="0.35">
      <c r="A5" s="24"/>
      <c r="B5" s="24" t="s">
        <v>513</v>
      </c>
      <c r="C5" s="24" t="s">
        <v>514</v>
      </c>
    </row>
    <row r="6" spans="1:3" x14ac:dyDescent="0.35">
      <c r="A6" s="24"/>
      <c r="B6" s="24"/>
      <c r="C6" s="24"/>
    </row>
  </sheetData>
  <pageMargins left="0.7" right="0.7" top="0.75" bottom="0.75" header="0.3" footer="0.3"/>
  <pageSetup orientation="portrait" r:id="rId1"/>
  <tableParts count="1">
    <tablePart r:id="rId2"/>
  </tablePart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B4:GI289"/>
  <sheetViews>
    <sheetView topLeftCell="BL4" zoomScale="80" zoomScaleNormal="80" zoomScalePageLayoutView="80" workbookViewId="0">
      <selection activeCell="BP7" sqref="BP7"/>
    </sheetView>
  </sheetViews>
  <sheetFormatPr defaultColWidth="39.453125" defaultRowHeight="14.5" x14ac:dyDescent="0.35"/>
  <cols>
    <col min="1" max="2" width="39.453125" style="24"/>
    <col min="3" max="7" width="39.453125" style="24" customWidth="1"/>
    <col min="8" max="8" width="66" style="24" customWidth="1"/>
    <col min="9" max="9" width="39.453125" style="24" customWidth="1"/>
    <col min="10" max="10" width="66" style="24" customWidth="1"/>
    <col min="11" max="12" width="39.453125" style="24" customWidth="1"/>
    <col min="13" max="13" width="66" style="24" customWidth="1"/>
    <col min="14" max="16" width="39.453125" style="24" customWidth="1"/>
    <col min="17" max="17" width="66" style="24" customWidth="1"/>
    <col min="18" max="20" width="39.453125" style="24" customWidth="1"/>
    <col min="21" max="21" width="66" style="24" customWidth="1"/>
    <col min="22" max="24" width="39.453125" style="24" customWidth="1"/>
    <col min="25" max="25" width="66" style="24" customWidth="1"/>
    <col min="26" max="26" width="39.453125" style="24" customWidth="1"/>
    <col min="27" max="27" width="66" style="24" customWidth="1"/>
    <col min="28" max="30" width="39.453125" style="24" customWidth="1"/>
    <col min="31" max="31" width="66" style="24" customWidth="1"/>
    <col min="32" max="32" width="39.453125" style="24" customWidth="1"/>
    <col min="33" max="33" width="66" style="24" customWidth="1"/>
    <col min="34" max="35" width="39.453125" style="24" customWidth="1"/>
    <col min="36" max="36" width="66" style="24" customWidth="1"/>
    <col min="37" max="37" width="39.453125" style="24" customWidth="1"/>
    <col min="38" max="38" width="66" style="24" customWidth="1"/>
    <col min="39" max="47" width="39.453125" style="24" customWidth="1"/>
    <col min="48" max="48" width="66" style="24" customWidth="1"/>
    <col min="49" max="53" width="39.453125" style="24" customWidth="1"/>
    <col min="54" max="54" width="66" style="24" customWidth="1"/>
    <col min="55" max="63" width="39.453125" style="24" customWidth="1"/>
    <col min="64" max="64" width="66" style="24" customWidth="1"/>
    <col min="65" max="67" width="39.453125" style="24" customWidth="1"/>
    <col min="68" max="171" width="39.453125" style="24"/>
    <col min="172" max="172" width="66" style="24" customWidth="1"/>
    <col min="173" max="16384" width="39.453125" style="24"/>
  </cols>
  <sheetData>
    <row r="4" spans="2:191" x14ac:dyDescent="0.35">
      <c r="B4" s="24" t="s">
        <v>515</v>
      </c>
      <c r="C4" s="24" t="s">
        <v>516</v>
      </c>
      <c r="D4" s="24" t="s">
        <v>517</v>
      </c>
      <c r="E4" s="24" t="s">
        <v>518</v>
      </c>
      <c r="F4" s="24" t="s">
        <v>519</v>
      </c>
      <c r="G4" s="24" t="s">
        <v>520</v>
      </c>
      <c r="H4" s="24" t="s">
        <v>521</v>
      </c>
      <c r="I4" s="24" t="s">
        <v>522</v>
      </c>
      <c r="J4" s="24" t="s">
        <v>523</v>
      </c>
      <c r="K4" s="24" t="s">
        <v>524</v>
      </c>
      <c r="L4" s="24" t="s">
        <v>525</v>
      </c>
      <c r="M4" s="24" t="s">
        <v>526</v>
      </c>
      <c r="N4" s="24" t="s">
        <v>527</v>
      </c>
      <c r="O4" s="24" t="s">
        <v>528</v>
      </c>
      <c r="P4" s="24" t="s">
        <v>529</v>
      </c>
      <c r="Q4" s="24" t="s">
        <v>530</v>
      </c>
      <c r="R4" s="24" t="s">
        <v>531</v>
      </c>
      <c r="S4" s="24" t="s">
        <v>532</v>
      </c>
      <c r="T4" s="24" t="s">
        <v>533</v>
      </c>
      <c r="U4" s="24" t="s">
        <v>534</v>
      </c>
      <c r="V4" s="24" t="s">
        <v>535</v>
      </c>
      <c r="W4" s="24" t="s">
        <v>536</v>
      </c>
      <c r="X4" s="24" t="s">
        <v>537</v>
      </c>
      <c r="Y4" s="24" t="s">
        <v>538</v>
      </c>
      <c r="Z4" s="24" t="s">
        <v>539</v>
      </c>
      <c r="AA4" s="24" t="s">
        <v>540</v>
      </c>
      <c r="AB4" s="24" t="s">
        <v>541</v>
      </c>
      <c r="AC4" s="24" t="s">
        <v>542</v>
      </c>
      <c r="AD4" s="24" t="s">
        <v>543</v>
      </c>
      <c r="AE4" s="24" t="s">
        <v>544</v>
      </c>
      <c r="AF4" s="24" t="s">
        <v>545</v>
      </c>
      <c r="AG4" s="24" t="s">
        <v>546</v>
      </c>
      <c r="AH4" s="24" t="s">
        <v>547</v>
      </c>
      <c r="AI4" s="24" t="s">
        <v>548</v>
      </c>
      <c r="AJ4" s="24" t="s">
        <v>549</v>
      </c>
      <c r="AK4" s="24" t="s">
        <v>550</v>
      </c>
      <c r="AL4" s="24" t="s">
        <v>551</v>
      </c>
      <c r="AM4" s="24" t="s">
        <v>552</v>
      </c>
      <c r="AN4" s="24" t="s">
        <v>553</v>
      </c>
      <c r="AO4" s="24" t="s">
        <v>554</v>
      </c>
      <c r="AP4" s="24" t="s">
        <v>555</v>
      </c>
      <c r="AQ4" s="24" t="s">
        <v>556</v>
      </c>
      <c r="AR4" s="24" t="s">
        <v>1060</v>
      </c>
      <c r="AS4" s="24" t="s">
        <v>557</v>
      </c>
      <c r="AT4" s="24" t="s">
        <v>558</v>
      </c>
      <c r="AU4" s="24" t="s">
        <v>559</v>
      </c>
      <c r="AV4" s="24" t="s">
        <v>560</v>
      </c>
      <c r="AW4" s="24" t="s">
        <v>561</v>
      </c>
      <c r="AX4" s="24" t="s">
        <v>562</v>
      </c>
      <c r="AY4" s="24" t="s">
        <v>563</v>
      </c>
      <c r="AZ4" s="24" t="s">
        <v>564</v>
      </c>
      <c r="BA4" s="24" t="s">
        <v>565</v>
      </c>
      <c r="BB4" s="24" t="s">
        <v>566</v>
      </c>
      <c r="BC4" s="24" t="s">
        <v>567</v>
      </c>
      <c r="BD4" s="24" t="s">
        <v>568</v>
      </c>
      <c r="BE4" s="24" t="s">
        <v>569</v>
      </c>
      <c r="BF4" s="24" t="s">
        <v>570</v>
      </c>
      <c r="BG4" s="24" t="s">
        <v>571</v>
      </c>
      <c r="BH4" s="24" t="s">
        <v>572</v>
      </c>
      <c r="BI4" s="24" t="s">
        <v>573</v>
      </c>
      <c r="BJ4" s="24" t="s">
        <v>574</v>
      </c>
      <c r="BK4" s="24" t="s">
        <v>575</v>
      </c>
      <c r="BL4" s="24" t="s">
        <v>576</v>
      </c>
      <c r="BM4" s="24" t="s">
        <v>577</v>
      </c>
      <c r="BN4" s="24" t="s">
        <v>578</v>
      </c>
      <c r="BO4" s="24" t="s">
        <v>579</v>
      </c>
      <c r="BP4" s="24" t="s">
        <v>580</v>
      </c>
      <c r="BQ4" s="24" t="s">
        <v>581</v>
      </c>
      <c r="BR4" s="24" t="s">
        <v>582</v>
      </c>
      <c r="BS4" s="24" t="s">
        <v>583</v>
      </c>
      <c r="BT4" s="24" t="s">
        <v>584</v>
      </c>
      <c r="BU4" s="24" t="s">
        <v>585</v>
      </c>
      <c r="BV4" s="24" t="s">
        <v>586</v>
      </c>
      <c r="BW4" s="25" t="s">
        <v>587</v>
      </c>
      <c r="BX4" s="24" t="s">
        <v>588</v>
      </c>
      <c r="BY4" s="25" t="s">
        <v>589</v>
      </c>
      <c r="BZ4" s="24" t="s">
        <v>590</v>
      </c>
      <c r="CA4" s="25" t="s">
        <v>591</v>
      </c>
      <c r="CB4" s="24" t="s">
        <v>592</v>
      </c>
      <c r="CC4" s="25" t="s">
        <v>593</v>
      </c>
      <c r="CD4" s="24" t="s">
        <v>594</v>
      </c>
      <c r="CE4" s="25" t="s">
        <v>595</v>
      </c>
      <c r="CF4" s="24" t="s">
        <v>596</v>
      </c>
      <c r="CG4" s="25" t="s">
        <v>597</v>
      </c>
      <c r="CH4" s="24" t="s">
        <v>598</v>
      </c>
      <c r="CI4" s="25" t="s">
        <v>599</v>
      </c>
      <c r="CJ4" s="24" t="s">
        <v>600</v>
      </c>
      <c r="CK4" s="25" t="s">
        <v>601</v>
      </c>
      <c r="CL4" s="24" t="s">
        <v>602</v>
      </c>
      <c r="CM4" s="25" t="s">
        <v>603</v>
      </c>
      <c r="CN4" s="24" t="s">
        <v>604</v>
      </c>
      <c r="CO4" s="25" t="s">
        <v>605</v>
      </c>
      <c r="CP4" s="24" t="s">
        <v>606</v>
      </c>
      <c r="CQ4" s="25" t="s">
        <v>607</v>
      </c>
      <c r="CR4" s="24" t="s">
        <v>608</v>
      </c>
      <c r="CS4" s="25" t="s">
        <v>609</v>
      </c>
      <c r="CT4" s="24" t="s">
        <v>610</v>
      </c>
      <c r="CU4" s="25" t="s">
        <v>611</v>
      </c>
      <c r="CV4" s="24" t="s">
        <v>612</v>
      </c>
      <c r="CW4" s="25" t="s">
        <v>613</v>
      </c>
      <c r="CX4" s="24" t="s">
        <v>614</v>
      </c>
      <c r="CY4" s="25" t="s">
        <v>615</v>
      </c>
      <c r="CZ4" s="24" t="s">
        <v>616</v>
      </c>
      <c r="DA4" s="25" t="s">
        <v>617</v>
      </c>
      <c r="DB4" s="24" t="s">
        <v>618</v>
      </c>
      <c r="DC4" s="25" t="s">
        <v>619</v>
      </c>
      <c r="DD4" s="24" t="s">
        <v>620</v>
      </c>
      <c r="DE4" s="25" t="s">
        <v>621</v>
      </c>
      <c r="DF4" s="24" t="s">
        <v>622</v>
      </c>
      <c r="DG4" s="25" t="s">
        <v>623</v>
      </c>
      <c r="DH4" s="24" t="s">
        <v>624</v>
      </c>
      <c r="DI4" s="25" t="s">
        <v>625</v>
      </c>
      <c r="DJ4" s="24" t="s">
        <v>626</v>
      </c>
      <c r="DK4" s="25" t="s">
        <v>627</v>
      </c>
      <c r="DL4" s="24" t="s">
        <v>628</v>
      </c>
      <c r="DM4" s="25" t="s">
        <v>629</v>
      </c>
      <c r="DN4" s="24" t="s">
        <v>630</v>
      </c>
      <c r="DO4" s="25" t="s">
        <v>631</v>
      </c>
      <c r="DP4" s="24" t="s">
        <v>632</v>
      </c>
      <c r="DQ4" s="25" t="s">
        <v>633</v>
      </c>
      <c r="DR4" s="24" t="s">
        <v>634</v>
      </c>
      <c r="DS4" s="25" t="s">
        <v>635</v>
      </c>
      <c r="DT4" s="24" t="s">
        <v>636</v>
      </c>
      <c r="DU4" s="25" t="s">
        <v>637</v>
      </c>
      <c r="DV4" s="24" t="s">
        <v>638</v>
      </c>
      <c r="DW4" s="25" t="s">
        <v>639</v>
      </c>
      <c r="DX4" s="24" t="s">
        <v>640</v>
      </c>
      <c r="DY4" s="25" t="s">
        <v>641</v>
      </c>
      <c r="DZ4" s="24" t="s">
        <v>642</v>
      </c>
      <c r="EA4" s="25" t="s">
        <v>643</v>
      </c>
      <c r="EB4" s="24" t="s">
        <v>644</v>
      </c>
      <c r="EC4" s="25" t="s">
        <v>645</v>
      </c>
      <c r="ED4" s="24" t="s">
        <v>646</v>
      </c>
      <c r="EE4" s="25" t="s">
        <v>647</v>
      </c>
      <c r="EF4" s="24" t="s">
        <v>648</v>
      </c>
      <c r="EG4" s="25" t="s">
        <v>649</v>
      </c>
      <c r="EH4" s="24" t="s">
        <v>650</v>
      </c>
      <c r="EI4" s="25" t="s">
        <v>651</v>
      </c>
      <c r="EJ4" s="24" t="s">
        <v>652</v>
      </c>
      <c r="EK4" s="25" t="s">
        <v>653</v>
      </c>
      <c r="EL4" s="24" t="s">
        <v>654</v>
      </c>
      <c r="EM4" s="25" t="s">
        <v>655</v>
      </c>
      <c r="EN4" s="24" t="s">
        <v>656</v>
      </c>
      <c r="EO4" s="25" t="s">
        <v>657</v>
      </c>
      <c r="EP4" s="24" t="s">
        <v>658</v>
      </c>
      <c r="EQ4" s="25" t="s">
        <v>659</v>
      </c>
      <c r="ER4" s="24" t="s">
        <v>660</v>
      </c>
      <c r="ES4" s="25" t="s">
        <v>661</v>
      </c>
      <c r="ET4" s="24" t="s">
        <v>662</v>
      </c>
      <c r="EU4" s="25" t="s">
        <v>663</v>
      </c>
      <c r="EV4" s="24" t="s">
        <v>664</v>
      </c>
      <c r="EW4" s="25" t="s">
        <v>665</v>
      </c>
      <c r="EX4" s="24" t="s">
        <v>666</v>
      </c>
      <c r="EY4" s="25" t="s">
        <v>667</v>
      </c>
      <c r="EZ4" s="24" t="s">
        <v>668</v>
      </c>
      <c r="FA4" s="25" t="s">
        <v>669</v>
      </c>
      <c r="FB4" s="24" t="s">
        <v>670</v>
      </c>
      <c r="FC4" s="25" t="s">
        <v>671</v>
      </c>
      <c r="FD4" s="24" t="s">
        <v>672</v>
      </c>
      <c r="FE4" s="25" t="s">
        <v>673</v>
      </c>
      <c r="FF4" s="24" t="s">
        <v>674</v>
      </c>
      <c r="FG4" s="25" t="s">
        <v>675</v>
      </c>
      <c r="FH4" s="24" t="s">
        <v>676</v>
      </c>
      <c r="FI4" s="25" t="s">
        <v>677</v>
      </c>
      <c r="FJ4" s="24" t="s">
        <v>678</v>
      </c>
      <c r="FK4" s="25" t="s">
        <v>679</v>
      </c>
      <c r="FL4" s="24" t="s">
        <v>680</v>
      </c>
      <c r="FM4" s="25" t="s">
        <v>681</v>
      </c>
      <c r="FN4" s="24" t="s">
        <v>682</v>
      </c>
      <c r="FO4" s="25" t="s">
        <v>683</v>
      </c>
      <c r="FP4" s="24" t="s">
        <v>684</v>
      </c>
      <c r="FQ4" s="25" t="s">
        <v>685</v>
      </c>
      <c r="FR4" s="24" t="s">
        <v>686</v>
      </c>
      <c r="FS4" s="25" t="s">
        <v>687</v>
      </c>
      <c r="FT4" s="24" t="s">
        <v>688</v>
      </c>
      <c r="FU4" s="25" t="s">
        <v>689</v>
      </c>
      <c r="FV4" s="24" t="s">
        <v>690</v>
      </c>
      <c r="FW4" s="25" t="s">
        <v>691</v>
      </c>
      <c r="FX4" s="24" t="s">
        <v>692</v>
      </c>
      <c r="FY4" s="24" t="s">
        <v>693</v>
      </c>
      <c r="FZ4" s="24" t="s">
        <v>694</v>
      </c>
      <c r="GA4" s="24" t="s">
        <v>695</v>
      </c>
      <c r="GB4" s="24" t="s">
        <v>696</v>
      </c>
      <c r="GC4" s="24" t="s">
        <v>697</v>
      </c>
      <c r="GD4" s="24" t="s">
        <v>698</v>
      </c>
      <c r="GE4" s="24" t="s">
        <v>699</v>
      </c>
      <c r="GF4" s="24" t="s">
        <v>700</v>
      </c>
      <c r="GG4" s="24" t="s">
        <v>701</v>
      </c>
      <c r="GH4" s="24" t="s">
        <v>702</v>
      </c>
      <c r="GI4" s="24" t="s">
        <v>703</v>
      </c>
    </row>
    <row r="5" spans="2:191" ht="271" x14ac:dyDescent="0.35">
      <c r="B5" s="65" t="s">
        <v>2</v>
      </c>
      <c r="C5" s="65" t="s">
        <v>704</v>
      </c>
      <c r="D5" s="65" t="s">
        <v>1073</v>
      </c>
      <c r="E5" s="65" t="s">
        <v>706</v>
      </c>
      <c r="F5" s="65" t="s">
        <v>707</v>
      </c>
      <c r="G5" s="65" t="s">
        <v>708</v>
      </c>
      <c r="H5" s="65" t="s">
        <v>1075</v>
      </c>
      <c r="I5" s="65" t="s">
        <v>1076</v>
      </c>
      <c r="J5" s="65" t="s">
        <v>710</v>
      </c>
      <c r="K5" s="65" t="s">
        <v>711</v>
      </c>
      <c r="L5" s="65" t="s">
        <v>712</v>
      </c>
      <c r="M5" s="65" t="s">
        <v>1053</v>
      </c>
      <c r="N5" s="65" t="s">
        <v>1159</v>
      </c>
      <c r="O5" s="65" t="s">
        <v>715</v>
      </c>
      <c r="P5" s="65" t="s">
        <v>716</v>
      </c>
      <c r="Q5" s="65" t="s">
        <v>985</v>
      </c>
      <c r="R5" s="65" t="s">
        <v>1160</v>
      </c>
      <c r="S5" s="65"/>
      <c r="T5" s="65" t="s">
        <v>718</v>
      </c>
      <c r="U5" s="65" t="s">
        <v>719</v>
      </c>
      <c r="V5" s="65" t="s">
        <v>720</v>
      </c>
      <c r="W5" s="65" t="s">
        <v>721</v>
      </c>
      <c r="X5" s="65" t="s">
        <v>722</v>
      </c>
      <c r="Y5" s="65" t="s">
        <v>723</v>
      </c>
      <c r="Z5" s="65" t="s">
        <v>724</v>
      </c>
      <c r="AA5" s="65" t="s">
        <v>725</v>
      </c>
      <c r="AB5" s="65" t="s">
        <v>726</v>
      </c>
      <c r="AC5" s="65" t="s">
        <v>1078</v>
      </c>
      <c r="AD5" s="65" t="s">
        <v>727</v>
      </c>
      <c r="AE5" s="65" t="s">
        <v>728</v>
      </c>
      <c r="AF5" s="65" t="s">
        <v>729</v>
      </c>
      <c r="AG5" s="65" t="s">
        <v>730</v>
      </c>
      <c r="AH5" s="65" t="s">
        <v>731</v>
      </c>
      <c r="AI5" s="65" t="s">
        <v>1080</v>
      </c>
      <c r="AJ5" s="65" t="s">
        <v>733</v>
      </c>
      <c r="AK5" s="65" t="s">
        <v>734</v>
      </c>
      <c r="AL5" s="65" t="s">
        <v>735</v>
      </c>
      <c r="AM5" s="65" t="s">
        <v>1082</v>
      </c>
      <c r="AN5" s="65" t="s">
        <v>737</v>
      </c>
      <c r="AO5" s="65" t="s">
        <v>738</v>
      </c>
      <c r="AP5" s="65" t="s">
        <v>1145</v>
      </c>
      <c r="AQ5" s="65" t="s">
        <v>1146</v>
      </c>
      <c r="AR5" s="65" t="s">
        <v>1151</v>
      </c>
      <c r="AS5" s="65" t="s">
        <v>1149</v>
      </c>
      <c r="AT5" s="65" t="s">
        <v>1153</v>
      </c>
      <c r="AU5" s="65" t="s">
        <v>740</v>
      </c>
      <c r="AV5" s="65" t="s">
        <v>741</v>
      </c>
      <c r="AW5" s="65" t="s">
        <v>742</v>
      </c>
      <c r="AX5" s="65" t="s">
        <v>743</v>
      </c>
      <c r="AY5" s="65" t="s">
        <v>744</v>
      </c>
      <c r="AZ5" s="65" t="s">
        <v>745</v>
      </c>
      <c r="BA5" s="65" t="s">
        <v>746</v>
      </c>
      <c r="BB5" s="65" t="s">
        <v>747</v>
      </c>
      <c r="BC5" s="65" t="s">
        <v>1086</v>
      </c>
      <c r="BD5" s="65" t="s">
        <v>1163</v>
      </c>
      <c r="BE5" s="65" t="s">
        <v>1088</v>
      </c>
      <c r="BF5" s="65" t="s">
        <v>751</v>
      </c>
      <c r="BG5" s="65" t="s">
        <v>1089</v>
      </c>
      <c r="BH5" s="65" t="s">
        <v>753</v>
      </c>
      <c r="BI5" s="65" t="s">
        <v>754</v>
      </c>
      <c r="BJ5" s="65" t="s">
        <v>1092</v>
      </c>
      <c r="BK5" s="65" t="s">
        <v>755</v>
      </c>
      <c r="BL5" s="65" t="s">
        <v>1093</v>
      </c>
      <c r="BM5" s="65" t="s">
        <v>1166</v>
      </c>
      <c r="BN5" s="65" t="s">
        <v>757</v>
      </c>
      <c r="BO5" s="65" t="s">
        <v>758</v>
      </c>
      <c r="BP5" s="65" t="s">
        <v>2534</v>
      </c>
      <c r="BQ5" s="65" t="s">
        <v>759</v>
      </c>
      <c r="BR5" s="65" t="s">
        <v>1054</v>
      </c>
      <c r="BS5" s="65" t="s">
        <v>1056</v>
      </c>
      <c r="BT5" s="65" t="s">
        <v>1058</v>
      </c>
      <c r="BU5" s="65" t="s">
        <v>1070</v>
      </c>
      <c r="BV5" s="65" t="s">
        <v>761</v>
      </c>
      <c r="BW5" s="65" t="s">
        <v>1095</v>
      </c>
      <c r="BX5" s="65" t="s">
        <v>763</v>
      </c>
      <c r="BY5" s="65" t="s">
        <v>1052</v>
      </c>
      <c r="BZ5" s="65" t="s">
        <v>1097</v>
      </c>
      <c r="CA5" s="65" t="s">
        <v>33</v>
      </c>
      <c r="CB5" s="65" t="s">
        <v>1099</v>
      </c>
      <c r="CC5" s="65" t="s">
        <v>767</v>
      </c>
      <c r="CD5" s="65" t="s">
        <v>1100</v>
      </c>
      <c r="CE5" s="65" t="s">
        <v>1102</v>
      </c>
      <c r="CF5" s="65"/>
      <c r="CG5" s="65" t="s">
        <v>33</v>
      </c>
      <c r="CH5" s="65" t="s">
        <v>769</v>
      </c>
      <c r="CI5" s="65" t="s">
        <v>68</v>
      </c>
      <c r="CJ5" s="65" t="s">
        <v>770</v>
      </c>
      <c r="CK5" s="65" t="s">
        <v>771</v>
      </c>
      <c r="CL5" s="65" t="s">
        <v>772</v>
      </c>
      <c r="CM5" s="65" t="s">
        <v>773</v>
      </c>
      <c r="CN5" s="65" t="s">
        <v>774</v>
      </c>
      <c r="CO5" s="65" t="s">
        <v>775</v>
      </c>
      <c r="CP5" s="65" t="s">
        <v>1168</v>
      </c>
      <c r="CQ5" s="65" t="s">
        <v>777</v>
      </c>
      <c r="CR5" s="65" t="s">
        <v>33</v>
      </c>
      <c r="CS5" s="65" t="s">
        <v>778</v>
      </c>
      <c r="CT5" s="65" t="s">
        <v>779</v>
      </c>
      <c r="CU5" s="65" t="s">
        <v>1048</v>
      </c>
      <c r="CV5" s="65" t="s">
        <v>781</v>
      </c>
      <c r="CW5" s="65" t="s">
        <v>1106</v>
      </c>
      <c r="CX5" s="65" t="s">
        <v>1108</v>
      </c>
      <c r="CY5" s="65" t="s">
        <v>1110</v>
      </c>
      <c r="CZ5" s="65" t="s">
        <v>784</v>
      </c>
      <c r="DA5" s="65" t="s">
        <v>785</v>
      </c>
      <c r="DB5" s="65" t="s">
        <v>1112</v>
      </c>
      <c r="DC5" s="65" t="s">
        <v>1169</v>
      </c>
      <c r="DD5" s="65" t="s">
        <v>1171</v>
      </c>
      <c r="DE5" s="65" t="s">
        <v>789</v>
      </c>
      <c r="DF5" s="65" t="s">
        <v>790</v>
      </c>
      <c r="DG5" s="65" t="s">
        <v>1114</v>
      </c>
      <c r="DH5" s="65" t="s">
        <v>1116</v>
      </c>
      <c r="DI5" s="65" t="s">
        <v>1118</v>
      </c>
      <c r="DJ5" s="65" t="s">
        <v>1120</v>
      </c>
      <c r="DK5" s="65" t="s">
        <v>1122</v>
      </c>
      <c r="DL5" s="65" t="s">
        <v>1124</v>
      </c>
      <c r="DM5" s="65" t="s">
        <v>1182</v>
      </c>
      <c r="DN5" s="65" t="s">
        <v>1184</v>
      </c>
      <c r="DO5" s="65" t="s">
        <v>1126</v>
      </c>
      <c r="DP5" s="65" t="s">
        <v>1128</v>
      </c>
      <c r="DQ5" s="65" t="s">
        <v>1130</v>
      </c>
      <c r="DR5" s="65" t="s">
        <v>1132</v>
      </c>
      <c r="DS5" s="65" t="s">
        <v>1134</v>
      </c>
      <c r="DT5" s="65" t="s">
        <v>804</v>
      </c>
      <c r="DU5" s="65" t="s">
        <v>805</v>
      </c>
      <c r="DV5" s="65" t="s">
        <v>26</v>
      </c>
      <c r="DW5" s="65" t="s">
        <v>27</v>
      </c>
      <c r="DX5" s="65" t="s">
        <v>28</v>
      </c>
      <c r="DY5" s="65" t="s">
        <v>29</v>
      </c>
      <c r="DZ5" s="65" t="s">
        <v>30</v>
      </c>
      <c r="EA5" s="65" t="s">
        <v>31</v>
      </c>
      <c r="EB5" s="65" t="s">
        <v>18</v>
      </c>
      <c r="EC5" s="65" t="s">
        <v>19</v>
      </c>
      <c r="ED5" s="65" t="s">
        <v>36</v>
      </c>
      <c r="EE5" s="65" t="s">
        <v>37</v>
      </c>
      <c r="EF5" s="65" t="s">
        <v>22</v>
      </c>
      <c r="EG5" s="65" t="s">
        <v>38</v>
      </c>
      <c r="EH5" s="65" t="s">
        <v>24</v>
      </c>
      <c r="EI5" s="65" t="s">
        <v>25</v>
      </c>
      <c r="EJ5" s="65" t="s">
        <v>807</v>
      </c>
      <c r="EK5" s="65" t="s">
        <v>808</v>
      </c>
      <c r="EL5" s="65" t="s">
        <v>1136</v>
      </c>
      <c r="EM5" s="65" t="s">
        <v>1137</v>
      </c>
      <c r="EN5" s="65" t="s">
        <v>1138</v>
      </c>
      <c r="EO5" s="65" t="s">
        <v>812</v>
      </c>
      <c r="EP5" s="65" t="s">
        <v>813</v>
      </c>
      <c r="EQ5" s="65" t="s">
        <v>1139</v>
      </c>
      <c r="ER5" s="65" t="s">
        <v>1140</v>
      </c>
      <c r="ES5" s="65" t="s">
        <v>816</v>
      </c>
      <c r="ET5" s="65" t="s">
        <v>1141</v>
      </c>
      <c r="EU5" s="65" t="s">
        <v>818</v>
      </c>
      <c r="EV5" s="65" t="s">
        <v>819</v>
      </c>
      <c r="EW5" s="65" t="s">
        <v>820</v>
      </c>
      <c r="EX5" s="65" t="s">
        <v>821</v>
      </c>
      <c r="EY5" s="65" t="s">
        <v>822</v>
      </c>
      <c r="EZ5" s="65" t="s">
        <v>3</v>
      </c>
      <c r="FA5" s="65" t="s">
        <v>12</v>
      </c>
      <c r="FB5" s="65" t="s">
        <v>13</v>
      </c>
      <c r="FC5" s="65" t="s">
        <v>14</v>
      </c>
      <c r="FD5" s="65" t="s">
        <v>15</v>
      </c>
      <c r="FE5" s="65" t="s">
        <v>16</v>
      </c>
      <c r="FF5" s="65" t="s">
        <v>823</v>
      </c>
      <c r="FG5" s="65" t="s">
        <v>824</v>
      </c>
      <c r="FH5" s="65" t="s">
        <v>6</v>
      </c>
      <c r="FI5" s="65" t="s">
        <v>7</v>
      </c>
      <c r="FJ5" s="65" t="s">
        <v>8</v>
      </c>
      <c r="FK5" s="65" t="s">
        <v>9</v>
      </c>
      <c r="FL5" s="65" t="s">
        <v>10</v>
      </c>
      <c r="FM5" s="65" t="s">
        <v>826</v>
      </c>
      <c r="FN5" s="65" t="s">
        <v>807</v>
      </c>
      <c r="FO5" s="65" t="s">
        <v>1143</v>
      </c>
      <c r="FP5" s="65" t="s">
        <v>1051</v>
      </c>
      <c r="FQ5" s="65" t="s">
        <v>828</v>
      </c>
      <c r="FR5" s="65" t="s">
        <v>829</v>
      </c>
      <c r="FS5" s="65" t="s">
        <v>1174</v>
      </c>
      <c r="FT5" s="65" t="s">
        <v>1176</v>
      </c>
      <c r="FU5" s="65" t="s">
        <v>832</v>
      </c>
      <c r="FV5" s="65" t="s">
        <v>1179</v>
      </c>
      <c r="FW5" s="65" t="s">
        <v>807</v>
      </c>
      <c r="FX5" s="65" t="s">
        <v>834</v>
      </c>
      <c r="FY5" s="65" t="s">
        <v>1049</v>
      </c>
      <c r="FZ5" s="65" t="s">
        <v>835</v>
      </c>
      <c r="GA5" s="65" t="s">
        <v>836</v>
      </c>
      <c r="GB5" s="65" t="s">
        <v>837</v>
      </c>
      <c r="GC5" s="65" t="s">
        <v>838</v>
      </c>
      <c r="GD5" s="65" t="s">
        <v>839</v>
      </c>
      <c r="GE5" s="65" t="s">
        <v>840</v>
      </c>
      <c r="GF5" s="65" t="s">
        <v>841</v>
      </c>
      <c r="GG5" s="65" t="s">
        <v>842</v>
      </c>
      <c r="GH5" s="65" t="s">
        <v>843</v>
      </c>
      <c r="GI5" s="65" t="s">
        <v>844</v>
      </c>
    </row>
    <row r="6" spans="2:191" ht="230.5" x14ac:dyDescent="0.35">
      <c r="B6" s="65" t="s">
        <v>502</v>
      </c>
      <c r="C6" s="65" t="s">
        <v>845</v>
      </c>
      <c r="D6" s="65" t="s">
        <v>1074</v>
      </c>
      <c r="E6" s="65" t="s">
        <v>1155</v>
      </c>
      <c r="F6" s="65" t="s">
        <v>847</v>
      </c>
      <c r="G6" s="65" t="s">
        <v>1156</v>
      </c>
      <c r="H6" s="65" t="s">
        <v>1071</v>
      </c>
      <c r="I6" s="65" t="s">
        <v>1077</v>
      </c>
      <c r="J6" s="65" t="s">
        <v>849</v>
      </c>
      <c r="K6" s="65" t="s">
        <v>1157</v>
      </c>
      <c r="L6" s="65" t="s">
        <v>1158</v>
      </c>
      <c r="M6" s="65" t="s">
        <v>852</v>
      </c>
      <c r="N6" s="65" t="s">
        <v>853</v>
      </c>
      <c r="O6" s="65" t="s">
        <v>854</v>
      </c>
      <c r="P6" s="65" t="s">
        <v>855</v>
      </c>
      <c r="Q6" s="65" t="s">
        <v>986</v>
      </c>
      <c r="R6" s="65" t="s">
        <v>1161</v>
      </c>
      <c r="S6" s="65"/>
      <c r="T6" s="65" t="s">
        <v>857</v>
      </c>
      <c r="U6" s="65" t="s">
        <v>858</v>
      </c>
      <c r="V6" s="65" t="s">
        <v>859</v>
      </c>
      <c r="W6" s="65" t="s">
        <v>860</v>
      </c>
      <c r="X6" s="65" t="s">
        <v>861</v>
      </c>
      <c r="Y6" s="65" t="s">
        <v>862</v>
      </c>
      <c r="Z6" s="65" t="s">
        <v>863</v>
      </c>
      <c r="AA6" s="65" t="s">
        <v>864</v>
      </c>
      <c r="AB6" s="65" t="s">
        <v>1162</v>
      </c>
      <c r="AC6" s="65" t="s">
        <v>1079</v>
      </c>
      <c r="AD6" s="65" t="s">
        <v>865</v>
      </c>
      <c r="AE6" s="65" t="s">
        <v>866</v>
      </c>
      <c r="AF6" s="65" t="s">
        <v>867</v>
      </c>
      <c r="AG6" s="65" t="s">
        <v>868</v>
      </c>
      <c r="AH6" s="65" t="s">
        <v>869</v>
      </c>
      <c r="AI6" s="65" t="s">
        <v>1081</v>
      </c>
      <c r="AJ6" s="65" t="s">
        <v>871</v>
      </c>
      <c r="AK6" s="65" t="s">
        <v>872</v>
      </c>
      <c r="AL6" s="65" t="s">
        <v>873</v>
      </c>
      <c r="AM6" s="65" t="s">
        <v>1083</v>
      </c>
      <c r="AN6" s="65" t="s">
        <v>875</v>
      </c>
      <c r="AO6" s="65" t="s">
        <v>876</v>
      </c>
      <c r="AP6" s="65" t="s">
        <v>1154</v>
      </c>
      <c r="AQ6" s="65" t="s">
        <v>1147</v>
      </c>
      <c r="AR6" s="65" t="s">
        <v>1148</v>
      </c>
      <c r="AS6" s="65" t="s">
        <v>1150</v>
      </c>
      <c r="AT6" s="65" t="s">
        <v>1152</v>
      </c>
      <c r="AU6" s="65" t="s">
        <v>878</v>
      </c>
      <c r="AV6" s="65" t="s">
        <v>879</v>
      </c>
      <c r="AW6" s="65" t="s">
        <v>880</v>
      </c>
      <c r="AX6" s="65" t="s">
        <v>1084</v>
      </c>
      <c r="AY6" s="65" t="s">
        <v>882</v>
      </c>
      <c r="AZ6" s="65" t="s">
        <v>1085</v>
      </c>
      <c r="BA6" s="65" t="s">
        <v>883</v>
      </c>
      <c r="BB6" s="65" t="s">
        <v>884</v>
      </c>
      <c r="BC6" s="65" t="s">
        <v>1087</v>
      </c>
      <c r="BD6" s="65" t="s">
        <v>1164</v>
      </c>
      <c r="BE6" s="65" t="s">
        <v>887</v>
      </c>
      <c r="BF6" s="65" t="s">
        <v>888</v>
      </c>
      <c r="BG6" s="65" t="s">
        <v>1090</v>
      </c>
      <c r="BH6" s="65" t="s">
        <v>890</v>
      </c>
      <c r="BI6" s="65" t="s">
        <v>891</v>
      </c>
      <c r="BJ6" s="65" t="s">
        <v>1091</v>
      </c>
      <c r="BK6" s="65" t="s">
        <v>1165</v>
      </c>
      <c r="BL6" s="65" t="s">
        <v>1094</v>
      </c>
      <c r="BM6" s="65" t="s">
        <v>893</v>
      </c>
      <c r="BN6" s="65" t="s">
        <v>894</v>
      </c>
      <c r="BO6" s="65" t="s">
        <v>1167</v>
      </c>
      <c r="BP6" s="65" t="s">
        <v>2535</v>
      </c>
      <c r="BQ6" s="65" t="s">
        <v>896</v>
      </c>
      <c r="BR6" s="65" t="s">
        <v>1055</v>
      </c>
      <c r="BS6" s="65" t="s">
        <v>1057</v>
      </c>
      <c r="BT6" s="65" t="s">
        <v>1059</v>
      </c>
      <c r="BU6" s="65" t="s">
        <v>1072</v>
      </c>
      <c r="BV6" s="65" t="s">
        <v>898</v>
      </c>
      <c r="BW6" s="65" t="s">
        <v>899</v>
      </c>
      <c r="BX6" s="65" t="s">
        <v>900</v>
      </c>
      <c r="BY6" s="65" t="s">
        <v>1096</v>
      </c>
      <c r="BZ6" s="65" t="s">
        <v>1098</v>
      </c>
      <c r="CA6" s="65" t="s">
        <v>903</v>
      </c>
      <c r="CB6" s="65" t="s">
        <v>904</v>
      </c>
      <c r="CC6" s="65" t="s">
        <v>905</v>
      </c>
      <c r="CD6" s="65" t="s">
        <v>1101</v>
      </c>
      <c r="CE6" s="65" t="s">
        <v>1103</v>
      </c>
      <c r="CF6" s="65"/>
      <c r="CG6" s="65" t="s">
        <v>903</v>
      </c>
      <c r="CH6" s="65" t="s">
        <v>769</v>
      </c>
      <c r="CI6" s="65" t="s">
        <v>68</v>
      </c>
      <c r="CJ6" s="65" t="s">
        <v>770</v>
      </c>
      <c r="CK6" s="65" t="s">
        <v>907</v>
      </c>
      <c r="CL6" s="65" t="s">
        <v>908</v>
      </c>
      <c r="CM6" s="65" t="s">
        <v>909</v>
      </c>
      <c r="CN6" s="65" t="s">
        <v>910</v>
      </c>
      <c r="CO6" s="65" t="s">
        <v>1104</v>
      </c>
      <c r="CP6" s="65" t="s">
        <v>1105</v>
      </c>
      <c r="CQ6" s="65" t="s">
        <v>913</v>
      </c>
      <c r="CR6" s="65" t="s">
        <v>903</v>
      </c>
      <c r="CS6" s="65" t="s">
        <v>778</v>
      </c>
      <c r="CT6" s="65" t="s">
        <v>779</v>
      </c>
      <c r="CU6" s="65" t="s">
        <v>1047</v>
      </c>
      <c r="CV6" s="65" t="s">
        <v>915</v>
      </c>
      <c r="CW6" s="65" t="s">
        <v>1107</v>
      </c>
      <c r="CX6" s="65" t="s">
        <v>1109</v>
      </c>
      <c r="CY6" s="65" t="s">
        <v>1111</v>
      </c>
      <c r="CZ6" s="65" t="s">
        <v>918</v>
      </c>
      <c r="DA6" s="65" t="s">
        <v>919</v>
      </c>
      <c r="DB6" s="65" t="s">
        <v>1113</v>
      </c>
      <c r="DC6" s="65" t="s">
        <v>1170</v>
      </c>
      <c r="DD6" s="65" t="s">
        <v>1172</v>
      </c>
      <c r="DE6" s="65" t="s">
        <v>845</v>
      </c>
      <c r="DF6" s="65" t="s">
        <v>790</v>
      </c>
      <c r="DG6" s="65" t="s">
        <v>1115</v>
      </c>
      <c r="DH6" s="65" t="s">
        <v>1117</v>
      </c>
      <c r="DI6" s="65" t="s">
        <v>1119</v>
      </c>
      <c r="DJ6" s="65" t="s">
        <v>1121</v>
      </c>
      <c r="DK6" s="65" t="s">
        <v>1123</v>
      </c>
      <c r="DL6" s="65" t="s">
        <v>1125</v>
      </c>
      <c r="DM6" s="65" t="s">
        <v>1183</v>
      </c>
      <c r="DN6" s="65" t="s">
        <v>1185</v>
      </c>
      <c r="DO6" s="65" t="s">
        <v>1127</v>
      </c>
      <c r="DP6" s="65" t="s">
        <v>1129</v>
      </c>
      <c r="DQ6" s="65" t="s">
        <v>1131</v>
      </c>
      <c r="DR6" s="65" t="s">
        <v>1133</v>
      </c>
      <c r="DS6" s="65" t="s">
        <v>1135</v>
      </c>
      <c r="DT6" s="65" t="s">
        <v>936</v>
      </c>
      <c r="DU6" s="65" t="s">
        <v>17</v>
      </c>
      <c r="DV6" s="65" t="s">
        <v>26</v>
      </c>
      <c r="DW6" s="65" t="s">
        <v>27</v>
      </c>
      <c r="DX6" s="65" t="s">
        <v>28</v>
      </c>
      <c r="DY6" s="65" t="s">
        <v>29</v>
      </c>
      <c r="DZ6" s="65" t="s">
        <v>30</v>
      </c>
      <c r="EA6" s="65" t="s">
        <v>31</v>
      </c>
      <c r="EB6" s="65" t="s">
        <v>18</v>
      </c>
      <c r="EC6" s="65" t="s">
        <v>19</v>
      </c>
      <c r="ED6" s="65" t="s">
        <v>20</v>
      </c>
      <c r="EE6" s="65" t="s">
        <v>21</v>
      </c>
      <c r="EF6" s="65" t="s">
        <v>22</v>
      </c>
      <c r="EG6" s="65" t="s">
        <v>23</v>
      </c>
      <c r="EH6" s="65" t="s">
        <v>24</v>
      </c>
      <c r="EI6" s="65" t="s">
        <v>25</v>
      </c>
      <c r="EJ6" s="65" t="s">
        <v>937</v>
      </c>
      <c r="EK6" s="65" t="s">
        <v>938</v>
      </c>
      <c r="EL6" s="65" t="s">
        <v>939</v>
      </c>
      <c r="EM6" s="65" t="s">
        <v>940</v>
      </c>
      <c r="EN6" s="65" t="s">
        <v>941</v>
      </c>
      <c r="EO6" s="65" t="s">
        <v>942</v>
      </c>
      <c r="EP6" s="65" t="s">
        <v>943</v>
      </c>
      <c r="EQ6" s="65" t="s">
        <v>944</v>
      </c>
      <c r="ER6" s="65" t="s">
        <v>945</v>
      </c>
      <c r="ES6" s="65" t="s">
        <v>946</v>
      </c>
      <c r="ET6" s="65" t="s">
        <v>1142</v>
      </c>
      <c r="EU6" s="65" t="s">
        <v>948</v>
      </c>
      <c r="EV6" s="65" t="s">
        <v>949</v>
      </c>
      <c r="EW6" s="65" t="s">
        <v>950</v>
      </c>
      <c r="EX6" s="65" t="s">
        <v>951</v>
      </c>
      <c r="EY6" s="65" t="s">
        <v>952</v>
      </c>
      <c r="EZ6" s="65" t="s">
        <v>3</v>
      </c>
      <c r="FA6" s="65" t="s">
        <v>12</v>
      </c>
      <c r="FB6" s="65" t="s">
        <v>13</v>
      </c>
      <c r="FC6" s="65" t="s">
        <v>14</v>
      </c>
      <c r="FD6" s="65" t="s">
        <v>15</v>
      </c>
      <c r="FE6" s="65" t="s">
        <v>16</v>
      </c>
      <c r="FF6" s="65" t="s">
        <v>4</v>
      </c>
      <c r="FG6" s="65" t="s">
        <v>5</v>
      </c>
      <c r="FH6" s="65" t="s">
        <v>6</v>
      </c>
      <c r="FI6" s="65" t="s">
        <v>7</v>
      </c>
      <c r="FJ6" s="65" t="s">
        <v>8</v>
      </c>
      <c r="FK6" s="65" t="s">
        <v>9</v>
      </c>
      <c r="FL6" s="65" t="s">
        <v>10</v>
      </c>
      <c r="FM6" s="65" t="s">
        <v>11</v>
      </c>
      <c r="FN6" s="65" t="s">
        <v>937</v>
      </c>
      <c r="FO6" s="65" t="s">
        <v>1144</v>
      </c>
      <c r="FP6" s="65" t="s">
        <v>953</v>
      </c>
      <c r="FQ6" s="65" t="s">
        <v>954</v>
      </c>
      <c r="FR6" s="65" t="s">
        <v>955</v>
      </c>
      <c r="FS6" s="65" t="s">
        <v>1173</v>
      </c>
      <c r="FT6" s="65" t="s">
        <v>1175</v>
      </c>
      <c r="FU6" s="65" t="s">
        <v>1177</v>
      </c>
      <c r="FV6" s="65" t="s">
        <v>1178</v>
      </c>
      <c r="FW6" s="65" t="s">
        <v>1180</v>
      </c>
      <c r="FX6" s="65" t="s">
        <v>1181</v>
      </c>
      <c r="FY6" s="65" t="s">
        <v>1050</v>
      </c>
      <c r="FZ6" s="65" t="s">
        <v>960</v>
      </c>
      <c r="GA6" s="65" t="s">
        <v>961</v>
      </c>
      <c r="GB6" s="65" t="s">
        <v>962</v>
      </c>
      <c r="GC6" s="65" t="s">
        <v>963</v>
      </c>
      <c r="GD6" s="65" t="s">
        <v>964</v>
      </c>
      <c r="GE6" s="65" t="s">
        <v>965</v>
      </c>
      <c r="GF6" s="65" t="s">
        <v>966</v>
      </c>
      <c r="GG6" s="65" t="s">
        <v>967</v>
      </c>
      <c r="GH6" s="65" t="s">
        <v>968</v>
      </c>
      <c r="GI6" s="65" t="s">
        <v>969</v>
      </c>
    </row>
    <row r="10" spans="2:191" hidden="1" x14ac:dyDescent="0.35">
      <c r="B10" s="24" t="s">
        <v>19</v>
      </c>
      <c r="C10" s="24" t="s">
        <v>970</v>
      </c>
      <c r="D10" s="24" t="s">
        <v>971</v>
      </c>
      <c r="E10" s="24" t="s">
        <v>972</v>
      </c>
      <c r="F10" s="24" t="s">
        <v>973</v>
      </c>
      <c r="G10" s="24" t="s">
        <v>974</v>
      </c>
    </row>
    <row r="11" spans="2:191" ht="29" hidden="1" x14ac:dyDescent="0.35">
      <c r="B11" s="24" t="s">
        <v>516</v>
      </c>
      <c r="C11" s="24" t="s">
        <v>845</v>
      </c>
      <c r="E11" s="24" t="s">
        <v>845</v>
      </c>
      <c r="F11" s="24" t="str">
        <f>CONCATENATE("INDEX(tTrad[",tNM_list[[#This Row],[name]],"],MATCH(sl_language,tTrad[[Langue]:[Langue]],0))")</f>
        <v>INDEX(tTrad[over_gen_subtitle_1],MATCH(sl_language,tTrad[[Langue]:[Langue]],0))</v>
      </c>
      <c r="G11" s="24" t="str">
        <f ca="1">INDEX(INDIRECT("tTrad["&amp;tNM_list[[#This Row],[name]]&amp;"]"),MATCH(sl_language,tTrad[[Langue]:[Langue]],0))</f>
        <v>I. Information générale</v>
      </c>
    </row>
    <row r="12" spans="2:191" ht="72.5" hidden="1" x14ac:dyDescent="0.35">
      <c r="B12" s="24" t="s">
        <v>517</v>
      </c>
      <c r="C12" s="24" t="s">
        <v>705</v>
      </c>
      <c r="E12" s="24" t="s">
        <v>846</v>
      </c>
      <c r="F12" s="24" t="str">
        <f>CONCATENATE("INDEX(tTrad[",tNM_list[[#This Row],[name]],"],MATCH(sl_language,tTrad[[Langue]:[Langue]],0))")</f>
        <v>INDEX(tTrad[inst_adapt_msg_1],MATCH(sl_language,tTrad[[Langue]:[Langue]],0))</v>
      </c>
      <c r="G12" s="24" t="str">
        <f ca="1">INDEX(INDIRECT("tTrad["&amp;tNM_list[[#This Row],[name]]&amp;"]"),MATCH(sl_language,tTrad[[Langue]:[Langue]],0))</f>
        <v>Vous trouverez ici toutes les explications concernant les modifications autorisées et comment les réaliser en respectant le format général (car une erreur de format peut s'avérer catastrophique pour votre enquête!).</v>
      </c>
    </row>
    <row r="13" spans="2:191" ht="101.5" hidden="1" x14ac:dyDescent="0.35">
      <c r="B13" s="24" t="s">
        <v>518</v>
      </c>
      <c r="C13" s="24" t="s">
        <v>975</v>
      </c>
      <c r="E13" s="24" t="s">
        <v>976</v>
      </c>
      <c r="F13" s="24" t="str">
        <f>CONCATENATE("INDEX(tTrad[",tNM_list[[#This Row],[name]],"],MATCH(sl_language,tTrad[[Langue]:[Langue]],0))")</f>
        <v>INDEX(tTrad[inst_adapt_msg_2],MATCH(sl_language,tTrad[[Langue]:[Langue]],0))</v>
      </c>
      <c r="G13" s="24" t="str">
        <f ca="1">INDEX(INDIRECT("tTrad["&amp;tNM_list[[#This Row],[name]]&amp;"]"),MATCH(sl_language,tTrad[[Langue]:[Langue]],0))</f>
        <v xml:space="preserve">    N'hésitez pas à adapter la formulation des questions si vous trouvez qu'elles ne sont pas assez explicites dans un pays donné (tout en évitant d'en changer complètement le sens - si vous voulez modifier celui-ci complètement, mieux vaut masquer la question et en ajouter une nouvelle).</v>
      </c>
    </row>
    <row r="14" spans="2:191" ht="159.5" hidden="1" x14ac:dyDescent="0.35">
      <c r="B14" s="24" t="s">
        <v>519</v>
      </c>
      <c r="C14" s="24" t="s">
        <v>977</v>
      </c>
      <c r="E14" s="24" t="s">
        <v>978</v>
      </c>
      <c r="F14" s="24" t="str">
        <f>CONCATENATE("INDEX(tTrad[",tNM_list[[#This Row],[name]],"],MATCH(sl_language,tTrad[[Langue]:[Langue]],0))")</f>
        <v>INDEX(tTrad[inst_adapt_msg_3],MATCH(sl_language,tTrad[[Langue]:[Langue]],0))</v>
      </c>
      <c r="G14" s="24" t="str">
        <f ca="1">INDEX(INDIRECT("tTrad["&amp;tNM_list[[#This Row],[name]]&amp;"]"),MATCH(sl_language,tTrad[[Langue]:[Langue]],0))</f>
        <v xml:space="preserve">    Assurez vous de toujours sauvegarder le formulaire sous un nom de version adapté à chaque fois que vous faites des modifications afin de pouvoir vous retrouver facilement (idem pour la mise à jour des versions sur les téléphones). Cela doit être fait dans l'onglet "Settings" dans les cellules form_title, "form_id" (attention, il ne peut y avoir ni espace ni caractères spéciaux ici; il s'agit de l'ID réelle du formulaire) et "version".</v>
      </c>
    </row>
    <row r="15" spans="2:191" ht="29" hidden="1" x14ac:dyDescent="0.35">
      <c r="B15" s="24" t="s">
        <v>520</v>
      </c>
      <c r="C15" s="24" t="s">
        <v>979</v>
      </c>
      <c r="E15" s="24" t="s">
        <v>980</v>
      </c>
      <c r="F15" s="24" t="str">
        <f>CONCATENATE("INDEX(tTrad[",tNM_list[[#This Row],[name]],"],MATCH(sl_language,tTrad[[Langue]:[Langue]],0))")</f>
        <v>INDEX(tTrad[inst_adapt_title_1],MATCH(sl_language,tTrad[[Langue]:[Langue]],0))</v>
      </c>
      <c r="G15" s="24" t="str">
        <f ca="1">INDEX(INDIRECT("tTrad["&amp;tNM_list[[#This Row],[name]]&amp;"]"),MATCH(sl_language,tTrad[[Langue]:[Langue]],0))</f>
        <v>II. Adapter les questions au contexte local en XLS form</v>
      </c>
    </row>
    <row r="16" spans="2:191" ht="217.5" hidden="1" x14ac:dyDescent="0.35">
      <c r="B16" s="24" t="s">
        <v>521</v>
      </c>
      <c r="C16" s="24" t="s">
        <v>709</v>
      </c>
      <c r="E16" s="24" t="s">
        <v>848</v>
      </c>
      <c r="F16" s="24" t="str">
        <f>CONCATENATE("INDEX(tTrad[",tNM_list[[#This Row],[name]],"],MATCH(sl_language,tTrad[[Langue]:[Langue]],0))")</f>
        <v>INDEX(tTrad[inst_add_msg_1],MATCH(sl_language,tTrad[[Langue]:[Langue]],0))</v>
      </c>
      <c r="G16" s="24" t="str">
        <f ca="1">INDEX(INDIRECT("tTrad["&amp;tNM_list[[#This Row],[name]]&amp;"]"),MATCH(sl_language,tTrad[[Langue]:[Langue]],0))</f>
        <v>Les questions peuvent être ajoutées par le partenaire en fonction de ses besoins. Pour faciliter l'analyse, nous recommandons de suivre la logique adoptée pour les autres questions (ex: nom de la question, nom des choix, etc.). Retracez facilement tous les ajouts en les inscrivant en VERT - cela sera utile dans le cas d'un soutien à distance ou un débogage. Lisez attentivement l'onglet "XLS_Overview"et surtout, testez votre formulaire à chaque nouvelle question ajoutée si vous avez peu d'expérience en matière de formulaires XLS - cela permettra de corriger plus facilement les erreurs éventuelles.</v>
      </c>
    </row>
    <row r="17" spans="2:7" ht="101.5" hidden="1" x14ac:dyDescent="0.35">
      <c r="B17" s="24" t="s">
        <v>522</v>
      </c>
      <c r="C17" s="24" t="s">
        <v>981</v>
      </c>
      <c r="E17" s="24" t="s">
        <v>982</v>
      </c>
      <c r="F17" s="24" t="str">
        <f>CONCATENATE("INDEX(tTrad[",tNM_list[[#This Row],[name]],"],MATCH(sl_language,tTrad[[Langue]:[Langue]],0))")</f>
        <v>INDEX(tTrad[inst_add_msg_2],MATCH(sl_language,tTrad[[Langue]:[Langue]],0))</v>
      </c>
      <c r="G17" s="24" t="str">
        <f ca="1">INDEX(INDIRECT("tTrad["&amp;tNM_list[[#This Row],[name]]&amp;"]"),MATCH(sl_language,tTrad[[Langue]:[Langue]],0))</f>
        <v xml:space="preserve">    Quand vous ajoutez une question, vous devez aussi vous assurer de remplir la colonne "Analyse", car elle permet de déterminer dans quel onglet de l'analyseur Kobo les résultats de votre question apparaîtront. Consultez la documentation associée pour plus d'informations.</v>
      </c>
    </row>
    <row r="18" spans="2:7" ht="217.5" hidden="1" x14ac:dyDescent="0.35">
      <c r="B18" s="24" t="s">
        <v>523</v>
      </c>
      <c r="C18" s="24" t="s">
        <v>710</v>
      </c>
      <c r="E18" s="24" t="s">
        <v>849</v>
      </c>
      <c r="F18" s="24" t="str">
        <f>CONCATENATE("INDEX(tTrad[",tNM_list[[#This Row],[name]],"],MATCH(sl_language,tTrad[[Langue]:[Langue]],0))")</f>
        <v>INDEX(tTrad[inst_add_msg_3],MATCH(sl_language,tTrad[[Langue]:[Langue]],0))</v>
      </c>
      <c r="G18" s="24" t="str">
        <f ca="1">INDEX(INDIRECT("tTrad["&amp;tNM_list[[#This Row],[name]]&amp;"]"),MATCH(sl_language,tTrad[[Langue]:[Langue]],0))</f>
        <v xml:space="preserve">La numérotation des questions peut être délicate. Elle a été conçue pour faciliter la compréhension et l'utilisation des outils d'analyse. Veillez à ne pas modifier la numérotation des questions existantes afin d'éviter des incohérences avec le formulaire générique. Vous pouvez soit ajouter un niveau intermédiaire (ex: A.1.b.) , soit mettre la question supplémentaire à la fin du module si cela est pertinent, ou encore créer un nouveau module. Nous vous suggérons de suivre la logique actuelle pour les questions de type "Si autre, spécifiez" en conservant le même numéro que la question précédente. </v>
      </c>
    </row>
    <row r="19" spans="2:7" ht="29" hidden="1" x14ac:dyDescent="0.35">
      <c r="B19" s="24" t="s">
        <v>524</v>
      </c>
      <c r="C19" s="24" t="s">
        <v>711</v>
      </c>
      <c r="E19" s="24" t="s">
        <v>850</v>
      </c>
      <c r="F19" s="24" t="str">
        <f>CONCATENATE("INDEX(tTrad[",tNM_list[[#This Row],[name]],"],MATCH(sl_language,tTrad[[Langue]:[Langue]],0))")</f>
        <v>INDEX(tTrad[inst_add_title_1],MATCH(sl_language,tTrad[[Langue]:[Langue]],0))</v>
      </c>
      <c r="G19" s="24" t="str">
        <f ca="1">INDEX(INDIRECT("tTrad["&amp;tNM_list[[#This Row],[name]]&amp;"]"),MATCH(sl_language,tTrad[[Langue]:[Langue]],0))</f>
        <v>II.4. Ajouter de nouvelles questions</v>
      </c>
    </row>
    <row r="20" spans="2:7" ht="29" hidden="1" x14ac:dyDescent="0.35">
      <c r="B20" s="24" t="s">
        <v>525</v>
      </c>
      <c r="C20" s="24" t="s">
        <v>712</v>
      </c>
      <c r="E20" s="24" t="s">
        <v>851</v>
      </c>
      <c r="F20" s="24" t="str">
        <f>CONCATENATE("INDEX(tTrad[",tNM_list[[#This Row],[name]],"],MATCH(sl_language,tTrad[[Langue]:[Langue]],0))")</f>
        <v>INDEX(tTrad[inst_app_title_1],MATCH(sl_language,tTrad[[Langue]:[Langue]],0))</v>
      </c>
      <c r="G20" s="24" t="str">
        <f ca="1">INDEX(INDIRECT("tTrad["&amp;tNM_list[[#This Row],[name]]&amp;"]"),MATCH(sl_language,tTrad[[Langue]:[Langue]],0))</f>
        <v>II.4. Modifications de l'apparence</v>
      </c>
    </row>
    <row r="21" spans="2:7" ht="159.5" hidden="1" x14ac:dyDescent="0.35">
      <c r="B21" s="24" t="s">
        <v>526</v>
      </c>
      <c r="C21" s="24" t="s">
        <v>713</v>
      </c>
      <c r="E21" s="24" t="s">
        <v>852</v>
      </c>
      <c r="F21" s="24" t="str">
        <f>CONCATENATE("INDEX(tTrad[",tNM_list[[#This Row],[name]],"],MATCH(sl_language,tTrad[[Langue]:[Langue]],0))")</f>
        <v>INDEX(tTrad[inst_appearance_msg_1],MATCH(sl_language,tTrad[[Langue]:[Langue]],0))</v>
      </c>
      <c r="G21" s="24" t="str">
        <f ca="1">INDEX(INDIRECT("tTrad["&amp;tNM_list[[#This Row],[name]]&amp;"]"),MATCH(sl_language,tTrad[[Langue]:[Langue]],0))</f>
        <v>Différents paramètres d'apparence peuvent être modifiés, notamment pour visualiser plusieurs questions sur un même écran Vous pouvez consulter l'onglet "XLS_Overview" pour en savoir plus - cependant, dans la majorité des enquêtes effectuées dans des contextes divers, nous recommandons de ne faire aucune modification car si les téléphones utilisés plus tard sont plus petits, visualiser ces mêmes questions sur l'écran posera problème.</v>
      </c>
    </row>
    <row r="22" spans="2:7" ht="29" hidden="1" x14ac:dyDescent="0.35">
      <c r="B22" s="24" t="s">
        <v>527</v>
      </c>
      <c r="C22" s="24" t="s">
        <v>714</v>
      </c>
      <c r="E22" s="24" t="s">
        <v>853</v>
      </c>
      <c r="F22" s="24" t="str">
        <f>CONCATENATE("INDEX(tTrad[",tNM_list[[#This Row],[name]],"],MATCH(sl_language,tTrad[[Langue]:[Langue]],0))")</f>
        <v>INDEX(tTrad[inst_genset_msg_1],MATCH(sl_language,tTrad[[Langue]:[Langue]],0))</v>
      </c>
      <c r="G22" s="24" t="str">
        <f ca="1">INDEX(INDIRECT("tTrad["&amp;tNM_list[[#This Row],[name]]&amp;"]"),MATCH(sl_language,tTrad[[Langue]:[Langue]],0))</f>
        <v>Quelques autres paramètres du formulaire peuvent être adaptés dans l'onglet "settings":</v>
      </c>
    </row>
    <row r="23" spans="2:7" ht="29" hidden="1" x14ac:dyDescent="0.35">
      <c r="B23" s="24" t="s">
        <v>528</v>
      </c>
      <c r="C23" s="24" t="s">
        <v>983</v>
      </c>
      <c r="E23" s="24" t="s">
        <v>984</v>
      </c>
      <c r="F23" s="24" t="str">
        <f>CONCATENATE("INDEX(tTrad[",tNM_list[[#This Row],[name]],"],MATCH(sl_language,tTrad[[Langue]:[Langue]],0))")</f>
        <v>INDEX(tTrad[inst_genset_msg_2],MATCH(sl_language,tTrad[[Langue]:[Langue]],0))</v>
      </c>
      <c r="G23" s="24" t="str">
        <f ca="1">INDEX(INDIRECT("tTrad["&amp;tNM_list[[#This Row],[name]]&amp;"]"),MATCH(sl_language,tTrad[[Langue]:[Langue]],0))</f>
        <v xml:space="preserve">    Name &amp; ID (Nom et ID) du formulaire</v>
      </c>
    </row>
    <row r="24" spans="2:7" ht="29" hidden="1" x14ac:dyDescent="0.35">
      <c r="B24" s="24" t="s">
        <v>529</v>
      </c>
      <c r="C24" s="24" t="s">
        <v>716</v>
      </c>
      <c r="E24" s="24" t="s">
        <v>855</v>
      </c>
      <c r="F24" s="24" t="str">
        <f>CONCATENATE("INDEX(tTrad[",tNM_list[[#This Row],[name]],"],MATCH(sl_language,tTrad[[Langue]:[Langue]],0))")</f>
        <v>INDEX(tTrad[inst_genset_msg_3],MATCH(sl_language,tTrad[[Langue]:[Langue]],0))</v>
      </c>
      <c r="G24" s="24" t="str">
        <f ca="1">INDEX(INDIRECT("tTrad["&amp;tNM_list[[#This Row],[name]]&amp;"]"),MATCH(sl_language,tTrad[[Langue]:[Langue]],0))</f>
        <v xml:space="preserve">Vous pouvez changer le nom du formulaire dans l'onglet "Settings". </v>
      </c>
    </row>
    <row r="25" spans="2:7" ht="174" hidden="1" x14ac:dyDescent="0.35">
      <c r="B25" s="24" t="s">
        <v>530</v>
      </c>
      <c r="C25" s="24" t="s">
        <v>985</v>
      </c>
      <c r="E25" s="24" t="s">
        <v>986</v>
      </c>
      <c r="F25" s="24" t="str">
        <f>CONCATENATE("INDEX(tTrad[",tNM_list[[#This Row],[name]],"],MATCH(sl_language,tTrad[[Langue]:[Langue]],0))")</f>
        <v>INDEX(tTrad[inst_genset_msg_4],MATCH(sl_language,tTrad[[Langue]:[Langue]],0))</v>
      </c>
      <c r="G25" s="24" t="str">
        <f ca="1">INDEX(INDIRECT("tTrad["&amp;tNM_list[[#This Row],[name]]&amp;"]"),MATCH(sl_language,tTrad[[Langue]:[Langue]],0))</f>
        <v>Un bon réflexe est de conserver le même nom de version (ex: "v6") et, si vous effectuez des modifications mineures, d'ajouter un numéro subsidiaire (ex: "v6.1"): cela vous aidera à savoir si vous avez la dernière version du formulaire ou non. Vous pouvez modifier autant que vous le voulez les champs "form_title" (pour ajouter le nom du camp et/ou l'année par exemple) et "form_id"; assurez-vous simplement de ne pas inclure d'espace ou de caractères spéciaux dans "form_id".</v>
      </c>
    </row>
    <row r="26" spans="2:7" ht="58" hidden="1" x14ac:dyDescent="0.35">
      <c r="B26" s="24" t="s">
        <v>531</v>
      </c>
      <c r="C26" s="24" t="s">
        <v>717</v>
      </c>
      <c r="E26" s="24" t="s">
        <v>856</v>
      </c>
      <c r="F26" s="24" t="str">
        <f>CONCATENATE("INDEX(tTrad[",tNM_list[[#This Row],[name]],"],MATCH(sl_language,tTrad[[Langue]:[Langue]],0))")</f>
        <v>INDEX(tTrad[inst_genset_msg_5],MATCH(sl_language,tTrad[[Langue]:[Langue]],0))</v>
      </c>
      <c r="G26" s="24" t="str">
        <f ca="1">INDEX(INDIRECT("tTrad["&amp;tNM_list[[#This Row],[name]]&amp;"]"),MATCH(sl_language,tTrad[[Langue]:[Langue]],0))</f>
        <v xml:space="preserve">    Pour télécharger des formulaires modifiés sur Kobo, consultez l'outil "Étape 4 - Paramétrage du système d'enquête avec KoBo Online".</v>
      </c>
    </row>
    <row r="27" spans="2:7" hidden="1" x14ac:dyDescent="0.35">
      <c r="B27" s="24" t="s">
        <v>532</v>
      </c>
      <c r="F27" s="24" t="str">
        <f>CONCATENATE("INDEX(tTrad[",tNM_list[[#This Row],[name]],"],MATCH(sl_language,tTrad[[Langue]:[Langue]],0))")</f>
        <v>INDEX(tTrad[inst_genset_msg_6],MATCH(sl_language,tTrad[[Langue]:[Langue]],0))</v>
      </c>
      <c r="G27" s="24">
        <f ca="1">INDEX(INDIRECT("tTrad["&amp;tNM_list[[#This Row],[name]]&amp;"]"),MATCH(sl_language,tTrad[[Langue]:[Langue]],0))</f>
        <v>0</v>
      </c>
    </row>
    <row r="28" spans="2:7" ht="29" hidden="1" x14ac:dyDescent="0.35">
      <c r="B28" s="24" t="s">
        <v>533</v>
      </c>
      <c r="C28" s="24" t="s">
        <v>987</v>
      </c>
      <c r="E28" s="24" t="s">
        <v>988</v>
      </c>
      <c r="F28" s="24" t="str">
        <f>CONCATENATE("INDEX(tTrad[",tNM_list[[#This Row],[name]],"],MATCH(sl_language,tTrad[[Langue]:[Langue]],0))")</f>
        <v>INDEX(tTrad[inst_genset_msg_7],MATCH(sl_language,tTrad[[Langue]:[Langue]],0))</v>
      </c>
      <c r="G28" s="24" t="str">
        <f ca="1">INDEX(INDIRECT("tTrad["&amp;tNM_list[[#This Row],[name]]&amp;"]"),MATCH(sl_language,tTrad[[Langue]:[Langue]],0))</f>
        <v xml:space="preserve">    Attribution automatique d'un nom</v>
      </c>
    </row>
    <row r="29" spans="2:7" ht="159.5" hidden="1" x14ac:dyDescent="0.35">
      <c r="B29" s="24" t="s">
        <v>534</v>
      </c>
      <c r="C29" s="24" t="s">
        <v>719</v>
      </c>
      <c r="E29" s="24" t="s">
        <v>858</v>
      </c>
      <c r="F29" s="24" t="str">
        <f>CONCATENATE("INDEX(tTrad[",tNM_list[[#This Row],[name]],"],MATCH(sl_language,tTrad[[Langue]:[Langue]],0))")</f>
        <v>INDEX(tTrad[inst_genset_msg_8],MATCH(sl_language,tTrad[[Langue]:[Langue]],0))</v>
      </c>
      <c r="G29" s="24" t="str">
        <f ca="1">INDEX(INDIRECT("tTrad["&amp;tNM_list[[#This Row],[name]]&amp;"]"),MATCH(sl_language,tTrad[[Langue]:[Langue]],0))</f>
        <v>Une attribution de nom automatique a été mise au point pour chaque formulaire; celle-ci concatène les valeurs de différentes questions (par défaut, cela concerne les données d'enquête, numéro d'équipe et numéro de ménage). Cela aide les enquêteurs à identifier facilement les formulaires terminés ou à terminer. Vous pouvez ajouter ou modifier ces éléments autant que vous le souhaitez du moment que vous les testez soigneusement.</v>
      </c>
    </row>
    <row r="30" spans="2:7" ht="29" hidden="1" x14ac:dyDescent="0.35">
      <c r="B30" s="24" t="s">
        <v>535</v>
      </c>
      <c r="C30" s="24" t="s">
        <v>989</v>
      </c>
      <c r="E30" s="24" t="s">
        <v>990</v>
      </c>
      <c r="F30" s="24" t="str">
        <f>CONCATENATE("INDEX(tTrad[",tNM_list[[#This Row],[name]],"],MATCH(sl_language,tTrad[[Langue]:[Langue]],0))")</f>
        <v>INDEX(tTrad[inst_genset_title_1],MATCH(sl_language,tTrad[[Langue]:[Langue]],0))</v>
      </c>
      <c r="G30" s="24" t="str">
        <f ca="1">INDEX(INDIRECT("tTrad["&amp;tNM_list[[#This Row],[name]]&amp;"]"),MATCH(sl_language,tTrad[[Langue]:[Langue]],0))</f>
        <v>V. Paramètres généraux</v>
      </c>
    </row>
    <row r="31" spans="2:7" ht="29" hidden="1" x14ac:dyDescent="0.35">
      <c r="B31" s="24" t="s">
        <v>536</v>
      </c>
      <c r="C31" s="24" t="s">
        <v>721</v>
      </c>
      <c r="E31" s="24" t="s">
        <v>860</v>
      </c>
      <c r="F31" s="24" t="str">
        <f>CONCATENATE("INDEX(tTrad[",tNM_list[[#This Row],[name]],"],MATCH(sl_language,tTrad[[Langue]:[Langue]],0))")</f>
        <v>INDEX(tTrad[inst_geo_msg_1],MATCH(sl_language,tTrad[[Langue]:[Langue]],0))</v>
      </c>
      <c r="G31" s="24" t="str">
        <f ca="1">INDEX(INDIRECT("tTrad["&amp;tNM_list[[#This Row],[name]]&amp;"]"),MATCH(sl_language,tTrad[[Langue]:[Langue]],0))</f>
        <v>Cela concerne les aspects suivants:</v>
      </c>
    </row>
    <row r="32" spans="2:7" ht="29" hidden="1" x14ac:dyDescent="0.35">
      <c r="B32" s="24" t="s">
        <v>537</v>
      </c>
      <c r="C32" s="24" t="s">
        <v>991</v>
      </c>
      <c r="E32" s="24" t="s">
        <v>992</v>
      </c>
      <c r="F32" s="24" t="str">
        <f>CONCATENATE("INDEX(tTrad[",tNM_list[[#This Row],[name]],"],MATCH(sl_language,tTrad[[Langue]:[Langue]],0))")</f>
        <v>INDEX(tTrad[inst_geo_msg_10],MATCH(sl_language,tTrad[[Langue]:[Langue]],0))</v>
      </c>
      <c r="G32" s="24" t="str">
        <f ca="1">INDEX(INDIRECT("tTrad["&amp;tNM_list[[#This Row],[name]]&amp;"]"),MATCH(sl_language,tTrad[[Langue]:[Langue]],0))</f>
        <v xml:space="preserve">    Contraintes</v>
      </c>
    </row>
    <row r="33" spans="2:7" ht="145" hidden="1" x14ac:dyDescent="0.35">
      <c r="B33" s="24" t="s">
        <v>538</v>
      </c>
      <c r="C33" s="24" t="s">
        <v>723</v>
      </c>
      <c r="E33" s="24" t="s">
        <v>862</v>
      </c>
      <c r="F33" s="24" t="str">
        <f>CONCATENATE("INDEX(tTrad[",tNM_list[[#This Row],[name]],"],MATCH(sl_language,tTrad[[Langue]:[Langue]],0))")</f>
        <v>INDEX(tTrad[inst_geo_msg_11],MATCH(sl_language,tTrad[[Langue]:[Langue]],0))</v>
      </c>
      <c r="G33" s="24" t="str">
        <f ca="1">INDEX(INDIRECT("tTrad["&amp;tNM_list[[#This Row],[name]]&amp;"]"),MATCH(sl_language,tTrad[[Langue]:[Langue]],0))</f>
        <v>Plusieurs questions du formulaire peuvent avoir des contraintes associées qui changent selon vos connaissances du contexte local. Nous avons déjà vu un exemple concernant l'organisation du camp; cependant, c'est aussi le cas pour les numéros d'équipes (dépend du nombre d'équipes présentes sur le terrain) ou certains champs numériques (tels que le nombre de ménages partageant une installation...).</v>
      </c>
    </row>
    <row r="34" spans="2:7" ht="29" hidden="1" x14ac:dyDescent="0.35">
      <c r="B34" s="24" t="s">
        <v>539</v>
      </c>
      <c r="C34" s="24" t="s">
        <v>993</v>
      </c>
      <c r="E34" s="24" t="s">
        <v>994</v>
      </c>
      <c r="F34" s="24" t="str">
        <f>CONCATENATE("INDEX(tTrad[",tNM_list[[#This Row],[name]],"],MATCH(sl_language,tTrad[[Langue]:[Langue]],0))")</f>
        <v>INDEX(tTrad[inst_geo_msg_12],MATCH(sl_language,tTrad[[Langue]:[Langue]],0))</v>
      </c>
      <c r="G34" s="24" t="str">
        <f ca="1">INDEX(INDIRECT("tTrad["&amp;tNM_list[[#This Row],[name]]&amp;"]"),MATCH(sl_language,tTrad[[Langue]:[Langue]],0))</f>
        <v xml:space="preserve">    Obligatoire</v>
      </c>
    </row>
    <row r="35" spans="2:7" ht="130.5" hidden="1" x14ac:dyDescent="0.35">
      <c r="B35" s="24" t="s">
        <v>540</v>
      </c>
      <c r="C35" s="24" t="s">
        <v>725</v>
      </c>
      <c r="E35" s="24" t="s">
        <v>864</v>
      </c>
      <c r="F35" s="24" t="str">
        <f>CONCATENATE("INDEX(tTrad[",tNM_list[[#This Row],[name]],"],MATCH(sl_language,tTrad[[Langue]:[Langue]],0))")</f>
        <v>INDEX(tTrad[inst_geo_msg_13],MATCH(sl_language,tTrad[[Langue]:[Langue]],0))</v>
      </c>
      <c r="G35" s="24" t="str">
        <f ca="1">INDEX(INDIRECT("tTrad["&amp;tNM_list[[#This Row],[name]]&amp;"]"),MATCH(sl_language,tTrad[[Langue]:[Langue]],0))</f>
        <v>Le partenaire peut aussi choisir de rendre obligatoires certaines questions qui ne l'étaient pas pour s'assurer que son analyse repose sur une base de données complète par rapport à une question donnée. Pour cela, la seule chose à faire est d'ajouter un "yes" dans la colonne "required" - assurez-vous cependant que cela ne soit pas paramétré pour toute question:</v>
      </c>
    </row>
    <row r="36" spans="2:7" ht="72.5" hidden="1" x14ac:dyDescent="0.35">
      <c r="B36" s="24" t="s">
        <v>541</v>
      </c>
      <c r="C36" s="24" t="s">
        <v>995</v>
      </c>
      <c r="E36" s="24" t="s">
        <v>996</v>
      </c>
      <c r="F36" s="24" t="str">
        <f>CONCATENATE("INDEX(tTrad[",tNM_list[[#This Row],[name]],"],MATCH(sl_language,tTrad[[Langue]:[Langue]],0))")</f>
        <v>INDEX(tTrad[inst_geo_msg_14],MATCH(sl_language,tTrad[[Langue]:[Langue]],0))</v>
      </c>
      <c r="G36" s="24" t="str">
        <f ca="1">INDEX(INDIRECT("tTrad["&amp;tNM_list[[#This Row],[name]]&amp;"]"),MATCH(sl_language,tTrad[[Langue]:[Langue]],0))</f>
        <v xml:space="preserve">    dont le type ne demande pas d'action humaine (ex: "calculate”, “note”, “select_multiple” pour lesquelles ne cocher aucun choix reste valide...), sinon votre enquêteur sera bloqué!</v>
      </c>
    </row>
    <row r="37" spans="2:7" ht="72.5" hidden="1" x14ac:dyDescent="0.35">
      <c r="B37" s="24" t="s">
        <v>542</v>
      </c>
      <c r="C37" s="24" t="s">
        <v>997</v>
      </c>
      <c r="E37" s="24" t="s">
        <v>998</v>
      </c>
      <c r="F37" s="24" t="str">
        <f>CONCATENATE("INDEX(tTrad[",tNM_list[[#This Row],[name]],"],MATCH(sl_language,tTrad[[Langue]:[Langue]],0))")</f>
        <v>INDEX(tTrad[inst_geo_msg_15],MATCH(sl_language,tTrad[[Langue]:[Langue]],0))</v>
      </c>
      <c r="G37" s="24" t="str">
        <f ca="1">INDEX(INDIRECT("tTrad["&amp;tNM_list[[#This Row],[name]]&amp;"]"),MATCH(sl_language,tTrad[[Langue]:[Langue]],0))</f>
        <v xml:space="preserve">    qui ne peut pas être remplie systématiquement, pour des raisons techniques (ex: points GPS, pour lesquels un problème peut toujours survenir avec le téléphone ...).</v>
      </c>
    </row>
    <row r="38" spans="2:7" ht="29" hidden="1" x14ac:dyDescent="0.35">
      <c r="B38" s="24" t="s">
        <v>543</v>
      </c>
      <c r="C38" s="24" t="s">
        <v>999</v>
      </c>
      <c r="E38" s="24" t="s">
        <v>1000</v>
      </c>
      <c r="F38" s="24" t="str">
        <f>CONCATENATE("INDEX(tTrad[",tNM_list[[#This Row],[name]],"],MATCH(sl_language,tTrad[[Langue]:[Langue]],0))")</f>
        <v>INDEX(tTrad[inst_geo_msg_16],MATCH(sl_language,tTrad[[Langue]:[Langue]],0))</v>
      </c>
      <c r="G38" s="24" t="str">
        <f ca="1">INDEX(INDIRECT("tTrad["&amp;tNM_list[[#This Row],[name]]&amp;"]"),MATCH(sl_language,tTrad[[Langue]:[Langue]],0))</f>
        <v xml:space="preserve">    Formulation</v>
      </c>
    </row>
    <row r="39" spans="2:7" ht="406" hidden="1" x14ac:dyDescent="0.35">
      <c r="B39" s="24" t="s">
        <v>544</v>
      </c>
      <c r="C39" s="24" t="s">
        <v>728</v>
      </c>
      <c r="E39" s="24" t="s">
        <v>866</v>
      </c>
      <c r="F39" s="24" t="str">
        <f>CONCATENATE("INDEX(tTrad[",tNM_list[[#This Row],[name]],"],MATCH(sl_language,tTrad[[Langue]:[Langue]],0))")</f>
        <v>INDEX(tTrad[inst_geo_msg_17],MATCH(sl_language,tTrad[[Langue]:[Langue]],0))</v>
      </c>
      <c r="G39" s="24" t="str">
        <f ca="1">INDEX(INDIRECT("tTrad["&amp;tNM_list[[#This Row],[name]]&amp;"]"),MATCH(sl_language,tTrad[[Langue]:[Langue]],0))</f>
        <v>Certaines formulations peuvent aussi nécessiter des modifications pour certaines questions afin de les rendre plus explicites (ex: le type de chloration, les sources d'eau, etc.). Veillez à ne faire aucune modification qui puisse compliquer les comparaisons à long terme (particulièrement dans tous les modules obligatoires) et de conserver les noms des valeurs existantes autant que possible (pour rester cohérent avec les "names" associées aux valeurs). La colonne "hint" peut être très utile pour expliquer les définitions ou aspects locaux que vous souhaiteriez souligner autour des listes d'options utilisées. Au cas où vous souhaiteriez ajouter un nouvel élément à une liste de réponses possibles, privilégiez la création d'un nouveau "label" (libellé ou étiquette) et d'un nouveau "name" (nom) plutôt que la modification de ceux qui existent déjà afin d'éviter toute confusion future. Utilisez la couleur orange dans toutes les cellules que vous avez modifiées afin que toute personne réutilisant le même formulaire puisse voir ce qui diffère du formulaire CAP EHA standard à l'intérieur; de même, servez-vous du vert pour tous vos ajouts.</v>
      </c>
    </row>
    <row r="40" spans="2:7" ht="29" hidden="1" x14ac:dyDescent="0.35">
      <c r="B40" s="24" t="s">
        <v>545</v>
      </c>
      <c r="C40" s="24" t="s">
        <v>1001</v>
      </c>
      <c r="E40" s="24" t="s">
        <v>1002</v>
      </c>
      <c r="F40" s="24" t="str">
        <f>CONCATENATE("INDEX(tTrad[",tNM_list[[#This Row],[name]],"],MATCH(sl_language,tTrad[[Langue]:[Langue]],0))")</f>
        <v>INDEX(tTrad[inst_geo_msg_2],MATCH(sl_language,tTrad[[Langue]:[Langue]],0))</v>
      </c>
      <c r="G40" s="24" t="str">
        <f ca="1">INDEX(INDIRECT("tTrad["&amp;tNM_list[[#This Row],[name]]&amp;"]"),MATCH(sl_language,tTrad[[Langue]:[Langue]],0))</f>
        <v xml:space="preserve">    Organisation du camp</v>
      </c>
    </row>
    <row r="41" spans="2:7" ht="174" hidden="1" x14ac:dyDescent="0.35">
      <c r="B41" s="24" t="s">
        <v>546</v>
      </c>
      <c r="C41" s="24" t="s">
        <v>730</v>
      </c>
      <c r="E41" s="24" t="s">
        <v>868</v>
      </c>
      <c r="F41" s="24" t="str">
        <f>CONCATENATE("INDEX(tTrad[",tNM_list[[#This Row],[name]],"],MATCH(sl_language,tTrad[[Langue]:[Langue]],0))")</f>
        <v>INDEX(tTrad[inst_geo_msg_3],MATCH(sl_language,tTrad[[Langue]:[Langue]],0))</v>
      </c>
      <c r="G41" s="24" t="str">
        <f ca="1">INDEX(INDIRECT("tTrad["&amp;tNM_list[[#This Row],[name]]&amp;"]"),MATCH(sl_language,tTrad[[Langue]:[Langue]],0))</f>
        <v>Dépendant de l'organisation du camp (blocs, zones, etc,) vous aurez probablement besoin de spécifier si les noms sont des numéros ("integers") ou encore des lettres ("text"), ainsi que, si ce sont des numéros, la fourchette de valeurs possibles (min et max dans la colonne "constraints"). Vous pourriez aussi avoir à modifier certaines questions (voir plus bas) selon l'organisation du camp. Par exemple, si vous utilisez Section et Zone mais pas Bloc, ou si vous utilisez "AREA" (Quartier) au lieu de Zone.</v>
      </c>
    </row>
    <row r="42" spans="2:7" ht="29" hidden="1" x14ac:dyDescent="0.35">
      <c r="B42" s="24" t="s">
        <v>547</v>
      </c>
      <c r="C42" s="24" t="s">
        <v>1003</v>
      </c>
      <c r="E42" s="24" t="s">
        <v>1004</v>
      </c>
      <c r="F42" s="24" t="str">
        <f>CONCATENATE("INDEX(tTrad[",tNM_list[[#This Row],[name]],"],MATCH(sl_language,tTrad[[Langue]:[Langue]],0))")</f>
        <v>INDEX(tTrad[inst_geo_msg_4],MATCH(sl_language,tTrad[[Langue]:[Langue]],0))</v>
      </c>
      <c r="G42" s="24" t="str">
        <f ca="1">INDEX(INDIRECT("tTrad["&amp;tNM_list[[#This Row],[name]]&amp;"]"),MATCH(sl_language,tTrad[[Langue]:[Langue]],0))</f>
        <v xml:space="preserve">    Listes de choix</v>
      </c>
    </row>
    <row r="43" spans="2:7" ht="130.5" hidden="1" x14ac:dyDescent="0.35">
      <c r="B43" s="24" t="s">
        <v>548</v>
      </c>
      <c r="C43" s="24" t="s">
        <v>732</v>
      </c>
      <c r="E43" s="24" t="s">
        <v>870</v>
      </c>
      <c r="F43" s="24" t="str">
        <f>CONCATENATE("INDEX(tTrad[",tNM_list[[#This Row],[name]],"],MATCH(sl_language,tTrad[[Langue]:[Langue]],0))")</f>
        <v>INDEX(tTrad[inst_geo_msg_5],MATCH(sl_language,tTrad[[Langue]:[Langue]],0))</v>
      </c>
      <c r="G43" s="24" t="str">
        <f ca="1">INDEX(INDIRECT("tTrad["&amp;tNM_list[[#This Row],[name]]&amp;"]"),MATCH(sl_language,tTrad[[Langue]:[Langue]],0))</f>
        <v>Dans l'onglet "choix" beaucoup de listes doivent être adaptées, telles que les noms de camps ou les différentes options à une question qui devront être adaptées au contexte local (ex: types de devises, type de toilettes, etc.) Consultez l'onglet "XLS Overview" pour en savoir plus sur l'utilité de chaque colonne.</v>
      </c>
    </row>
    <row r="44" spans="2:7" ht="174" hidden="1" x14ac:dyDescent="0.35">
      <c r="B44" s="24" t="s">
        <v>549</v>
      </c>
      <c r="C44" s="24" t="s">
        <v>733</v>
      </c>
      <c r="E44" s="24" t="s">
        <v>871</v>
      </c>
      <c r="F44" s="24" t="str">
        <f>CONCATENATE("INDEX(tTrad[",tNM_list[[#This Row],[name]],"],MATCH(sl_language,tTrad[[Langue]:[Langue]],0))")</f>
        <v>INDEX(tTrad[inst_geo_msg_6],MATCH(sl_language,tTrad[[Langue]:[Langue]],0))</v>
      </c>
      <c r="G44" s="24" t="str">
        <f ca="1">INDEX(INDIRECT("tTrad["&amp;tNM_list[[#This Row],[name]]&amp;"]"),MATCH(sl_language,tTrad[[Langue]:[Langue]],0))</f>
        <v>Vous pouvez modifier le texte en orange, effacer une ligne ou en ajouter une pour de nouvelles options si nécessaire. Assurez-vous simplement de remplir les différentes colonnes pour ces nouvelles lignes d'après les lignes exitantes (ex: copier/coller le nom de la liste ci-dessus, gardez la même logique pour "name", etc.) Ne réutilisez pas une ID existante pour une nouvelle valeur créée (même si l'ID passée a été supprimée) afin de rendre possibles de futures comparaisons avec d'autres contextes si besoin.</v>
      </c>
    </row>
    <row r="45" spans="2:7" ht="101.5" hidden="1" x14ac:dyDescent="0.35">
      <c r="B45" s="24" t="s">
        <v>550</v>
      </c>
      <c r="C45" s="24" t="s">
        <v>734</v>
      </c>
      <c r="E45" s="24" t="s">
        <v>872</v>
      </c>
      <c r="F45" s="24" t="str">
        <f>CONCATENATE("INDEX(tTrad[",tNM_list[[#This Row],[name]],"],MATCH(sl_language,tTrad[[Langue]:[Langue]],0))")</f>
        <v>INDEX(tTrad[inst_geo_msg_7],MATCH(sl_language,tTrad[[Langue]:[Langue]],0))</v>
      </c>
      <c r="G45" s="24" t="str">
        <f ca="1">INDEX(INDIRECT("tTrad["&amp;tNM_list[[#This Row],[name]]&amp;"]"),MATCH(sl_language,tTrad[[Langue]:[Langue]],0))</f>
        <v>Pour certaines questions, des images pourraient être ajoutées en vue d'aider les enquêteurs à expliquer aux ménages ce qu'ils recherchent. Cela peut légèrement alourdir le formulaire; par conséquent, ne l'utilisez que si vous êtes sûr que cela sera utile.</v>
      </c>
    </row>
    <row r="46" spans="2:7" ht="130.5" hidden="1" x14ac:dyDescent="0.35">
      <c r="B46" s="24" t="s">
        <v>551</v>
      </c>
      <c r="C46" s="24" t="s">
        <v>735</v>
      </c>
      <c r="E46" s="24" t="s">
        <v>873</v>
      </c>
      <c r="F46" s="24" t="str">
        <f>CONCATENATE("INDEX(tTrad[",tNM_list[[#This Row],[name]],"],MATCH(sl_language,tTrad[[Langue]:[Langue]],0))")</f>
        <v>INDEX(tTrad[inst_geo_msg_8],MATCH(sl_language,tTrad[[Langue]:[Langue]],0))</v>
      </c>
      <c r="G46" s="24" t="str">
        <f ca="1">INDEX(INDIRECT("tTrad["&amp;tNM_list[[#This Row],[name]]&amp;"]"),MATCH(sl_language,tTrad[[Langue]:[Langue]],0))</f>
        <v>Si vous décidez de donner suite à cette idée, il vous faudra ajouter des images locales que les ménages reconnaîtront (par exemple en prenant des photos au marché local). Ensuite, assurez-vous que le nom du média dans la colonne “media::image” dans le formulaire XLS est le même que celui que vous avez déterminé (essayer de conserver un format de photo standard).</v>
      </c>
    </row>
    <row r="47" spans="2:7" ht="87" hidden="1" x14ac:dyDescent="0.35">
      <c r="B47" s="24" t="s">
        <v>552</v>
      </c>
      <c r="C47" s="24" t="s">
        <v>736</v>
      </c>
      <c r="E47" s="24" t="s">
        <v>874</v>
      </c>
      <c r="F47" s="24" t="str">
        <f>CONCATENATE("INDEX(tTrad[",tNM_list[[#This Row],[name]],"],MATCH(sl_language,tTrad[[Langue]:[Langue]],0))")</f>
        <v>INDEX(tTrad[inst_geo_msg_9],MATCH(sl_language,tTrad[[Langue]:[Langue]],0))</v>
      </c>
      <c r="G47" s="24" t="str">
        <f ca="1">INDEX(INDIRECT("tTrad["&amp;tNM_list[[#This Row],[name]]&amp;"]"),MATCH(sl_language,tTrad[[Langue]:[Langue]],0))</f>
        <v>Les modalités de téléchargement des images sur le serveur peuvent être différentes d'un outil à l'autre. Sur Kobo, ajoutez-les simplement dans "Project settings" (paramètres du projet) en suivant les étapes indiquées dans la capture d'écran.</v>
      </c>
    </row>
    <row r="48" spans="2:7" ht="43.5" hidden="1" x14ac:dyDescent="0.35">
      <c r="B48" s="24" t="s">
        <v>553</v>
      </c>
      <c r="C48" s="24" t="s">
        <v>737</v>
      </c>
      <c r="E48" s="24" t="s">
        <v>875</v>
      </c>
      <c r="F48" s="24" t="str">
        <f>CONCATENATE("INDEX(tTrad[",tNM_list[[#This Row],[name]],"],MATCH(sl_language,tTrad[[Langue]:[Langue]],0))")</f>
        <v>INDEX(tTrad[inst_geo_title_1],MATCH(sl_language,tTrad[[Langue]:[Langue]],0))</v>
      </c>
      <c r="G48" s="24" t="str">
        <f ca="1">INDEX(INDIRECT("tTrad["&amp;tNM_list[[#This Row],[name]]&amp;"]"),MATCH(sl_language,tTrad[[Langue]:[Langue]],0))</f>
        <v>II.2. Éléments géographiques et listes de choix locaux, contraintes et aspects obligatoires</v>
      </c>
    </row>
    <row r="49" spans="2:7" ht="43.5" hidden="1" x14ac:dyDescent="0.35">
      <c r="B49" s="24" t="s">
        <v>554</v>
      </c>
      <c r="C49" s="24" t="s">
        <v>738</v>
      </c>
      <c r="E49" s="24" t="s">
        <v>876</v>
      </c>
      <c r="F49" s="24" t="str">
        <f>CONCATENATE("INDEX(tTrad[",tNM_list[[#This Row],[name]],"],MATCH(sl_language,tTrad[[Langue]:[Langue]],0))")</f>
        <v>INDEX(tTrad[inst_get_msg_1],MATCH(sl_language,tTrad[[Langue]:[Langue]],0))</v>
      </c>
      <c r="G49" s="24" t="str">
        <f ca="1">INDEX(INDIRECT("tTrad["&amp;tNM_list[[#This Row],[name]]&amp;"]"),MATCH(sl_language,tTrad[[Langue]:[Langue]],0))</f>
        <v>Un code de couleurs spécifique a été mis en place dans la CAP EHA pour faciliter sa modification par les partenaires:</v>
      </c>
    </row>
    <row r="50" spans="2:7" ht="43.5" hidden="1" x14ac:dyDescent="0.35">
      <c r="B50" s="24" t="s">
        <v>555</v>
      </c>
      <c r="C50" s="24" t="s">
        <v>1005</v>
      </c>
      <c r="E50" s="24" t="s">
        <v>1006</v>
      </c>
      <c r="F50" s="24" t="str">
        <f>CONCATENATE("INDEX(tTrad[",tNM_list[[#This Row],[name]],"],MATCH(sl_language,tTrad[[Langue]:[Langue]],0))")</f>
        <v>INDEX(tTrad[inst_get_msg_2],MATCH(sl_language,tTrad[[Langue]:[Langue]],0))</v>
      </c>
      <c r="G50" s="24" t="str">
        <f ca="1">INDEX(INDIRECT("tTrad["&amp;tNM_list[[#This Row],[name]]&amp;"]"),MATCH(sl_language,tTrad[[Langue]:[Langue]],0))</f>
        <v xml:space="preserve">    Tout élément en orange doit être adapté/modifié avant un déploiement donné (voir parties II.1 et II.2 de cet onglet).</v>
      </c>
    </row>
    <row r="51" spans="2:7" ht="58" hidden="1" x14ac:dyDescent="0.35">
      <c r="B51" s="24" t="s">
        <v>556</v>
      </c>
      <c r="C51" s="24" t="s">
        <v>1007</v>
      </c>
      <c r="E51" s="24" t="s">
        <v>1008</v>
      </c>
      <c r="F51" s="24" t="str">
        <f>CONCATENATE("INDEX(tTrad[",tNM_list[[#This Row],[name]],"],MATCH(sl_language,tTrad[[Langue]:[Langue]],0))")</f>
        <v>INDEX(tTrad[inst_get_msg_3],MATCH(sl_language,tTrad[[Langue]:[Langue]],0))</v>
      </c>
      <c r="G51" s="24" t="str">
        <f ca="1">INDEX(INDIRECT("tTrad["&amp;tNM_list[[#This Row],[name]]&amp;"]"),MATCH(sl_language,tTrad[[Langue]:[Langue]],0))</f>
        <v xml:space="preserve">    Tout élément en rouge correspond aux questions facultatives qui sont masquées par défaut mais elles peuvent être affichées si besoin dans le cadre d'un déploiement donné.</v>
      </c>
    </row>
    <row r="52" spans="2:7" ht="101.5" hidden="1" x14ac:dyDescent="0.35">
      <c r="B52" s="24" t="s">
        <v>557</v>
      </c>
      <c r="C52" s="24" t="s">
        <v>1009</v>
      </c>
      <c r="E52" s="24" t="s">
        <v>1010</v>
      </c>
      <c r="F52" s="24" t="str">
        <f>CONCATENATE("INDEX(tTrad[",tNM_list[[#This Row],[name]],"],MATCH(sl_language,tTrad[[Langue]:[Langue]],0))")</f>
        <v>INDEX(tTrad[inst_get_msg_4],MATCH(sl_language,tTrad[[Langue]:[Langue]],0))</v>
      </c>
      <c r="G52" s="24" t="str">
        <f ca="1">INDEX(INDIRECT("tTrad["&amp;tNM_list[[#This Row],[name]]&amp;"]"),MATCH(sl_language,tTrad[[Langue]:[Langue]],0))</f>
        <v xml:space="preserve">    Nous recommandons fortement que toute question ou choix rajouté au formulaire par les organisations partenaires apparaissent en vert pour faciliter la comparaison entre la CAP standardisée et la version du partenaire (notamment au cas où un dépannage serait nécessaire).</v>
      </c>
    </row>
    <row r="53" spans="2:7" ht="130.5" hidden="1" x14ac:dyDescent="0.35">
      <c r="B53" s="24" t="s">
        <v>558</v>
      </c>
      <c r="C53" s="24" t="s">
        <v>739</v>
      </c>
      <c r="E53" s="24" t="s">
        <v>877</v>
      </c>
      <c r="F53" s="24" t="str">
        <f>CONCATENATE("INDEX(tTrad[",tNM_list[[#This Row],[name]],"],MATCH(sl_language,tTrad[[Langue]:[Langue]],0))")</f>
        <v>INDEX(tTrad[inst_get_msg_5],MATCH(sl_language,tTrad[[Langue]:[Langue]],0))</v>
      </c>
      <c r="G53" s="24" t="str">
        <f ca="1">INDEX(INDIRECT("tTrad["&amp;tNM_list[[#This Row],[name]]&amp;"]"),MATCH(sl_language,tTrad[[Langue]:[Langue]],0))</f>
        <v xml:space="preserve">    Certaines cellules ont été protégées (ce qui veut dire qu'un utilisateur ne peut pas les utiliser) car leur modification peut avoir un gros impact sur les modalités de calcul, les sauts de champs, etc. présents dans le formulaire, ou même dans les outils d'analyse mis à disposition dans Excel pour créer facilement un nombre d'indicateurs minimum.</v>
      </c>
    </row>
    <row r="54" spans="2:7" ht="29" hidden="1" x14ac:dyDescent="0.35">
      <c r="B54" s="24" t="s">
        <v>559</v>
      </c>
      <c r="C54" s="24" t="s">
        <v>740</v>
      </c>
      <c r="E54" s="24" t="s">
        <v>878</v>
      </c>
      <c r="F54" s="24" t="str">
        <f>CONCATENATE("INDEX(tTrad[",tNM_list[[#This Row],[name]],"],MATCH(sl_language,tTrad[[Langue]:[Langue]],0))")</f>
        <v>INDEX(tTrad[inst_get_title_1],MATCH(sl_language,tTrad[[Langue]:[Langue]],0))</v>
      </c>
      <c r="G54" s="24" t="str">
        <f ca="1">INDEX(INDIRECT("tTrad["&amp;tNM_list[[#This Row],[name]]&amp;"]"),MATCH(sl_language,tTrad[[Langue]:[Langue]],0))</f>
        <v>I. Comprendre le format</v>
      </c>
    </row>
    <row r="55" spans="2:7" ht="217.5" hidden="1" x14ac:dyDescent="0.35">
      <c r="B55" s="24" t="s">
        <v>560</v>
      </c>
      <c r="C55" s="24" t="s">
        <v>741</v>
      </c>
      <c r="E55" s="24" t="s">
        <v>879</v>
      </c>
      <c r="F55" s="24" t="str">
        <f>CONCATENATE("INDEX(tTrad[",tNM_list[[#This Row],[name]],"],MATCH(sl_language,tTrad[[Langue]:[Langue]],0))")</f>
        <v>INDEX(tTrad[inst_lang_msg_1],MATCH(sl_language,tTrad[[Langue]:[Langue]],0))</v>
      </c>
      <c r="G55" s="24" t="str">
        <f ca="1">INDEX(INDIRECT("tTrad["&amp;tNM_list[[#This Row],[name]]&amp;"]"),MATCH(sl_language,tTrad[[Langue]:[Langue]],0))</f>
        <v>Si dans un contexte donné, une autre langue doit être ajoutée à l'enquête, vous pouvez ajouter deux colonnes pour chaque langue (une “label::nomdelalangue” et une “hint::nomdelalangue”) comme vous pouvez le voir sur la capture d'écran ci-dessous. En dehors de cela, un nom de colonne ne doit jamais être changé. Évitez également de changer l'ordre des colonnes, car cela peut compliquer les choses si vous avez besoin de copier-coller des éléments d'une autre enquête à un moment donné. Après avoir ajouté ces colonnes, vous devez saisir la traduction de chacune des questions (et indices) que vous allez utiliser.</v>
      </c>
    </row>
    <row r="56" spans="2:7" ht="29" hidden="1" x14ac:dyDescent="0.35">
      <c r="B56" s="24" t="s">
        <v>561</v>
      </c>
      <c r="C56" s="24" t="s">
        <v>742</v>
      </c>
      <c r="E56" s="24" t="s">
        <v>880</v>
      </c>
      <c r="F56" s="24" t="str">
        <f>CONCATENATE("INDEX(tTrad[",tNM_list[[#This Row],[name]],"],MATCH(sl_language,tTrad[[Langue]:[Langue]],0))")</f>
        <v>INDEX(tTrad[inst_lang_title_1],MATCH(sl_language,tTrad[[Langue]:[Langue]],0))</v>
      </c>
      <c r="G56" s="24" t="str">
        <f ca="1">INDEX(INDIRECT("tTrad["&amp;tNM_list[[#This Row],[name]]&amp;"]"),MATCH(sl_language,tTrad[[Langue]:[Langue]],0))</f>
        <v>II.1. Langue</v>
      </c>
    </row>
    <row r="57" spans="2:7" ht="130.5" hidden="1" x14ac:dyDescent="0.35">
      <c r="B57" s="24" t="s">
        <v>562</v>
      </c>
      <c r="C57" s="24" t="s">
        <v>743</v>
      </c>
      <c r="E57" s="24" t="s">
        <v>881</v>
      </c>
      <c r="F57" s="24" t="str">
        <f>CONCATENATE("INDEX(tTrad[",tNM_list[[#This Row],[name]],"],MATCH(sl_language,tTrad[[Langue]:[Langue]],0))")</f>
        <v>INDEX(tTrad[inst_opt_msg_1],MATCH(sl_language,tTrad[[Langue]:[Langue]],0))</v>
      </c>
      <c r="G57" s="24" t="str">
        <f ca="1">INDEX(INDIRECT("tTrad["&amp;tNM_list[[#This Row],[name]]&amp;"]"),MATCH(sl_language,tTrad[[Langue]:[Langue]],0))</f>
        <v>Pour afficher une question facultative (masquée par défaut) de façon à ce que l'enquêteur puisse la visualiser, il vous suffit d'enlever l'option impossible paramétrée dans le fichier, telle que 1=2, dans la colonne "relevant". Assurez-vous que tout ce que vous avez ajouté pour intégrer le 1=2 quand il y a des conditions multiples est enlevé (tel que "and").</v>
      </c>
    </row>
    <row r="58" spans="2:7" ht="43.5" hidden="1" x14ac:dyDescent="0.35">
      <c r="B58" s="24" t="s">
        <v>563</v>
      </c>
      <c r="C58" s="24" t="s">
        <v>1011</v>
      </c>
      <c r="E58" s="24" t="s">
        <v>1012</v>
      </c>
      <c r="F58" s="24" t="str">
        <f>CONCATENATE("INDEX(tTrad[",tNM_list[[#This Row],[name]],"],MATCH(sl_language,tTrad[[Langue]:[Langue]],0))")</f>
        <v>INDEX(tTrad[inst_opt_msg_2],MATCH(sl_language,tTrad[[Langue]:[Langue]],0))</v>
      </c>
      <c r="G58" s="24" t="str">
        <f ca="1">INDEX(INDIRECT("tTrad["&amp;tNM_list[[#This Row],[name]]&amp;"]"),MATCH(sl_language,tTrad[[Langue]:[Langue]],0))</f>
        <v xml:space="preserve">    Veillez à n'effacer aucune des autres conditions existantes quand il y a plus d'une condition dans la cellule!</v>
      </c>
    </row>
    <row r="59" spans="2:7" ht="101.5" hidden="1" x14ac:dyDescent="0.35">
      <c r="B59" s="24" t="s">
        <v>564</v>
      </c>
      <c r="C59" s="24" t="s">
        <v>1013</v>
      </c>
      <c r="E59" s="24" t="s">
        <v>1014</v>
      </c>
      <c r="F59" s="24" t="str">
        <f>CONCATENATE("INDEX(tTrad[",tNM_list[[#This Row],[name]],"],MATCH(sl_language,tTrad[[Langue]:[Langue]],0))")</f>
        <v>INDEX(tTrad[inst_opt_msg_3],MATCH(sl_language,tTrad[[Langue]:[Langue]],0))</v>
      </c>
      <c r="G59" s="24" t="str">
        <f ca="1">INDEX(INDIRECT("tTrad["&amp;tNM_list[[#This Row],[name]]&amp;"]"),MATCH(sl_language,tTrad[[Langue]:[Langue]],0))</f>
        <v xml:space="preserve">    Réfléchissez attentivement à l'option de masquer ou non la question GPS - cela pourrait vous aider à créer des cartes d'analyse intéressantes (ex: comparaison des sources d'eau par rapport à la localisation des ménages dans le camp, etc.), mais allongerait la durée de l'entretien.</v>
      </c>
    </row>
    <row r="60" spans="2:7" ht="29" hidden="1" x14ac:dyDescent="0.35">
      <c r="B60" s="24" t="s">
        <v>565</v>
      </c>
      <c r="C60" s="24" t="s">
        <v>746</v>
      </c>
      <c r="E60" s="24" t="s">
        <v>883</v>
      </c>
      <c r="F60" s="24" t="str">
        <f>CONCATENATE("INDEX(tTrad[",tNM_list[[#This Row],[name]],"],MATCH(sl_language,tTrad[[Langue]:[Langue]],0))")</f>
        <v>INDEX(tTrad[inst_opt_title_1],MATCH(sl_language,tTrad[[Langue]:[Langue]],0))</v>
      </c>
      <c r="G60" s="24" t="str">
        <f ca="1">INDEX(INDIRECT("tTrad["&amp;tNM_list[[#This Row],[name]]&amp;"]"),MATCH(sl_language,tTrad[[Langue]:[Langue]],0))</f>
        <v>II.3. Faire apparaître des questions facultatives</v>
      </c>
    </row>
    <row r="61" spans="2:7" ht="188.5" hidden="1" x14ac:dyDescent="0.35">
      <c r="B61" s="24" t="s">
        <v>566</v>
      </c>
      <c r="C61" s="24" t="s">
        <v>747</v>
      </c>
      <c r="E61" s="24" t="s">
        <v>884</v>
      </c>
      <c r="F61" s="24" t="str">
        <f>CONCATENATE("INDEX(tTrad[",tNM_list[[#This Row],[name]],"],MATCH(sl_language,tTrad[[Langue]:[Langue]],0))")</f>
        <v>INDEX(tTrad[inst_prep_msg_1],MATCH(sl_language,tTrad[[Langue]:[Langue]],0))</v>
      </c>
      <c r="G61" s="24" t="str">
        <f ca="1">INDEX(INDIRECT("tTrad["&amp;tNM_list[[#This Row],[name]]&amp;"]"),MATCH(sl_language,tTrad[[Langue]:[Langue]],0))</f>
        <v>L'outil d'analyse CAP EHA est configuré de telle manière que les indicateurs opérationnels de base soient faciles à analyser.Cependant, vous souhaiterez probablement visualiser bien d'autres indicateurs plus spécifiques à vos besoins. Vous pouvez mettre au point votre plan d'analyse en spécifiant dans quel onglet de l'outil d'analyse vous souhaitez visualiser les résultats de vos différentes questions. Consultez l'outil d'analyse plus en détail pour comprendre à quoi servent les différents onglets.</v>
      </c>
    </row>
    <row r="62" spans="2:7" ht="43.5" hidden="1" x14ac:dyDescent="0.35">
      <c r="B62" s="24" t="s">
        <v>567</v>
      </c>
      <c r="C62" s="24" t="s">
        <v>748</v>
      </c>
      <c r="E62" s="24" t="s">
        <v>885</v>
      </c>
      <c r="F62" s="24" t="str">
        <f>CONCATENATE("INDEX(tTrad[",tNM_list[[#This Row],[name]],"],MATCH(sl_language,tTrad[[Langue]:[Langue]],0))")</f>
        <v>INDEX(tTrad[inst_prep_msg_2],MATCH(sl_language,tTrad[[Langue]:[Langue]],0))</v>
      </c>
      <c r="G62" s="24" t="str">
        <f ca="1">INDEX(INDIRECT("tTrad["&amp;tNM_list[[#This Row],[name]]&amp;"]"),MATCH(sl_language,tTrad[[Langue]:[Langue]],0))</f>
        <v>Vous pouvez par conséquent aller à la dernière colonne - nommée "Analysis" - de l'onglet SURVEY.</v>
      </c>
    </row>
    <row r="63" spans="2:7" ht="43.5" hidden="1" x14ac:dyDescent="0.35">
      <c r="B63" s="24" t="s">
        <v>568</v>
      </c>
      <c r="C63" s="24" t="s">
        <v>749</v>
      </c>
      <c r="E63" s="24" t="s">
        <v>886</v>
      </c>
      <c r="F63" s="24" t="str">
        <f>CONCATENATE("INDEX(tTrad[",tNM_list[[#This Row],[name]],"],MATCH(sl_language,tTrad[[Langue]:[Langue]],0))")</f>
        <v>INDEX(tTrad[inst_prep_msg_3],MATCH(sl_language,tTrad[[Langue]:[Langue]],0))</v>
      </c>
      <c r="G63" s="24" t="str">
        <f ca="1">INDEX(INDIRECT("tTrad["&amp;tNM_list[[#This Row],[name]]&amp;"]"),MATCH(sl_language,tTrad[[Langue]:[Langue]],0))</f>
        <v xml:space="preserve">    N'hésitez pas à masquer les colonnes autres que label et Analysis pour faciliter la configuration. </v>
      </c>
    </row>
    <row r="64" spans="2:7" ht="72.5" hidden="1" x14ac:dyDescent="0.35">
      <c r="B64" s="24" t="s">
        <v>569</v>
      </c>
      <c r="C64" s="24" t="s">
        <v>750</v>
      </c>
      <c r="E64" s="24" t="s">
        <v>887</v>
      </c>
      <c r="F64" s="24" t="str">
        <f>CONCATENATE("INDEX(tTrad[",tNM_list[[#This Row],[name]],"],MATCH(sl_language,tTrad[[Langue]:[Langue]],0))")</f>
        <v>INDEX(tTrad[inst_prep_msg_4],MATCH(sl_language,tTrad[[Langue]:[Langue]],0))</v>
      </c>
      <c r="G64" s="24" t="str">
        <f ca="1">INDEX(INDIRECT("tTrad["&amp;tNM_list[[#This Row],[name]]&amp;"]"),MATCH(sl_language,tTrad[[Langue]:[Langue]],0))</f>
        <v>Vous pouvez décider dans quels onglets de l'outil d'analyse la question sera disponible pour représentation graphique en saisissant les lettres suivantes dans la colonne "analyse":</v>
      </c>
    </row>
    <row r="65" spans="2:7" ht="43.5" hidden="1" x14ac:dyDescent="0.35">
      <c r="B65" s="24" t="s">
        <v>570</v>
      </c>
      <c r="C65" s="24" t="s">
        <v>1015</v>
      </c>
      <c r="E65" s="24" t="s">
        <v>1016</v>
      </c>
      <c r="F65" s="24" t="str">
        <f>CONCATENATE("INDEX(tTrad[",tNM_list[[#This Row],[name]],"],MATCH(sl_language,tTrad[[Langue]:[Langue]],0))")</f>
        <v>INDEX(tTrad[inst_prep_msg_5],MATCH(sl_language,tTrad[[Langue]:[Langue]],0))</v>
      </c>
      <c r="G65" s="24" t="str">
        <f ca="1">INDEX(INDIRECT("tTrad["&amp;tNM_list[[#This Row],[name]]&amp;"]"),MATCH(sl_language,tTrad[[Langue]:[Langue]],0))</f>
        <v>C: Graphique à barres
U: Pie chart
R: Rang (Ranking)</v>
      </c>
    </row>
    <row r="66" spans="2:7" ht="87" hidden="1" x14ac:dyDescent="0.35">
      <c r="B66" s="24" t="s">
        <v>571</v>
      </c>
      <c r="C66" s="24" t="s">
        <v>752</v>
      </c>
      <c r="E66" s="24" t="s">
        <v>889</v>
      </c>
      <c r="F66" s="24" t="str">
        <f>CONCATENATE("INDEX(tTrad[",tNM_list[[#This Row],[name]],"],MATCH(sl_language,tTrad[[Langue]:[Langue]],0))")</f>
        <v>INDEX(tTrad[inst_prep_msg_6],MATCH(sl_language,tTrad[[Langue]:[Langue]],0))</v>
      </c>
      <c r="G66" s="24" t="str">
        <f ca="1">INDEX(INDIRECT("tTrad["&amp;tNM_list[[#This Row],[name]]&amp;"]"),MATCH(sl_language,tTrad[[Langue]:[Langue]],0))</f>
        <v>Si vous ajouter un D pour Disaggregation (désagrégation), cela veut dire que vous pourrez désagréger toutes les réponses dans les onglets Choice, Unique et Value par les résultats des questions choisies (par bloc, grappe, sexe, pays d'origine etc.).</v>
      </c>
    </row>
    <row r="67" spans="2:7" ht="29" hidden="1" x14ac:dyDescent="0.35">
      <c r="B67" s="24" t="s">
        <v>572</v>
      </c>
      <c r="C67" s="24" t="s">
        <v>1017</v>
      </c>
      <c r="E67" s="24" t="s">
        <v>1018</v>
      </c>
      <c r="F67" s="24" t="str">
        <f>CONCATENATE("INDEX(tTrad[",tNM_list[[#This Row],[name]],"],MATCH(sl_language,tTrad[[Langue]:[Langue]],0))")</f>
        <v>INDEX(tTrad[inst_prep_title_1],MATCH(sl_language,tTrad[[Langue]:[Langue]],0))</v>
      </c>
      <c r="G67" s="24" t="str">
        <f ca="1">INDEX(INDIRECT("tTrad["&amp;tNM_list[[#This Row],[name]]&amp;"]"),MATCH(sl_language,tTrad[[Langue]:[Langue]],0))</f>
        <v>IV. Préparer votre analyse</v>
      </c>
    </row>
    <row r="68" spans="2:7" ht="159.5" hidden="1" x14ac:dyDescent="0.35">
      <c r="B68" s="24" t="s">
        <v>573</v>
      </c>
      <c r="C68" s="24" t="s">
        <v>754</v>
      </c>
      <c r="E68" s="24" t="s">
        <v>891</v>
      </c>
      <c r="F68" s="24" t="str">
        <f>CONCATENATE("INDEX(tTrad[",tNM_list[[#This Row],[name]],"],MATCH(sl_language,tTrad[[Langue]:[Langue]],0))")</f>
        <v>INDEX(tTrad[inst_test_msg_1],MATCH(sl_language,tTrad[[Langue]:[Langue]],0))</v>
      </c>
      <c r="G68" s="24" t="str">
        <f ca="1">INDEX(INDIRECT("tTrad["&amp;tNM_list[[#This Row],[name]]&amp;"]"),MATCH(sl_language,tTrad[[Langue]:[Langue]],0))</f>
        <v>Pour tester votre formulaire, tout ce dont vous avez besoin est d'importer celui-ci régulièrement sur votre compte KoBo, où il sera validé au cours du processus d'importation.Consultez l'onglet "dépannage " pour voir quelles sont les erreurs fréquentes si vous ne comprenez pas le message d'erreur qui s'affiche.Pour mettre un formulaire existant à jour, suivez la procédure indiquée dans l'outil "Troubleshooting".</v>
      </c>
    </row>
    <row r="69" spans="2:7" ht="87" hidden="1" x14ac:dyDescent="0.35">
      <c r="B69" s="24" t="s">
        <v>574</v>
      </c>
      <c r="C69" s="24" t="s">
        <v>1019</v>
      </c>
      <c r="E69" s="24" t="s">
        <v>1020</v>
      </c>
      <c r="F69" s="24" t="str">
        <f>CONCATENATE("INDEX(tTrad[",tNM_list[[#This Row],[name]],"],MATCH(sl_language,tTrad[[Langue]:[Langue]],0))")</f>
        <v>INDEX(tTrad[inst_test_msg_2],MATCH(sl_language,tTrad[[Langue]:[Langue]],0))</v>
      </c>
      <c r="G69" s="24" t="str">
        <f ca="1">INDEX(INDIRECT("tTrad["&amp;tNM_list[[#This Row],[name]]&amp;"]"),MATCH(sl_language,tTrad[[Langue]:[Langue]],0))</f>
        <v xml:space="preserve">    Assurez-vous de tester minutieusement votre formulaire après la configuration pour éviter toute mauvaise surprise que l'outil de validation pourrait avoir manqué (que ce soit d'un point de vue logique ou technique!).</v>
      </c>
    </row>
    <row r="70" spans="2:7" ht="29" hidden="1" x14ac:dyDescent="0.35">
      <c r="B70" s="24" t="s">
        <v>575</v>
      </c>
      <c r="C70" s="24" t="s">
        <v>1021</v>
      </c>
      <c r="E70" s="24" t="s">
        <v>1022</v>
      </c>
      <c r="F70" s="24" t="str">
        <f>CONCATENATE("INDEX(tTrad[",tNM_list[[#This Row],[name]],"],MATCH(sl_language,tTrad[[Langue]:[Langue]],0))")</f>
        <v>INDEX(tTrad[inst_test_title_1],MATCH(sl_language,tTrad[[Langue]:[Langue]],0))</v>
      </c>
      <c r="G70" s="24" t="str">
        <f ca="1">INDEX(INDIRECT("tTrad["&amp;tNM_list[[#This Row],[name]]&amp;"]"),MATCH(sl_language,tTrad[[Langue]:[Langue]],0))</f>
        <v>VI. Comment tester la CAP EHA</v>
      </c>
    </row>
    <row r="71" spans="2:7" ht="217.5" hidden="1" x14ac:dyDescent="0.35">
      <c r="B71" s="24" t="s">
        <v>576</v>
      </c>
      <c r="C71" s="24" t="s">
        <v>756</v>
      </c>
      <c r="E71" s="24" t="s">
        <v>892</v>
      </c>
      <c r="F71" s="24" t="str">
        <f>CONCATENATE("INDEX(tTrad[",tNM_list[[#This Row],[name]],"],MATCH(sl_language,tTrad[[Langue]:[Langue]],0))")</f>
        <v>INDEX(tTrad[intro_aim_msg1],MATCH(sl_language,tTrad[[Langue]:[Langue]],0))</v>
      </c>
      <c r="G71" s="24" t="str">
        <f ca="1">INDEX(INDIRECT("tTrad["&amp;tNM_list[[#This Row],[name]]&amp;"]"),MATCH(sl_language,tTrad[[Langue]:[Langue]],0))</f>
        <v>Le but de ce document est d'aider les partenaires d'implantation à adapter le formulaire CAP EHA (Connaissances, Attitudes, Pratiques) - mis à disposition par le HCR - en fonction de leurs besoins locaux. Le format XLS, c'est-à-dire le format dans lequel le formulaire CAP EHA est disponible, est un format standard dans les enquêtes utilisant la technologie mobile. Beaucoup de documents ont déjà été écrits sur le codage dans ce format (liens disponibles à la fin du document); cependant, nous vous expliquerons ici comment adapter votre formulaire CAP EHA de manière spécifique.</v>
      </c>
    </row>
    <row r="72" spans="2:7" ht="116" hidden="1" x14ac:dyDescent="0.35">
      <c r="B72" s="24" t="s">
        <v>577</v>
      </c>
      <c r="C72" s="24" t="s">
        <v>1023</v>
      </c>
      <c r="E72" s="24" t="s">
        <v>1024</v>
      </c>
      <c r="F72" s="24" t="str">
        <f>CONCATENATE("INDEX(tTrad[",tNM_list[[#This Row],[name]],"],MATCH(sl_language,tTrad[[Langue]:[Langue]],0))")</f>
        <v>INDEX(tTrad[intro_aim_msg2],MATCH(sl_language,tTrad[[Langue]:[Langue]],0))</v>
      </c>
      <c r="G72" s="24" t="str">
        <f ca="1">INDEX(INDIRECT("tTrad["&amp;tNM_list[[#This Row],[name]]&amp;"]"),MATCH(sl_language,tTrad[[Langue]:[Langue]],0))</f>
        <v xml:space="preserve">    Le présent document a pour but de fournir aux partenaires d'implantation les connaissances nécessaires pour comprendre comment fonctionne un formulaire XLS de telle sorte qu'ils puissent adapter celui d'une CAP EHA à leurs besoins. Cet outil ne permet cependant pas d'apprendre comment élaborer un formulaire à partir de zéro. </v>
      </c>
    </row>
    <row r="73" spans="2:7" ht="72.5" hidden="1" x14ac:dyDescent="0.35">
      <c r="B73" s="24" t="s">
        <v>578</v>
      </c>
      <c r="C73" s="24" t="s">
        <v>757</v>
      </c>
      <c r="E73" s="24" t="s">
        <v>1025</v>
      </c>
      <c r="F73" s="24" t="str">
        <f>CONCATENATE("INDEX(tTrad[",tNM_list[[#This Row],[name]],"],MATCH(sl_language,tTrad[[Langue]:[Langue]],0))")</f>
        <v>INDEX(tTrad[intro_aim_msg3],MATCH(sl_language,tTrad[[Langue]:[Langue]],0))</v>
      </c>
      <c r="G73" s="24" t="str">
        <f ca="1">INDEX(INDIRECT("tTrad["&amp;tNM_list[[#This Row],[name]]&amp;"]"),MATCH(sl_language,tTrad[[Langue]:[Langue]],0))</f>
        <v xml:space="preserve">    Dans l'onglet SURVEY, toutes les lignes en GRAS doivent rester telles quelles - elles sont reliées à des indicateurs de base qui ne seront pas calculés correctement si des modifications sont apportées.</v>
      </c>
    </row>
    <row r="74" spans="2:7" ht="29" hidden="1" x14ac:dyDescent="0.35">
      <c r="B74" s="24" t="s">
        <v>579</v>
      </c>
      <c r="C74" s="24" t="s">
        <v>758</v>
      </c>
      <c r="E74" s="24" t="s">
        <v>895</v>
      </c>
      <c r="F74" s="24" t="str">
        <f>CONCATENATE("INDEX(tTrad[",tNM_list[[#This Row],[name]],"],MATCH(sl_language,tTrad[[Langue]:[Langue]],0))")</f>
        <v>INDEX(tTrad[intro_aim_sectiontitle],MATCH(sl_language,tTrad[[Langue]:[Langue]],0))</v>
      </c>
      <c r="G74" s="24" t="str">
        <f ca="1">INDEX(INDIRECT("tTrad["&amp;tNM_list[[#This Row],[name]]&amp;"]"),MATCH(sl_language,tTrad[[Langue]:[Langue]],0))</f>
        <v>Objectif de ce document:</v>
      </c>
    </row>
    <row r="75" spans="2:7" ht="29" hidden="1" x14ac:dyDescent="0.35">
      <c r="B75" s="24" t="s">
        <v>580</v>
      </c>
      <c r="C75" s="24" t="s">
        <v>1026</v>
      </c>
      <c r="E75" s="24" t="s">
        <v>1027</v>
      </c>
      <c r="F75" s="24" t="str">
        <f>CONCATENATE("INDEX(tTrad[",tNM_list[[#This Row],[name]],"],MATCH(sl_language,tTrad[[Langue]:[Langue]],0))")</f>
        <v>INDEX(tTrad[intro_maintitle],MATCH(sl_language,tTrad[[Langue]:[Langue]],0))</v>
      </c>
      <c r="G75" s="24" t="str">
        <f ca="1">INDEX(INDIRECT("tTrad["&amp;tNM_list[[#This Row],[name]]&amp;"]"),MATCH(sl_language,tTrad[[Langue]:[Langue]],0))</f>
        <v>Tutoriel version 10.4</v>
      </c>
    </row>
    <row r="76" spans="2:7" ht="29" hidden="1" x14ac:dyDescent="0.35">
      <c r="B76" s="24" t="s">
        <v>581</v>
      </c>
      <c r="C76" s="24" t="s">
        <v>759</v>
      </c>
      <c r="E76" s="24" t="s">
        <v>896</v>
      </c>
      <c r="F76" s="24" t="str">
        <f>CONCATENATE("INDEX(tTrad[",tNM_list[[#This Row],[name]],"],MATCH(sl_language,tTrad[[Langue]:[Langue]],0))")</f>
        <v>INDEX(tTrad[intro_overview_msg_1],MATCH(sl_language,tTrad[[Langue]:[Langue]],0))</v>
      </c>
      <c r="G76" s="24" t="str">
        <f ca="1">INDEX(INDIRECT("tTrad["&amp;tNM_list[[#This Row],[name]]&amp;"]"),MATCH(sl_language,tTrad[[Langue]:[Langue]],0))</f>
        <v>Les trois onglets verts contiennent le contenu du formulaire:</v>
      </c>
    </row>
    <row r="77" spans="2:7" ht="29" hidden="1" x14ac:dyDescent="0.35">
      <c r="B77" s="24" t="s">
        <v>582</v>
      </c>
      <c r="C77" s="24" t="s">
        <v>1028</v>
      </c>
      <c r="E77" s="24" t="s">
        <v>1029</v>
      </c>
      <c r="F77" s="24" t="str">
        <f>CONCATENATE("INDEX(tTrad[",tNM_list[[#This Row],[name]],"],MATCH(sl_language,tTrad[[Langue]:[Langue]],0))")</f>
        <v>INDEX(tTrad[intro_overview_msg_2],MATCH(sl_language,tTrad[[Langue]:[Langue]],0))</v>
      </c>
      <c r="G77" s="24" t="str">
        <f ca="1">INDEX(INDIRECT("tTrad["&amp;tNM_list[[#This Row],[name]]&amp;"]"),MATCH(sl_language,tTrad[[Langue]:[Langue]],0))</f>
        <v xml:space="preserve">    survey (là où les questions sont listées)</v>
      </c>
    </row>
    <row r="78" spans="2:7" ht="43.5" hidden="1" x14ac:dyDescent="0.35">
      <c r="B78" s="24" t="s">
        <v>583</v>
      </c>
      <c r="C78" s="24" t="s">
        <v>1030</v>
      </c>
      <c r="E78" s="24" t="s">
        <v>1031</v>
      </c>
      <c r="F78" s="24" t="str">
        <f>CONCATENATE("INDEX(tTrad[",tNM_list[[#This Row],[name]],"],MATCH(sl_language,tTrad[[Langue]:[Langue]],0))")</f>
        <v>INDEX(tTrad[intro_overview_msg_3],MATCH(sl_language,tTrad[[Langue]:[Langue]],0))</v>
      </c>
      <c r="G78" s="24" t="str">
        <f ca="1">INDEX(INDIRECT("tTrad["&amp;tNM_list[[#This Row],[name]]&amp;"]"),MATCH(sl_language,tTrad[[Langue]:[Langue]],0))</f>
        <v xml:space="preserve">    choice (là où les choix multiples ou simples de réponses aux questions du formulaire sont listés)</v>
      </c>
    </row>
    <row r="79" spans="2:7" ht="29" hidden="1" x14ac:dyDescent="0.35">
      <c r="B79" s="24" t="s">
        <v>584</v>
      </c>
      <c r="C79" s="24" t="s">
        <v>1032</v>
      </c>
      <c r="E79" s="24" t="s">
        <v>1033</v>
      </c>
      <c r="F79" s="24" t="str">
        <f>CONCATENATE("INDEX(tTrad[",tNM_list[[#This Row],[name]],"],MATCH(sl_language,tTrad[[Langue]:[Langue]],0))")</f>
        <v>INDEX(tTrad[intro_overview_msg_4],MATCH(sl_language,tTrad[[Langue]:[Langue]],0))</v>
      </c>
      <c r="G79" s="24" t="str">
        <f ca="1">INDEX(INDIRECT("tTrad["&amp;tNM_list[[#This Row],[name]]&amp;"]"),MATCH(sl_language,tTrad[[Langue]:[Langue]],0))</f>
        <v xml:space="preserve">    settings (là où les paramètres généraux du formulaire sont décrits)</v>
      </c>
    </row>
    <row r="80" spans="2:7" ht="58" hidden="1" x14ac:dyDescent="0.35">
      <c r="B80" s="24" t="s">
        <v>585</v>
      </c>
      <c r="C80" s="24" t="s">
        <v>760</v>
      </c>
      <c r="E80" s="24" t="s">
        <v>897</v>
      </c>
      <c r="F80" s="24" t="str">
        <f>CONCATENATE("INDEX(tTrad[",tNM_list[[#This Row],[name]],"],MATCH(sl_language,tTrad[[Langue]:[Langue]],0))")</f>
        <v>INDEX(tTrad[intro_overview_msg_6],MATCH(sl_language,tTrad[[Langue]:[Langue]],0))</v>
      </c>
      <c r="G80" s="24" t="str">
        <f ca="1">INDEX(INDIRECT("tTrad["&amp;tNM_list[[#This Row],[name]]&amp;"]"),MATCH(sl_language,tTrad[[Langue]:[Langue]],0))</f>
        <v>Les trois onglets orange sont les onglets d'instructions sur les modalités de fonctionnement et d'adaptation du formulaire au contexte local.</v>
      </c>
    </row>
    <row r="81" spans="2:7" ht="29" hidden="1" x14ac:dyDescent="0.35">
      <c r="B81" s="24" t="s">
        <v>586</v>
      </c>
      <c r="C81" s="24" t="s">
        <v>761</v>
      </c>
      <c r="E81" s="24" t="s">
        <v>898</v>
      </c>
      <c r="F81" s="24" t="str">
        <f>CONCATENATE("INDEX(tTrad[",tNM_list[[#This Row],[name]],"],MATCH(sl_language,tTrad[[Langue]:[Langue]],0))")</f>
        <v>INDEX(tTrad[intro_overview_sectiontitle],MATCH(sl_language,tTrad[[Langue]:[Langue]],0))</v>
      </c>
      <c r="G81" s="24" t="str">
        <f ca="1">INDEX(INDIRECT("tTrad["&amp;tNM_list[[#This Row],[name]]&amp;"]"),MATCH(sl_language,tTrad[[Langue]:[Langue]],0))</f>
        <v>Aperçu</v>
      </c>
    </row>
    <row r="82" spans="2:7" ht="72.5" hidden="1" x14ac:dyDescent="0.35">
      <c r="B82" s="25" t="s">
        <v>587</v>
      </c>
      <c r="C82" s="24" t="s">
        <v>762</v>
      </c>
      <c r="E82" s="24" t="s">
        <v>899</v>
      </c>
      <c r="F82" s="24" t="str">
        <f>CONCATENATE("INDEX(tTrad[",tNM_list[[#This Row],[name]],"],MATCH(sl_language,tTrad[[Langue]:[Langue]],0))")</f>
        <v>INDEX(tTrad[over_app_msg_1],MATCH(sl_language,tTrad[[Langue]:[Langue]],0))</v>
      </c>
      <c r="G82" s="24" t="str">
        <f ca="1">INDEX(INDIRECT("tTrad["&amp;tNM_list[[#This Row],[name]]&amp;"]"),MATCH(sl_language,tTrad[[Langue]:[Langue]],0))</f>
        <v>Elle doit être réglée dans la colonne "appearance" pour vous aider à changer la façon dont les éléments apparaissent à l'écran (seuls les deux réglages les plus utilisés sont mentionnés ici).</v>
      </c>
    </row>
    <row r="83" spans="2:7" ht="29" hidden="1" x14ac:dyDescent="0.35">
      <c r="B83" s="24" t="s">
        <v>588</v>
      </c>
      <c r="C83" s="24" t="s">
        <v>763</v>
      </c>
      <c r="E83" s="24" t="s">
        <v>900</v>
      </c>
      <c r="F83" s="24" t="str">
        <f>CONCATENATE("INDEX(tTrad[",tNM_list[[#This Row],[name]],"],MATCH(sl_language,tTrad[[Langue]:[Langue]],0))")</f>
        <v>INDEX(tTrad[over_app_msg_2],MATCH(sl_language,tTrad[[Langue]:[Langue]],0))</v>
      </c>
      <c r="G83" s="24" t="str">
        <f ca="1">INDEX(INDIRECT("tTrad["&amp;tNM_list[[#This Row],[name]]&amp;"]"),MATCH(sl_language,tTrad[[Langue]:[Langue]],0))</f>
        <v>Type d'effet</v>
      </c>
    </row>
    <row r="84" spans="2:7" ht="29" hidden="1" x14ac:dyDescent="0.35">
      <c r="B84" s="25" t="s">
        <v>589</v>
      </c>
      <c r="C84" s="24" t="s">
        <v>764</v>
      </c>
      <c r="E84" s="24" t="s">
        <v>901</v>
      </c>
      <c r="F84" s="24" t="str">
        <f>CONCATENATE("INDEX(tTrad[",tNM_list[[#This Row],[name]],"],MATCH(sl_language,tTrad[[Langue]:[Langue]],0))")</f>
        <v>INDEX(tTrad[over_app_msg_3],MATCH(sl_language,tTrad[[Langue]:[Langue]],0))</v>
      </c>
      <c r="G84" s="24" t="str">
        <f ca="1">INDEX(INDIRECT("tTrad["&amp;tNM_list[[#This Row],[name]]&amp;"]"),MATCH(sl_language,tTrad[[Langue]:[Langue]],0))</f>
        <v>Montre un calendrier tel que celui qui est utilisé pour "date" au début du formulaire.</v>
      </c>
    </row>
    <row r="85" spans="2:7" ht="87" hidden="1" x14ac:dyDescent="0.35">
      <c r="B85" s="24" t="s">
        <v>590</v>
      </c>
      <c r="C85" s="24" t="s">
        <v>765</v>
      </c>
      <c r="E85" s="24" t="s">
        <v>902</v>
      </c>
      <c r="F85" s="24" t="str">
        <f>CONCATENATE("INDEX(tTrad[",tNM_list[[#This Row],[name]],"],MATCH(sl_language,tTrad[[Langue]:[Langue]],0))")</f>
        <v>INDEX(tTrad[over_app_msg_4],MATCH(sl_language,tTrad[[Langue]:[Langue]],0))</v>
      </c>
      <c r="G85" s="24" t="str">
        <f ca="1">INDEX(INDIRECT("tTrad["&amp;tNM_list[[#This Row],[name]]&amp;"]"),MATCH(sl_language,tTrad[[Langue]:[Langue]],0))</f>
        <v>Pour afficher plusieurs questions sur la même page, comme des tableaux ou des listes mais sous une présentation différente. Doit être paramétré au niveau du groupe (celui dans lequel toutes les questions se trouveront).</v>
      </c>
    </row>
    <row r="86" spans="2:7" ht="29" hidden="1" x14ac:dyDescent="0.35">
      <c r="B86" s="25" t="s">
        <v>591</v>
      </c>
      <c r="C86" s="24" t="s">
        <v>33</v>
      </c>
      <c r="E86" s="24" t="s">
        <v>903</v>
      </c>
      <c r="F86" s="24" t="str">
        <f>CONCATENATE("INDEX(tTrad[",tNM_list[[#This Row],[name]],"],MATCH(sl_language,tTrad[[Langue]:[Langue]],0))")</f>
        <v>INDEX(tTrad[over_calc_desc_1],MATCH(sl_language,tTrad[[Langue]:[Langue]],0))</v>
      </c>
      <c r="G86" s="24" t="str">
        <f ca="1">INDEX(INDIRECT("tTrad["&amp;tNM_list[[#This Row],[name]]&amp;"]"),MATCH(sl_language,tTrad[[Langue]:[Langue]],0))</f>
        <v>Exemples</v>
      </c>
    </row>
    <row r="87" spans="2:7" ht="72.5" hidden="1" x14ac:dyDescent="0.35">
      <c r="B87" s="24" t="s">
        <v>592</v>
      </c>
      <c r="C87" s="24" t="s">
        <v>766</v>
      </c>
      <c r="E87" s="24" t="s">
        <v>904</v>
      </c>
      <c r="F87" s="24" t="str">
        <f>CONCATENATE("INDEX(tTrad[",tNM_list[[#This Row],[name]],"],MATCH(sl_language,tTrad[[Langue]:[Langue]],0))")</f>
        <v>INDEX(tTrad[over_calc_msg_1],MATCH(sl_language,tTrad[[Langue]:[Langue]],0))</v>
      </c>
      <c r="G87" s="24" t="str">
        <f ca="1">INDEX(INDIRECT("tTrad["&amp;tNM_list[[#This Row],[name]]&amp;"]"),MATCH(sl_language,tTrad[[Langue]:[Langue]],0))</f>
        <v>Ils doivent figurer dans la colonne pour calculer les éléments basés sur les résultats d'enquête (ex: un âge en comparant la date d'enquête et la date de naissance, une somme d'éléments, etc.).</v>
      </c>
    </row>
    <row r="88" spans="2:7" ht="29" hidden="1" x14ac:dyDescent="0.35">
      <c r="B88" s="25" t="s">
        <v>593</v>
      </c>
      <c r="C88" s="24" t="s">
        <v>767</v>
      </c>
      <c r="E88" s="24" t="s">
        <v>905</v>
      </c>
      <c r="F88" s="24" t="str">
        <f>CONCATENATE("INDEX(tTrad[",tNM_list[[#This Row],[name]],"],MATCH(sl_language,tTrad[[Langue]:[Langue]],0))")</f>
        <v>INDEX(tTrad[over_calc_msg_2],MATCH(sl_language,tTrad[[Langue]:[Langue]],0))</v>
      </c>
      <c r="G88" s="24" t="str">
        <f ca="1">INDEX(INDIRECT("tTrad["&amp;tNM_list[[#This Row],[name]]&amp;"]"),MATCH(sl_language,tTrad[[Langue]:[Langue]],0))</f>
        <v>Type de calcul</v>
      </c>
    </row>
    <row r="89" spans="2:7" ht="43.5" hidden="1" x14ac:dyDescent="0.35">
      <c r="B89" s="24" t="s">
        <v>594</v>
      </c>
      <c r="C89" s="24" t="s">
        <v>768</v>
      </c>
      <c r="E89" s="24" t="s">
        <v>906</v>
      </c>
      <c r="F89" s="24" t="str">
        <f>CONCATENATE("INDEX(tTrad[",tNM_list[[#This Row],[name]],"],MATCH(sl_language,tTrad[[Langue]:[Langue]],0))")</f>
        <v>INDEX(tTrad[over_calc_msg_3],MATCH(sl_language,tTrad[[Langue]:[Langue]],0))</v>
      </c>
      <c r="G89" s="24" t="str">
        <f ca="1">INDEX(INDIRECT("tTrad["&amp;tNM_list[[#This Row],[name]]&amp;"]"),MATCH(sl_language,tTrad[[Langue]:[Langue]],0))</f>
        <v>Quantité d'eau pour un récipient donné d'après sa capacité (LITRE) et le nombre de trajets effectués (JOURNEY).</v>
      </c>
    </row>
    <row r="90" spans="2:7" ht="72.5" hidden="1" x14ac:dyDescent="0.35">
      <c r="B90" s="25" t="s">
        <v>595</v>
      </c>
      <c r="C90" s="24" t="s">
        <v>1034</v>
      </c>
      <c r="E90" s="24" t="s">
        <v>1035</v>
      </c>
      <c r="F90" s="24" t="str">
        <f>CONCATENATE("INDEX(tTrad[",tNM_list[[#This Row],[name]],"],MATCH(sl_language,tTrad[[Langue]:[Langue]],0))")</f>
        <v>INDEX(tTrad[over_calc_msg_4],MATCH(sl_language,tTrad[[Langue]:[Langue]],0))</v>
      </c>
      <c r="G90" s="24" t="str">
        <f ca="1">INDEX(INDIRECT("tTrad["&amp;tNM_list[[#This Row],[name]]&amp;"]"),MATCH(sl_language,tTrad[[Langue]:[Langue]],0))</f>
        <v xml:space="preserve">    Ces calculs n'apparaîtront pas à l'écran. Si vous voulez que les résultats du calcul apparaissent à l'écran, vous devez créer une une question"note" demandant la réponse calculée (check English).</v>
      </c>
    </row>
    <row r="91" spans="2:7" hidden="1" x14ac:dyDescent="0.35">
      <c r="B91" s="24" t="s">
        <v>596</v>
      </c>
      <c r="F91" s="24" t="str">
        <f>CONCATENATE("INDEX(tTrad[",tNM_list[[#This Row],[name]],"],MATCH(sl_language,tTrad[[Langue]:[Langue]],0))")</f>
        <v>INDEX(tTrad[over_calc_msg_5],MATCH(sl_language,tTrad[[Langue]:[Langue]],0))</v>
      </c>
      <c r="G91" s="24">
        <f ca="1">INDEX(INDIRECT("tTrad["&amp;tNM_list[[#This Row],[name]]&amp;"]"),MATCH(sl_language,tTrad[[Langue]:[Langue]],0))</f>
        <v>0</v>
      </c>
    </row>
    <row r="92" spans="2:7" ht="29" hidden="1" x14ac:dyDescent="0.35">
      <c r="B92" s="25" t="s">
        <v>597</v>
      </c>
      <c r="C92" s="24" t="s">
        <v>33</v>
      </c>
      <c r="E92" s="24" t="s">
        <v>903</v>
      </c>
      <c r="F92" s="24" t="str">
        <f>CONCATENATE("INDEX(tTrad[",tNM_list[[#This Row],[name]],"],MATCH(sl_language,tTrad[[Langue]:[Langue]],0))")</f>
        <v>INDEX(tTrad[over_cond_desc_1],MATCH(sl_language,tTrad[[Langue]:[Langue]],0))</v>
      </c>
      <c r="G92" s="24" t="str">
        <f ca="1">INDEX(INDIRECT("tTrad["&amp;tNM_list[[#This Row],[name]]&amp;"]"),MATCH(sl_language,tTrad[[Langue]:[Langue]],0))</f>
        <v>Exemples</v>
      </c>
    </row>
    <row r="93" spans="2:7" ht="29" hidden="1" x14ac:dyDescent="0.35">
      <c r="B93" s="24" t="s">
        <v>598</v>
      </c>
      <c r="C93" s="24" t="s">
        <v>769</v>
      </c>
      <c r="E93" s="24" t="s">
        <v>769</v>
      </c>
      <c r="F93" s="24" t="str">
        <f>CONCATENATE("INDEX(tTrad[",tNM_list[[#This Row],[name]],"],MATCH(sl_language,tTrad[[Langue]:[Langue]],0))")</f>
        <v>INDEX(tTrad[over_cond_desc_2],MATCH(sl_language,tTrad[[Langue]:[Langue]],0))</v>
      </c>
      <c r="G93" s="24" t="str">
        <f ca="1">INDEX(INDIRECT("tTrad["&amp;tNM_list[[#This Row],[name]]&amp;"]"),MATCH(sl_language,tTrad[[Langue]:[Langue]],0))</f>
        <v>${NBWOMENREPROD}&gt;0</v>
      </c>
    </row>
    <row r="94" spans="2:7" ht="29" hidden="1" x14ac:dyDescent="0.35">
      <c r="B94" s="25" t="s">
        <v>599</v>
      </c>
      <c r="C94" s="24" t="s">
        <v>68</v>
      </c>
      <c r="E94" s="24" t="s">
        <v>68</v>
      </c>
      <c r="F94" s="24" t="str">
        <f>CONCATENATE("INDEX(tTrad[",tNM_list[[#This Row],[name]],"],MATCH(sl_language,tTrad[[Langue]:[Langue]],0))")</f>
        <v>INDEX(tTrad[over_cond_desc_3],MATCH(sl_language,tTrad[[Langue]:[Langue]],0))</v>
      </c>
      <c r="G94" s="24" t="str">
        <f ca="1">INDEX(INDIRECT("tTrad["&amp;tNM_list[[#This Row],[name]]&amp;"]"),MATCH(sl_language,tTrad[[Langue]:[Langue]],0))</f>
        <v>selected(${ENUMERATOR},'96')</v>
      </c>
    </row>
    <row r="95" spans="2:7" ht="29" hidden="1" x14ac:dyDescent="0.35">
      <c r="B95" s="24" t="s">
        <v>600</v>
      </c>
      <c r="C95" s="24" t="s">
        <v>770</v>
      </c>
      <c r="E95" s="24" t="s">
        <v>770</v>
      </c>
      <c r="F95" s="24" t="str">
        <f>CONCATENATE("INDEX(tTrad[",tNM_list[[#This Row],[name]],"],MATCH(sl_language,tTrad[[Langue]:[Langue]],0))")</f>
        <v>INDEX(tTrad[over_cond_desc_4],MATCH(sl_language,tTrad[[Langue]:[Langue]],0))</v>
      </c>
      <c r="G95" s="24" t="str">
        <f ca="1">INDEX(INDIRECT("tTrad["&amp;tNM_list[[#This Row],[name]]&amp;"]"),MATCH(sl_language,tTrad[[Langue]:[Langue]],0))</f>
        <v>not(selected(${LATRINETYPE},'2'))</v>
      </c>
    </row>
    <row r="96" spans="2:7" ht="43.5" hidden="1" x14ac:dyDescent="0.35">
      <c r="B96" s="25" t="s">
        <v>601</v>
      </c>
      <c r="C96" s="24" t="s">
        <v>1036</v>
      </c>
      <c r="E96" s="24" t="s">
        <v>1037</v>
      </c>
      <c r="F96" s="24" t="str">
        <f>CONCATENATE("INDEX(tTrad[",tNM_list[[#This Row],[name]],"],MATCH(sl_language,tTrad[[Langue]:[Langue]],0))")</f>
        <v>INDEX(tTrad[over_cond_desc_6],MATCH(sl_language,tTrad[[Langue]:[Langue]],0))</v>
      </c>
      <c r="G96" s="24" t="str">
        <f ca="1">INDEX(INDIRECT("tTrad["&amp;tNM_list[[#This Row],[name]]&amp;"]"),MATCH(sl_language,tTrad[[Langue]:[Langue]],0))</f>
        <v xml:space="preserve">    Vous ne pouvez pas faire référence à une variable qui recevra une valeur plus loin dans le formulaire.</v>
      </c>
    </row>
    <row r="97" spans="2:7" ht="101.5" hidden="1" x14ac:dyDescent="0.35">
      <c r="B97" s="24" t="s">
        <v>602</v>
      </c>
      <c r="C97" s="24" t="s">
        <v>1038</v>
      </c>
      <c r="E97" s="24" t="s">
        <v>1039</v>
      </c>
      <c r="F97" s="24" t="str">
        <f>CONCATENATE("INDEX(tTrad[",tNM_list[[#This Row],[name]],"],MATCH(sl_language,tTrad[[Langue]:[Langue]],0))")</f>
        <v>INDEX(tTrad[over_cond_desc_7],MATCH(sl_language,tTrad[[Langue]:[Langue]],0))</v>
      </c>
      <c r="G97" s="24" t="str">
        <f ca="1">INDEX(INDIRECT("tTrad["&amp;tNM_list[[#This Row],[name]]&amp;"]"),MATCH(sl_language,tTrad[[Langue]:[Langue]],0))</f>
        <v xml:space="preserve">    Lorsque vous utilisez selected(${Variable}, ’youroption’), vous devez TOUJOURS utiliser des guillemets simples (apostrophes), y compris pour les nombres. Sinon vous recevrez un message d'erreur au moment de télécharger le formulaire.</v>
      </c>
    </row>
    <row r="98" spans="2:7" ht="116" hidden="1" x14ac:dyDescent="0.35">
      <c r="B98" s="25" t="s">
        <v>603</v>
      </c>
      <c r="C98" s="24" t="s">
        <v>773</v>
      </c>
      <c r="E98" s="24" t="s">
        <v>909</v>
      </c>
      <c r="F98" s="24" t="str">
        <f>CONCATENATE("INDEX(tTrad[",tNM_list[[#This Row],[name]],"],MATCH(sl_language,tTrad[[Langue]:[Langue]],0))")</f>
        <v>INDEX(tTrad[over_cond_msg_1],MATCH(sl_language,tTrad[[Langue]:[Langue]],0))</v>
      </c>
      <c r="G98" s="24" t="str">
        <f ca="1">INDEX(INDIRECT("tTrad["&amp;tNM_list[[#This Row],[name]]&amp;"]"),MATCH(sl_language,tTrad[[Langue]:[Langue]],0))</f>
        <v>Celles-ci doivent mises dans la colonne "relevant" (pertinent) pour spécifier si une question ou un groupe de questions ne devraient apparaître que dans certains cas. Si vous ajoutez plus qu'une condition, il vous faut utiliser les opérateurs AND/OR (ET/OU) pour spécifier si vous voulez que toutes les conditions s'appliquent ou juste une.</v>
      </c>
    </row>
    <row r="99" spans="2:7" ht="29" hidden="1" x14ac:dyDescent="0.35">
      <c r="B99" s="24" t="s">
        <v>604</v>
      </c>
      <c r="C99" s="24" t="s">
        <v>774</v>
      </c>
      <c r="E99" s="24" t="s">
        <v>910</v>
      </c>
      <c r="F99" s="24" t="str">
        <f>CONCATENATE("INDEX(tTrad[",tNM_list[[#This Row],[name]],"],MATCH(sl_language,tTrad[[Langue]:[Langue]],0))")</f>
        <v>INDEX(tTrad[over_cond_msg_2],MATCH(sl_language,tTrad[[Langue]:[Langue]],0))</v>
      </c>
      <c r="G99" s="24" t="str">
        <f ca="1">INDEX(INDIRECT("tTrad["&amp;tNM_list[[#This Row],[name]]&amp;"]"),MATCH(sl_language,tTrad[[Langue]:[Langue]],0))</f>
        <v>Type de condition</v>
      </c>
    </row>
    <row r="100" spans="2:7" ht="43.5" hidden="1" x14ac:dyDescent="0.35">
      <c r="B100" s="25" t="s">
        <v>605</v>
      </c>
      <c r="C100" s="24" t="s">
        <v>775</v>
      </c>
      <c r="E100" s="24" t="s">
        <v>911</v>
      </c>
      <c r="F100" s="24" t="str">
        <f>CONCATENATE("INDEX(tTrad[",tNM_list[[#This Row],[name]],"],MATCH(sl_language,tTrad[[Langue]:[Langue]],0))")</f>
        <v>INDEX(tTrad[over_cond_msg_3],MATCH(sl_language,tTrad[[Langue]:[Langue]],0))</v>
      </c>
      <c r="G100" s="24" t="str">
        <f ca="1">INDEX(INDIRECT("tTrad["&amp;tNM_list[[#This Row],[name]]&amp;"]"),MATCH(sl_language,tTrad[[Langue]:[Langue]],0))</f>
        <v>Les questions sur l'hygiène féminine n'apparaissent que si la variable “NBWOMENREPROD” est supérieure à 0.</v>
      </c>
    </row>
    <row r="101" spans="2:7" ht="58" hidden="1" x14ac:dyDescent="0.35">
      <c r="B101" s="24" t="s">
        <v>606</v>
      </c>
      <c r="C101" s="24" t="s">
        <v>776</v>
      </c>
      <c r="E101" s="24" t="s">
        <v>912</v>
      </c>
      <c r="F101" s="24" t="str">
        <f>CONCATENATE("INDEX(tTrad[",tNM_list[[#This Row],[name]],"],MATCH(sl_language,tTrad[[Langue]:[Langue]],0))")</f>
        <v>INDEX(tTrad[over_cond_msg_4],MATCH(sl_language,tTrad[[Langue]:[Langue]],0))</v>
      </c>
      <c r="G101" s="24" t="str">
        <f ca="1">INDEX(INDIRECT("tTrad["&amp;tNM_list[[#This Row],[name]]&amp;"]"),MATCH(sl_language,tTrad[[Langue]:[Langue]],0))</f>
        <v>La question "Si autre, merci de spécifier:" apparaît si la variable “ENUMERATOR” est égale à "96" (ce qui correspond au code pour "Autre").</v>
      </c>
    </row>
    <row r="102" spans="2:7" ht="87" hidden="1" x14ac:dyDescent="0.35">
      <c r="B102" s="25" t="s">
        <v>607</v>
      </c>
      <c r="C102" s="24" t="s">
        <v>777</v>
      </c>
      <c r="E102" s="24" t="s">
        <v>913</v>
      </c>
      <c r="F102" s="24" t="str">
        <f>CONCATENATE("INDEX(tTrad[",tNM_list[[#This Row],[name]],"],MATCH(sl_language,tTrad[[Langue]:[Langue]],0))")</f>
        <v>INDEX(tTrad[over_cond_msg_5],MATCH(sl_language,tTrad[[Langue]:[Langue]],0))</v>
      </c>
      <c r="G102" s="24" t="str">
        <f ca="1">INDEX(INDIRECT("tTrad["&amp;tNM_list[[#This Row],[name]]&amp;"]"),MATCH(sl_language,tTrad[[Langue]:[Langue]],0))</f>
        <v>La question n'apparaît que si la variable “LATRINETYPE” n'obtient pas la valeur "2" (c'est-à-dire "pit latrine") AJOUTER PARENTHÈSE. Donc tout autre choix que "2" à la question "IDType" fera apparaître la question LATRINETYPE.</v>
      </c>
    </row>
    <row r="103" spans="2:7" ht="29" hidden="1" x14ac:dyDescent="0.35">
      <c r="B103" s="24" t="s">
        <v>608</v>
      </c>
      <c r="C103" s="24" t="s">
        <v>33</v>
      </c>
      <c r="E103" s="24" t="s">
        <v>903</v>
      </c>
      <c r="F103" s="24" t="str">
        <f>CONCATENATE("INDEX(tTrad[",tNM_list[[#This Row],[name]],"],MATCH(sl_language,tTrad[[Langue]:[Langue]],0))")</f>
        <v>INDEX(tTrad[over_const_desc_1],MATCH(sl_language,tTrad[[Langue]:[Langue]],0))</v>
      </c>
      <c r="G103" s="24" t="str">
        <f ca="1">INDEX(INDIRECT("tTrad["&amp;tNM_list[[#This Row],[name]]&amp;"]"),MATCH(sl_language,tTrad[[Langue]:[Langue]],0))</f>
        <v>Exemples</v>
      </c>
    </row>
    <row r="104" spans="2:7" ht="29" hidden="1" x14ac:dyDescent="0.35">
      <c r="B104" s="25" t="s">
        <v>609</v>
      </c>
      <c r="C104" s="24" t="s">
        <v>778</v>
      </c>
      <c r="E104" s="24" t="s">
        <v>778</v>
      </c>
      <c r="F104" s="24" t="str">
        <f>CONCATENATE("INDEX(tTrad[",tNM_list[[#This Row],[name]],"],MATCH(sl_language,tTrad[[Langue]:[Langue]],0))")</f>
        <v>INDEX(tTrad[over_const_desc_2],MATCH(sl_language,tTrad[[Langue]:[Langue]],0))</v>
      </c>
      <c r="G104" s="24" t="str">
        <f ca="1">INDEX(INDIRECT("tTrad["&amp;tNM_list[[#This Row],[name]]&amp;"]"),MATCH(sl_language,tTrad[[Langue]:[Langue]],0))</f>
        <v>.&gt;0 and .&lt;100</v>
      </c>
    </row>
    <row r="105" spans="2:7" ht="29" hidden="1" x14ac:dyDescent="0.35">
      <c r="B105" s="24" t="s">
        <v>610</v>
      </c>
      <c r="C105" s="24" t="s">
        <v>779</v>
      </c>
      <c r="E105" s="24" t="s">
        <v>779</v>
      </c>
      <c r="F105" s="24" t="str">
        <f>CONCATENATE("INDEX(tTrad[",tNM_list[[#This Row],[name]],"],MATCH(sl_language,tTrad[[Langue]:[Langue]],0))")</f>
        <v>INDEX(tTrad[over_const_desc_3],MATCH(sl_language,tTrad[[Langue]:[Langue]],0))</v>
      </c>
      <c r="G105" s="24" t="str">
        <f ca="1">INDEX(INDIRECT("tTrad["&amp;tNM_list[[#This Row],[name]]&amp;"]"),MATCH(sl_language,tTrad[[Langue]:[Langue]],0))</f>
        <v>.&lt;${HHSIZE}</v>
      </c>
    </row>
    <row r="106" spans="2:7" ht="29" hidden="1" x14ac:dyDescent="0.35">
      <c r="B106" s="25" t="s">
        <v>611</v>
      </c>
      <c r="C106" s="24" t="s">
        <v>780</v>
      </c>
      <c r="E106" s="24" t="s">
        <v>914</v>
      </c>
      <c r="F106" s="24" t="str">
        <f>CONCATENATE("INDEX(tTrad[",tNM_list[[#This Row],[name]],"],MATCH(sl_language,tTrad[[Langue]:[Langue]],0))")</f>
        <v>INDEX(tTrad[over_const_msg_1],MATCH(sl_language,tTrad[[Langue]:[Langue]],0))</v>
      </c>
      <c r="G106" s="24" t="str">
        <f ca="1">INDEX(INDIRECT("tTrad["&amp;tNM_list[[#This Row],[name]]&amp;"]"),MATCH(sl_language,tTrad[[Langue]:[Langue]],0))</f>
        <v>Celles-ci doivent être mises dans la colonne "constraints".</v>
      </c>
    </row>
    <row r="107" spans="2:7" ht="29" hidden="1" x14ac:dyDescent="0.35">
      <c r="B107" s="24" t="s">
        <v>612</v>
      </c>
      <c r="C107" s="24" t="s">
        <v>781</v>
      </c>
      <c r="E107" s="24" t="s">
        <v>915</v>
      </c>
      <c r="F107" s="24" t="str">
        <f>CONCATENATE("INDEX(tTrad[",tNM_list[[#This Row],[name]],"],MATCH(sl_language,tTrad[[Langue]:[Langue]],0))")</f>
        <v>INDEX(tTrad[over_const_msg_2],MATCH(sl_language,tTrad[[Langue]:[Langue]],0))</v>
      </c>
      <c r="G107" s="24" t="str">
        <f ca="1">INDEX(INDIRECT("tTrad["&amp;tNM_list[[#This Row],[name]]&amp;"]"),MATCH(sl_language,tTrad[[Langue]:[Langue]],0))</f>
        <v>Type de contrainte</v>
      </c>
    </row>
    <row r="108" spans="2:7" ht="29" hidden="1" x14ac:dyDescent="0.35">
      <c r="B108" s="25" t="s">
        <v>613</v>
      </c>
      <c r="C108" s="24" t="s">
        <v>782</v>
      </c>
      <c r="E108" s="24" t="s">
        <v>916</v>
      </c>
      <c r="F108" s="24" t="str">
        <f>CONCATENATE("INDEX(tTrad[",tNM_list[[#This Row],[name]],"],MATCH(sl_language,tTrad[[Langue]:[Langue]],0))")</f>
        <v>INDEX(tTrad[over_const_msg_3],MATCH(sl_language,tTrad[[Langue]:[Langue]],0))</v>
      </c>
      <c r="G108" s="24" t="str">
        <f ca="1">INDEX(INDIRECT("tTrad["&amp;tNM_list[[#This Row],[name]]&amp;"]"),MATCH(sl_language,tTrad[[Langue]:[Langue]],0))</f>
        <v>Le résultat pour cette question doit être SUPÉRIEUR À 0 et INFÉRIEUR à 100.</v>
      </c>
    </row>
    <row r="109" spans="2:7" ht="29" hidden="1" x14ac:dyDescent="0.35">
      <c r="B109" s="24" t="s">
        <v>614</v>
      </c>
      <c r="C109" s="24" t="s">
        <v>783</v>
      </c>
      <c r="E109" s="24" t="s">
        <v>917</v>
      </c>
      <c r="F109" s="24" t="str">
        <f>CONCATENATE("INDEX(tTrad[",tNM_list[[#This Row],[name]],"],MATCH(sl_language,tTrad[[Langue]:[Langue]],0))")</f>
        <v>INDEX(tTrad[over_const_msg_4],MATCH(sl_language,tTrad[[Langue]:[Langue]],0))</v>
      </c>
      <c r="G109" s="24" t="str">
        <f ca="1">INDEX(INDIRECT("tTrad["&amp;tNM_list[[#This Row],[name]]&amp;"]"),MATCH(sl_language,tTrad[[Langue]:[Langue]],0))</f>
        <v>CETTE COLONNE doit être SUPÉRIEURE OU ÉGALE à la valeur de "HHSIZE".</v>
      </c>
    </row>
    <row r="110" spans="2:7" ht="43.5" hidden="1" x14ac:dyDescent="0.35">
      <c r="B110" s="25" t="s">
        <v>615</v>
      </c>
      <c r="C110" s="24" t="s">
        <v>1040</v>
      </c>
      <c r="E110" s="24" t="s">
        <v>1041</v>
      </c>
      <c r="F110" s="24" t="str">
        <f>CONCATENATE("INDEX(tTrad[",tNM_list[[#This Row],[name]],"],MATCH(sl_language,tTrad[[Langue]:[Langue]],0))")</f>
        <v>INDEX(tTrad[over_const_msg_5],MATCH(sl_language,tTrad[[Langue]:[Langue]],0))</v>
      </c>
      <c r="G110" s="24" t="str">
        <f ca="1">INDEX(INDIRECT("tTrad["&amp;tNM_list[[#This Row],[name]]&amp;"]"),MATCH(sl_language,tTrad[[Langue]:[Langue]],0))</f>
        <v xml:space="preserve">    Vous pouvez aussi ajouter un message de contrainte dans la colonne constraint_message.</v>
      </c>
    </row>
    <row r="111" spans="2:7" ht="43.5" hidden="1" x14ac:dyDescent="0.35">
      <c r="B111" s="24" t="s">
        <v>616</v>
      </c>
      <c r="C111" s="24" t="s">
        <v>1042</v>
      </c>
      <c r="E111" s="24" t="s">
        <v>1043</v>
      </c>
      <c r="F111" s="24" t="str">
        <f>CONCATENATE("INDEX(tTrad[",tNM_list[[#This Row],[name]],"],MATCH(sl_language,tTrad[[Langue]:[Langue]],0))")</f>
        <v>INDEX(tTrad[over_const_msg_6],MATCH(sl_language,tTrad[[Langue]:[Langue]],0))</v>
      </c>
      <c r="G111" s="24" t="str">
        <f ca="1">INDEX(INDIRECT("tTrad["&amp;tNM_list[[#This Row],[name]]&amp;"]"),MATCH(sl_language,tTrad[[Langue]:[Langue]],0))</f>
        <v xml:space="preserve">    Notez que le résultat d'une question peut être commandé à l'aide de "${VARIABLENAME}".</v>
      </c>
    </row>
    <row r="112" spans="2:7" ht="29" hidden="1" x14ac:dyDescent="0.35">
      <c r="B112" s="25" t="s">
        <v>617</v>
      </c>
      <c r="C112" s="24" t="s">
        <v>785</v>
      </c>
      <c r="E112" s="24" t="s">
        <v>919</v>
      </c>
      <c r="F112" s="24" t="str">
        <f>CONCATENATE("INDEX(tTrad[",tNM_list[[#This Row],[name]],"],MATCH(sl_language,tTrad[[Langue]:[Langue]],0))")</f>
        <v>INDEX(tTrad[over_far_maintitle],MATCH(sl_language,tTrad[[Langue]:[Langue]],0))</v>
      </c>
      <c r="G112" s="24" t="str">
        <f ca="1">INDEX(INDIRECT("tTrad["&amp;tNM_list[[#This Row],[name]]&amp;"]"),MATCH(sl_language,tTrad[[Langue]:[Langue]],0))</f>
        <v>III. Au delà des questions individuelles</v>
      </c>
    </row>
    <row r="113" spans="2:7" ht="43.5" hidden="1" x14ac:dyDescent="0.35">
      <c r="B113" s="24" t="s">
        <v>618</v>
      </c>
      <c r="C113" s="24" t="s">
        <v>786</v>
      </c>
      <c r="E113" s="24" t="s">
        <v>920</v>
      </c>
      <c r="F113" s="24" t="str">
        <f>CONCATENATE("INDEX(tTrad[",tNM_list[[#This Row],[name]],"],MATCH(sl_language,tTrad[[Langue]:[Langue]],0))")</f>
        <v>INDEX(tTrad[over_far_msg_1],MATCH(sl_language,tTrad[[Langue]:[Langue]],0))</v>
      </c>
      <c r="G113" s="24" t="str">
        <f ca="1">INDEX(INDIRECT("tTrad["&amp;tNM_list[[#This Row],[name]]&amp;"]"),MATCH(sl_language,tTrad[[Langue]:[Langue]],0))</f>
        <v>La section ci-dessous décrit différentes façons de regrouper les questions selon les objectifs.</v>
      </c>
    </row>
    <row r="114" spans="2:7" ht="29" hidden="1" x14ac:dyDescent="0.35">
      <c r="B114" s="25" t="s">
        <v>619</v>
      </c>
      <c r="C114" s="24" t="s">
        <v>787</v>
      </c>
      <c r="E114" s="24" t="s">
        <v>921</v>
      </c>
      <c r="F114" s="24" t="str">
        <f>CONCATENATE("INDEX(tTrad[",tNM_list[[#This Row],[name]],"],MATCH(sl_language,tTrad[[Langue]:[Langue]],0))")</f>
        <v>INDEX(tTrad[over_far_subtitle_1],MATCH(sl_language,tTrad[[Langue]:[Langue]],0))</v>
      </c>
      <c r="G114" s="24" t="str">
        <f ca="1">INDEX(INDIRECT("tTrad["&amp;tNM_list[[#This Row],[name]]&amp;"]"),MATCH(sl_language,tTrad[[Langue]:[Langue]],0))</f>
        <v>III.1. Groupes</v>
      </c>
    </row>
    <row r="115" spans="2:7" ht="29" hidden="1" x14ac:dyDescent="0.35">
      <c r="B115" s="24" t="s">
        <v>620</v>
      </c>
      <c r="C115" s="24" t="s">
        <v>788</v>
      </c>
      <c r="E115" s="24" t="s">
        <v>922</v>
      </c>
      <c r="F115" s="24" t="str">
        <f>CONCATENATE("INDEX(tTrad[",tNM_list[[#This Row],[name]],"],MATCH(sl_language,tTrad[[Langue]:[Langue]],0))")</f>
        <v>INDEX(tTrad[over_far_subtitle_2],MATCH(sl_language,tTrad[[Langue]:[Langue]],0))</v>
      </c>
      <c r="G115" s="24" t="str">
        <f ca="1">INDEX(INDIRECT("tTrad["&amp;tNM_list[[#This Row],[name]]&amp;"]"),MATCH(sl_language,tTrad[[Langue]:[Langue]],0))</f>
        <v>III.2. Répétitions</v>
      </c>
    </row>
    <row r="116" spans="2:7" ht="29" hidden="1" x14ac:dyDescent="0.35">
      <c r="B116" s="25" t="s">
        <v>621</v>
      </c>
      <c r="C116" s="24" t="s">
        <v>789</v>
      </c>
      <c r="E116" s="24" t="s">
        <v>845</v>
      </c>
      <c r="F116" s="24" t="str">
        <f>CONCATENATE("INDEX(tTrad[",tNM_list[[#This Row],[name]],"],MATCH(sl_language,tTrad[[Langue]:[Langue]],0))")</f>
        <v>INDEX(tTrad[over_gen_maintitle],MATCH(sl_language,tTrad[[Langue]:[Langue]],0))</v>
      </c>
      <c r="G116" s="24" t="str">
        <f ca="1">INDEX(INDIRECT("tTrad["&amp;tNM_list[[#This Row],[name]]&amp;"]"),MATCH(sl_language,tTrad[[Langue]:[Langue]],0))</f>
        <v>I. Informations générales</v>
      </c>
    </row>
    <row r="117" spans="2:7" ht="29" hidden="1" x14ac:dyDescent="0.35">
      <c r="B117" s="24" t="s">
        <v>622</v>
      </c>
      <c r="C117" s="24" t="s">
        <v>790</v>
      </c>
      <c r="E117" s="24" t="s">
        <v>790</v>
      </c>
      <c r="F117" s="24" t="str">
        <f>CONCATENATE("INDEX(tTrad[",tNM_list[[#This Row],[name]],"],MATCH(sl_language,tTrad[[Langue]:[Langue]],0))")</f>
        <v>INDEX(tTrad[over_gen_role_desc_1],MATCH(sl_language,tTrad[[Langue]:[Langue]],0))</v>
      </c>
      <c r="G117" s="24" t="str">
        <f ca="1">INDEX(INDIRECT("tTrad["&amp;tNM_list[[#This Row],[name]]&amp;"]"),MATCH(sl_language,tTrad[[Langue]:[Langue]],0))</f>
        <v>Description</v>
      </c>
    </row>
    <row r="118" spans="2:7" ht="29" hidden="1" x14ac:dyDescent="0.35">
      <c r="B118" s="25" t="s">
        <v>623</v>
      </c>
      <c r="C118" s="24" t="s">
        <v>791</v>
      </c>
      <c r="E118" s="24" t="s">
        <v>923</v>
      </c>
      <c r="F118" s="24" t="str">
        <f>CONCATENATE("INDEX(tTrad[",tNM_list[[#This Row],[name]],"],MATCH(sl_language,tTrad[[Langue]:[Langue]],0))")</f>
        <v>INDEX(tTrad[over_gen_role_desc_10],MATCH(sl_language,tTrad[[Langue]:[Langue]],0))</v>
      </c>
      <c r="G118" s="24" t="str">
        <f ca="1">INDEX(INDIRECT("tTrad["&amp;tNM_list[[#This Row],[name]]&amp;"]"),MATCH(sl_language,tTrad[[Langue]:[Langue]],0))</f>
        <v>Permet de répéter les questions un certain nombre de fois automatiquement.</v>
      </c>
    </row>
    <row r="119" spans="2:7" ht="58" hidden="1" x14ac:dyDescent="0.35">
      <c r="B119" s="24" t="s">
        <v>624</v>
      </c>
      <c r="C119" s="24" t="s">
        <v>792</v>
      </c>
      <c r="E119" s="24" t="s">
        <v>924</v>
      </c>
      <c r="F119" s="24" t="str">
        <f>CONCATENATE("INDEX(tTrad[",tNM_list[[#This Row],[name]],"],MATCH(sl_language,tTrad[[Langue]:[Langue]],0))")</f>
        <v>INDEX(tTrad[over_gen_role_desc_11],MATCH(sl_language,tTrad[[Langue]:[Langue]],0))</v>
      </c>
      <c r="G119" s="24" t="str">
        <f ca="1">INDEX(INDIRECT("tTrad["&amp;tNM_list[[#This Row],[name]]&amp;"]"),MATCH(sl_language,tTrad[[Langue]:[Langue]],0))</f>
        <v>C'est la colonne qui permet de paramétrer des listes en cascades (options apparaissant selon les réponses fournies aux questions précédentes).</v>
      </c>
    </row>
    <row r="120" spans="2:7" ht="29" hidden="1" x14ac:dyDescent="0.35">
      <c r="B120" s="25" t="s">
        <v>625</v>
      </c>
      <c r="C120" s="24" t="s">
        <v>793</v>
      </c>
      <c r="E120" s="24" t="s">
        <v>925</v>
      </c>
      <c r="F120" s="24" t="str">
        <f>CONCATENATE("INDEX(tTrad[",tNM_list[[#This Row],[name]],"],MATCH(sl_language,tTrad[[Langue]:[Langue]],0))")</f>
        <v>INDEX(tTrad[over_gen_role_desc_12],MATCH(sl_language,tTrad[[Langue]:[Langue]],0))</v>
      </c>
      <c r="G120" s="24" t="str">
        <f ca="1">INDEX(INDIRECT("tTrad["&amp;tNM_list[[#This Row],[name]]&amp;"]"),MATCH(sl_language,tTrad[[Langue]:[Langue]],0))</f>
        <v>Widget à afficher (cf. plus loin: calendrier par exemple).</v>
      </c>
    </row>
    <row r="121" spans="2:7" ht="29" hidden="1" x14ac:dyDescent="0.35">
      <c r="B121" s="24" t="s">
        <v>626</v>
      </c>
      <c r="C121" s="24" t="s">
        <v>794</v>
      </c>
      <c r="E121" s="24" t="s">
        <v>926</v>
      </c>
      <c r="F121" s="24" t="str">
        <f>CONCATENATE("INDEX(tTrad[",tNM_list[[#This Row],[name]],"],MATCH(sl_language,tTrad[[Langue]:[Langue]],0))")</f>
        <v>INDEX(tTrad[over_gen_role_desc_13],MATCH(sl_language,tTrad[[Langue]:[Langue]],0))</v>
      </c>
      <c r="G121" s="24" t="str">
        <f ca="1">INDEX(INDIRECT("tTrad["&amp;tNM_list[[#This Row],[name]]&amp;"]"),MATCH(sl_language,tTrad[[Langue]:[Langue]],0))</f>
        <v>Saisir "yes" si vous voulez rendre cette question obligatoire.</v>
      </c>
    </row>
    <row r="122" spans="2:7" ht="58" hidden="1" x14ac:dyDescent="0.35">
      <c r="B122" s="25" t="s">
        <v>627</v>
      </c>
      <c r="C122" s="24" t="s">
        <v>795</v>
      </c>
      <c r="E122" s="24" t="s">
        <v>927</v>
      </c>
      <c r="F122" s="24" t="str">
        <f>CONCATENATE("INDEX(tTrad[",tNM_list[[#This Row],[name]],"],MATCH(sl_language,tTrad[[Langue]:[Langue]],0))")</f>
        <v>INDEX(tTrad[over_gen_role_desc_14],MATCH(sl_language,tTrad[[Langue]:[Langue]],0))</v>
      </c>
      <c r="G122" s="24" t="str">
        <f ca="1">INDEX(INDIRECT("tTrad["&amp;tNM_list[[#This Row],[name]]&amp;"]"),MATCH(sl_language,tTrad[[Langue]:[Langue]],0))</f>
        <v>C'est la colonne qui permet de visualiser les modalités telles que les photos, du texte, etc (voir onglet "instructions", section II.2 pour plus d'informations).</v>
      </c>
    </row>
    <row r="123" spans="2:7" ht="58" hidden="1" x14ac:dyDescent="0.35">
      <c r="B123" s="24" t="s">
        <v>628</v>
      </c>
      <c r="C123" s="24" t="s">
        <v>796</v>
      </c>
      <c r="E123" s="24" t="s">
        <v>928</v>
      </c>
      <c r="F123" s="24" t="str">
        <f>CONCATENATE("INDEX(tTrad[",tNM_list[[#This Row],[name]],"],MATCH(sl_language,tTrad[[Langue]:[Langue]],0))")</f>
        <v>INDEX(tTrad[over_gen_role_desc_15],MATCH(sl_language,tTrad[[Langue]:[Langue]],0))</v>
      </c>
      <c r="G123" s="24" t="str">
        <f ca="1">INDEX(INDIRECT("tTrad["&amp;tNM_list[[#This Row],[name]]&amp;"]"),MATCH(sl_language,tTrad[[Langue]:[Langue]],0))</f>
        <v>Pour spécifier dans quel onglet de l'analyseur Kobo vos résultats à une question donnée vont apparaître (voir la documentation sur l'analyse pour en savoir plus).</v>
      </c>
    </row>
    <row r="124" spans="2:7" ht="29" hidden="1" x14ac:dyDescent="0.35">
      <c r="B124" s="25" t="s">
        <v>629</v>
      </c>
      <c r="C124" s="24" t="s">
        <v>797</v>
      </c>
      <c r="E124" s="24" t="s">
        <v>929</v>
      </c>
      <c r="F124" s="24" t="str">
        <f>CONCATENATE("INDEX(tTrad[",tNM_list[[#This Row],[name]],"],MATCH(sl_language,tTrad[[Langue]:[Langue]],0))")</f>
        <v>INDEX(tTrad[over_gen_role_desc_2],MATCH(sl_language,tTrad[[Langue]:[Langue]],0))</v>
      </c>
      <c r="G124" s="24" t="str">
        <f ca="1">INDEX(INDIRECT("tTrad["&amp;tNM_list[[#This Row],[name]]&amp;"]"),MATCH(sl_language,tTrad[[Langue]:[Langue]],0))</f>
        <v>Type de question (texte, image...).</v>
      </c>
    </row>
    <row r="125" spans="2:7" ht="29" hidden="1" x14ac:dyDescent="0.35">
      <c r="B125" s="24" t="s">
        <v>630</v>
      </c>
      <c r="C125" s="24" t="s">
        <v>798</v>
      </c>
      <c r="E125" s="24" t="s">
        <v>930</v>
      </c>
      <c r="F125" s="24" t="str">
        <f>CONCATENATE("INDEX(tTrad[",tNM_list[[#This Row],[name]],"],MATCH(sl_language,tTrad[[Langue]:[Langue]],0))")</f>
        <v>INDEX(tTrad[over_gen_role_desc_3],MATCH(sl_language,tTrad[[Langue]:[Langue]],0))</v>
      </c>
      <c r="G125" s="24" t="str">
        <f ca="1">INDEX(INDIRECT("tTrad["&amp;tNM_list[[#This Row],[name]]&amp;"]"),MATCH(sl_language,tTrad[[Langue]:[Langue]],0))</f>
        <v>Nom de la question (et des colonnes dans "Output").</v>
      </c>
    </row>
    <row r="126" spans="2:7" ht="72.5" hidden="1" x14ac:dyDescent="0.35">
      <c r="B126" s="25" t="s">
        <v>631</v>
      </c>
      <c r="C126" s="24" t="s">
        <v>799</v>
      </c>
      <c r="E126" s="24" t="s">
        <v>931</v>
      </c>
      <c r="F126" s="24" t="str">
        <f>CONCATENATE("INDEX(tTrad[",tNM_list[[#This Row],[name]],"],MATCH(sl_language,tTrad[[Langue]:[Langue]],0))")</f>
        <v>INDEX(tTrad[over_gen_role_desc_4],MATCH(sl_language,tTrad[[Langue]:[Langue]],0))</v>
      </c>
      <c r="G126" s="24" t="str">
        <f ca="1">INDEX(INDIRECT("tTrad["&amp;tNM_list[[#This Row],[name]]&amp;"]"),MATCH(sl_language,tTrad[[Langue]:[Langue]],0))</f>
        <v>Ce que l'intervieweur verra réellement dans le téléphone. Vous pouvez ajouter autant de langues que vous le désirez (ou enlever les colonnes des langues que vous ne voulez pas voir).</v>
      </c>
    </row>
    <row r="127" spans="2:7" ht="87" hidden="1" x14ac:dyDescent="0.35">
      <c r="B127" s="24" t="s">
        <v>632</v>
      </c>
      <c r="C127" s="24" t="s">
        <v>800</v>
      </c>
      <c r="E127" s="24" t="s">
        <v>932</v>
      </c>
      <c r="F127" s="24" t="str">
        <f>CONCATENATE("INDEX(tTrad[",tNM_list[[#This Row],[name]],"],MATCH(sl_language,tTrad[[Langue]:[Langue]],0))")</f>
        <v>INDEX(tTrad[over_gen_role_desc_5],MATCH(sl_language,tTrad[[Langue]:[Langue]],0))</v>
      </c>
      <c r="G127" s="24" t="str">
        <f ca="1">INDEX(INDIRECT("tTrad["&amp;tNM_list[[#This Row],[name]]&amp;"]"),MATCH(sl_language,tTrad[[Langue]:[Langue]],0))</f>
        <v>Une note pour l'intervieweur, pour clarifier une question, faire un rappel... N'oubliez pas d'ajouter les différentes langues que vous avez incluses pour la colonne "label" ou de les retirer dans le cas contraire.</v>
      </c>
    </row>
    <row r="128" spans="2:7" ht="43.5" hidden="1" x14ac:dyDescent="0.35">
      <c r="B128" s="25" t="s">
        <v>633</v>
      </c>
      <c r="C128" s="24" t="s">
        <v>801</v>
      </c>
      <c r="E128" s="24" t="s">
        <v>933</v>
      </c>
      <c r="F128" s="24" t="str">
        <f>CONCATENATE("INDEX(tTrad[",tNM_list[[#This Row],[name]],"],MATCH(sl_language,tTrad[[Langue]:[Langue]],0))")</f>
        <v>INDEX(tTrad[over_gen_role_desc_6],MATCH(sl_language,tTrad[[Langue]:[Langue]],0))</v>
      </c>
      <c r="G128" s="24" t="str">
        <f ca="1">INDEX(INDIRECT("tTrad["&amp;tNM_list[[#This Row],[name]]&amp;"]"),MATCH(sl_language,tTrad[[Langue]:[Langue]],0))</f>
        <v>Pour ajouter des contraintes aux réponses (fourchette de valeurs numériques par exemple).</v>
      </c>
    </row>
    <row r="129" spans="2:7" ht="29" hidden="1" x14ac:dyDescent="0.35">
      <c r="B129" s="24" t="s">
        <v>634</v>
      </c>
      <c r="C129" s="24" t="s">
        <v>802</v>
      </c>
      <c r="E129" s="24" t="s">
        <v>934</v>
      </c>
      <c r="F129" s="24" t="str">
        <f>CONCATENATE("INDEX(tTrad[",tNM_list[[#This Row],[name]],"],MATCH(sl_language,tTrad[[Langue]:[Langue]],0))")</f>
        <v>INDEX(tTrad[over_gen_role_desc_7],MATCH(sl_language,tTrad[[Langue]:[Langue]],0))</v>
      </c>
      <c r="G129" s="24" t="str">
        <f ca="1">INDEX(INDIRECT("tTrad["&amp;tNM_list[[#This Row],[name]]&amp;"]"),MATCH(sl_language,tTrad[[Langue]:[Langue]],0))</f>
        <v>Message à afficher si la réponse ne respecte pas les contraintes.</v>
      </c>
    </row>
    <row r="130" spans="2:7" ht="43.5" hidden="1" x14ac:dyDescent="0.35">
      <c r="B130" s="25" t="s">
        <v>635</v>
      </c>
      <c r="C130" s="24" t="s">
        <v>803</v>
      </c>
      <c r="E130" s="24" t="s">
        <v>935</v>
      </c>
      <c r="F130" s="24" t="str">
        <f>CONCATENATE("INDEX(tTrad[",tNM_list[[#This Row],[name]],"],MATCH(sl_language,tTrad[[Langue]:[Langue]],0))")</f>
        <v>INDEX(tTrad[over_gen_role_desc_8],MATCH(sl_language,tTrad[[Langue]:[Langue]],0))</v>
      </c>
      <c r="G130" s="24" t="str">
        <f ca="1">INDEX(INDIRECT("tTrad["&amp;tNM_list[[#This Row],[name]]&amp;"]"),MATCH(sl_language,tTrad[[Langue]:[Langue]],0))</f>
        <v>Calcule une valeur (“+”, “-” et EN FRANÇAIS DS LE TXT div), peut calculer un âge à partir d'un date de naissance par exemple.</v>
      </c>
    </row>
    <row r="131" spans="2:7" ht="87" hidden="1" x14ac:dyDescent="0.35">
      <c r="B131" s="24" t="s">
        <v>636</v>
      </c>
      <c r="C131" s="24" t="s">
        <v>804</v>
      </c>
      <c r="E131" s="24" t="s">
        <v>936</v>
      </c>
      <c r="F131" s="24" t="str">
        <f>CONCATENATE("INDEX(tTrad[",tNM_list[[#This Row],[name]],"],MATCH(sl_language,tTrad[[Langue]:[Langue]],0))")</f>
        <v>INDEX(tTrad[over_gen_role_desc_9],MATCH(sl_language,tTrad[[Langue]:[Langue]],0))</v>
      </c>
      <c r="G131" s="24" t="str">
        <f ca="1">INDEX(INDIRECT("tTrad["&amp;tNM_list[[#This Row],[name]]&amp;"]"),MATCH(sl_language,tTrad[[Langue]:[Langue]],0))</f>
        <v>Pour ajouter une (des) condition(s) à respecter pour que la question s'affiche. Par exemple, si la réponse à la question précédente est "Autre" montrer la question "Si autre, merci de spécifier"; sinon, ne pas afficher.</v>
      </c>
    </row>
    <row r="132" spans="2:7" ht="29" hidden="1" x14ac:dyDescent="0.35">
      <c r="B132" s="25" t="s">
        <v>637</v>
      </c>
      <c r="C132" s="24" t="s">
        <v>805</v>
      </c>
      <c r="E132" s="24" t="s">
        <v>17</v>
      </c>
      <c r="F132" s="24" t="str">
        <f>CONCATENATE("INDEX(tTrad[",tNM_list[[#This Row],[name]],"],MATCH(sl_language,tTrad[[Langue]:[Langue]],0))")</f>
        <v>INDEX(tTrad[over_gen_role_msg_1],MATCH(sl_language,tTrad[[Langue]:[Langue]],0))</v>
      </c>
      <c r="G132" s="24" t="str">
        <f ca="1">INDEX(INDIRECT("tTrad["&amp;tNM_list[[#This Row],[name]]&amp;"]"),MATCH(sl_language,tTrad[[Langue]:[Langue]],0))</f>
        <v>Colonnes</v>
      </c>
    </row>
    <row r="133" spans="2:7" ht="29" hidden="1" x14ac:dyDescent="0.35">
      <c r="B133" s="24" t="s">
        <v>638</v>
      </c>
      <c r="C133" s="24" t="s">
        <v>26</v>
      </c>
      <c r="E133" s="24" t="s">
        <v>26</v>
      </c>
      <c r="F133" s="24" t="str">
        <f>CONCATENATE("INDEX(tTrad[",tNM_list[[#This Row],[name]],"],MATCH(sl_language,tTrad[[Langue]:[Langue]],0))")</f>
        <v>INDEX(tTrad[over_gen_role_msg_10],MATCH(sl_language,tTrad[[Langue]:[Langue]],0))</v>
      </c>
      <c r="G133" s="24" t="str">
        <f ca="1">INDEX(INDIRECT("tTrad["&amp;tNM_list[[#This Row],[name]]&amp;"]"),MATCH(sl_language,tTrad[[Langue]:[Langue]],0))</f>
        <v>repeat_count</v>
      </c>
    </row>
    <row r="134" spans="2:7" ht="29" hidden="1" x14ac:dyDescent="0.35">
      <c r="B134" s="25" t="s">
        <v>639</v>
      </c>
      <c r="C134" s="24" t="s">
        <v>27</v>
      </c>
      <c r="E134" s="24" t="s">
        <v>27</v>
      </c>
      <c r="F134" s="24" t="str">
        <f>CONCATENATE("INDEX(tTrad[",tNM_list[[#This Row],[name]],"],MATCH(sl_language,tTrad[[Langue]:[Langue]],0))")</f>
        <v>INDEX(tTrad[over_gen_role_msg_11],MATCH(sl_language,tTrad[[Langue]:[Langue]],0))</v>
      </c>
      <c r="G134" s="24" t="str">
        <f ca="1">INDEX(INDIRECT("tTrad["&amp;tNM_list[[#This Row],[name]]&amp;"]"),MATCH(sl_language,tTrad[[Langue]:[Langue]],0))</f>
        <v>choice_filter</v>
      </c>
    </row>
    <row r="135" spans="2:7" ht="29" hidden="1" x14ac:dyDescent="0.35">
      <c r="B135" s="24" t="s">
        <v>640</v>
      </c>
      <c r="C135" s="24" t="s">
        <v>28</v>
      </c>
      <c r="E135" s="24" t="s">
        <v>28</v>
      </c>
      <c r="F135" s="24" t="str">
        <f>CONCATENATE("INDEX(tTrad[",tNM_list[[#This Row],[name]],"],MATCH(sl_language,tTrad[[Langue]:[Langue]],0))")</f>
        <v>INDEX(tTrad[over_gen_role_msg_12],MATCH(sl_language,tTrad[[Langue]:[Langue]],0))</v>
      </c>
      <c r="G135" s="24" t="str">
        <f ca="1">INDEX(INDIRECT("tTrad["&amp;tNM_list[[#This Row],[name]]&amp;"]"),MATCH(sl_language,tTrad[[Langue]:[Langue]],0))</f>
        <v>appearance</v>
      </c>
    </row>
    <row r="136" spans="2:7" ht="29" hidden="1" x14ac:dyDescent="0.35">
      <c r="B136" s="25" t="s">
        <v>641</v>
      </c>
      <c r="C136" s="24" t="s">
        <v>29</v>
      </c>
      <c r="E136" s="24" t="s">
        <v>29</v>
      </c>
      <c r="F136" s="24" t="str">
        <f>CONCATENATE("INDEX(tTrad[",tNM_list[[#This Row],[name]],"],MATCH(sl_language,tTrad[[Langue]:[Langue]],0))")</f>
        <v>INDEX(tTrad[over_gen_role_msg_13],MATCH(sl_language,tTrad[[Langue]:[Langue]],0))</v>
      </c>
      <c r="G136" s="24" t="str">
        <f ca="1">INDEX(INDIRECT("tTrad["&amp;tNM_list[[#This Row],[name]]&amp;"]"),MATCH(sl_language,tTrad[[Langue]:[Langue]],0))</f>
        <v>required</v>
      </c>
    </row>
    <row r="137" spans="2:7" ht="29" hidden="1" x14ac:dyDescent="0.35">
      <c r="B137" s="24" t="s">
        <v>642</v>
      </c>
      <c r="C137" s="24" t="s">
        <v>30</v>
      </c>
      <c r="E137" s="24" t="s">
        <v>30</v>
      </c>
      <c r="F137" s="24" t="str">
        <f>CONCATENATE("INDEX(tTrad[",tNM_list[[#This Row],[name]],"],MATCH(sl_language,tTrad[[Langue]:[Langue]],0))")</f>
        <v>INDEX(tTrad[over_gen_role_msg_14],MATCH(sl_language,tTrad[[Langue]:[Langue]],0))</v>
      </c>
      <c r="G137" s="24" t="str">
        <f ca="1">INDEX(INDIRECT("tTrad["&amp;tNM_list[[#This Row],[name]]&amp;"]"),MATCH(sl_language,tTrad[[Langue]:[Langue]],0))</f>
        <v>media::image</v>
      </c>
    </row>
    <row r="138" spans="2:7" ht="29" hidden="1" x14ac:dyDescent="0.35">
      <c r="B138" s="25" t="s">
        <v>643</v>
      </c>
      <c r="C138" s="24" t="s">
        <v>31</v>
      </c>
      <c r="E138" s="24" t="s">
        <v>31</v>
      </c>
      <c r="F138" s="24" t="str">
        <f>CONCATENATE("INDEX(tTrad[",tNM_list[[#This Row],[name]],"],MATCH(sl_language,tTrad[[Langue]:[Langue]],0))")</f>
        <v>INDEX(tTrad[over_gen_role_msg_15],MATCH(sl_language,tTrad[[Langue]:[Langue]],0))</v>
      </c>
      <c r="G138" s="24" t="str">
        <f ca="1">INDEX(INDIRECT("tTrad["&amp;tNM_list[[#This Row],[name]]&amp;"]"),MATCH(sl_language,tTrad[[Langue]:[Langue]],0))</f>
        <v>analysis</v>
      </c>
    </row>
    <row r="139" spans="2:7" ht="29" hidden="1" x14ac:dyDescent="0.35">
      <c r="B139" s="24" t="s">
        <v>644</v>
      </c>
      <c r="C139" s="24" t="s">
        <v>18</v>
      </c>
      <c r="E139" s="24" t="s">
        <v>18</v>
      </c>
      <c r="F139" s="24" t="str">
        <f>CONCATENATE("INDEX(tTrad[",tNM_list[[#This Row],[name]],"],MATCH(sl_language,tTrad[[Langue]:[Langue]],0))")</f>
        <v>INDEX(tTrad[over_gen_role_msg_2],MATCH(sl_language,tTrad[[Langue]:[Langue]],0))</v>
      </c>
      <c r="G139" s="24" t="str">
        <f ca="1">INDEX(INDIRECT("tTrad["&amp;tNM_list[[#This Row],[name]]&amp;"]"),MATCH(sl_language,tTrad[[Langue]:[Langue]],0))</f>
        <v>type</v>
      </c>
    </row>
    <row r="140" spans="2:7" ht="29" hidden="1" x14ac:dyDescent="0.35">
      <c r="B140" s="25" t="s">
        <v>645</v>
      </c>
      <c r="C140" s="24" t="s">
        <v>19</v>
      </c>
      <c r="E140" s="24" t="s">
        <v>19</v>
      </c>
      <c r="F140" s="24" t="str">
        <f>CONCATENATE("INDEX(tTrad[",tNM_list[[#This Row],[name]],"],MATCH(sl_language,tTrad[[Langue]:[Langue]],0))")</f>
        <v>INDEX(tTrad[over_gen_role_msg_3],MATCH(sl_language,tTrad[[Langue]:[Langue]],0))</v>
      </c>
      <c r="G140" s="24" t="str">
        <f ca="1">INDEX(INDIRECT("tTrad["&amp;tNM_list[[#This Row],[name]]&amp;"]"),MATCH(sl_language,tTrad[[Langue]:[Langue]],0))</f>
        <v>name</v>
      </c>
    </row>
    <row r="141" spans="2:7" ht="29" hidden="1" x14ac:dyDescent="0.35">
      <c r="B141" s="24" t="s">
        <v>646</v>
      </c>
      <c r="C141" s="24" t="s">
        <v>20</v>
      </c>
      <c r="E141" s="24" t="s">
        <v>20</v>
      </c>
      <c r="F141" s="24" t="str">
        <f>CONCATENATE("INDEX(tTrad[",tNM_list[[#This Row],[name]],"],MATCH(sl_language,tTrad[[Langue]:[Langue]],0))")</f>
        <v>INDEX(tTrad[over_gen_role_msg_4],MATCH(sl_language,tTrad[[Langue]:[Langue]],0))</v>
      </c>
      <c r="G141" s="24" t="str">
        <f ca="1">INDEX(INDIRECT("tTrad["&amp;tNM_list[[#This Row],[name]]&amp;"]"),MATCH(sl_language,tTrad[[Langue]:[Langue]],0))</f>
        <v>label::Français</v>
      </c>
    </row>
    <row r="142" spans="2:7" ht="29" hidden="1" x14ac:dyDescent="0.35">
      <c r="B142" s="25" t="s">
        <v>647</v>
      </c>
      <c r="C142" s="24" t="s">
        <v>21</v>
      </c>
      <c r="E142" s="24" t="s">
        <v>21</v>
      </c>
      <c r="F142" s="24" t="str">
        <f>CONCATENATE("INDEX(tTrad[",tNM_list[[#This Row],[name]],"],MATCH(sl_language,tTrad[[Langue]:[Langue]],0))")</f>
        <v>INDEX(tTrad[over_gen_role_msg_5],MATCH(sl_language,tTrad[[Langue]:[Langue]],0))</v>
      </c>
      <c r="G142" s="24" t="str">
        <f ca="1">INDEX(INDIRECT("tTrad["&amp;tNM_list[[#This Row],[name]]&amp;"]"),MATCH(sl_language,tTrad[[Langue]:[Langue]],0))</f>
        <v>hint::Français</v>
      </c>
    </row>
    <row r="143" spans="2:7" ht="29" hidden="1" x14ac:dyDescent="0.35">
      <c r="B143" s="24" t="s">
        <v>648</v>
      </c>
      <c r="C143" s="24" t="s">
        <v>22</v>
      </c>
      <c r="E143" s="24" t="s">
        <v>22</v>
      </c>
      <c r="F143" s="24" t="str">
        <f>CONCATENATE("INDEX(tTrad[",tNM_list[[#This Row],[name]],"],MATCH(sl_language,tTrad[[Langue]:[Langue]],0))")</f>
        <v>INDEX(tTrad[over_gen_role_msg_6],MATCH(sl_language,tTrad[[Langue]:[Langue]],0))</v>
      </c>
      <c r="G143" s="24" t="str">
        <f ca="1">INDEX(INDIRECT("tTrad["&amp;tNM_list[[#This Row],[name]]&amp;"]"),MATCH(sl_language,tTrad[[Langue]:[Langue]],0))</f>
        <v>constraint</v>
      </c>
    </row>
    <row r="144" spans="2:7" ht="29" hidden="1" x14ac:dyDescent="0.35">
      <c r="B144" s="25" t="s">
        <v>649</v>
      </c>
      <c r="C144" s="24" t="s">
        <v>806</v>
      </c>
      <c r="E144" s="24" t="s">
        <v>806</v>
      </c>
      <c r="F144" s="24" t="str">
        <f>CONCATENATE("INDEX(tTrad[",tNM_list[[#This Row],[name]],"],MATCH(sl_language,tTrad[[Langue]:[Langue]],0))")</f>
        <v>INDEX(tTrad[over_gen_role_msg_7],MATCH(sl_language,tTrad[[Langue]:[Langue]],0))</v>
      </c>
      <c r="G144" s="24" t="str">
        <f ca="1">INDEX(INDIRECT("tTrad["&amp;tNM_list[[#This Row],[name]]&amp;"]"),MATCH(sl_language,tTrad[[Langue]:[Langue]],0))</f>
        <v>constraint_message::Français</v>
      </c>
    </row>
    <row r="145" spans="2:7" ht="29" hidden="1" x14ac:dyDescent="0.35">
      <c r="B145" s="24" t="s">
        <v>650</v>
      </c>
      <c r="C145" s="24" t="s">
        <v>24</v>
      </c>
      <c r="E145" s="24" t="s">
        <v>24</v>
      </c>
      <c r="F145" s="24" t="str">
        <f>CONCATENATE("INDEX(tTrad[",tNM_list[[#This Row],[name]],"],MATCH(sl_language,tTrad[[Langue]:[Langue]],0))")</f>
        <v>INDEX(tTrad[over_gen_role_msg_8],MATCH(sl_language,tTrad[[Langue]:[Langue]],0))</v>
      </c>
      <c r="G145" s="24" t="str">
        <f ca="1">INDEX(INDIRECT("tTrad["&amp;tNM_list[[#This Row],[name]]&amp;"]"),MATCH(sl_language,tTrad[[Langue]:[Langue]],0))</f>
        <v>calculation</v>
      </c>
    </row>
    <row r="146" spans="2:7" ht="29" hidden="1" x14ac:dyDescent="0.35">
      <c r="B146" s="25" t="s">
        <v>651</v>
      </c>
      <c r="C146" s="24" t="s">
        <v>25</v>
      </c>
      <c r="E146" s="24" t="s">
        <v>25</v>
      </c>
      <c r="F146" s="24" t="str">
        <f>CONCATENATE("INDEX(tTrad[",tNM_list[[#This Row],[name]],"],MATCH(sl_language,tTrad[[Langue]:[Langue]],0))")</f>
        <v>INDEX(tTrad[over_gen_role_msg_9],MATCH(sl_language,tTrad[[Langue]:[Langue]],0))</v>
      </c>
      <c r="G146" s="24" t="str">
        <f ca="1">INDEX(INDIRECT("tTrad["&amp;tNM_list[[#This Row],[name]]&amp;"]"),MATCH(sl_language,tTrad[[Langue]:[Langue]],0))</f>
        <v>relevant</v>
      </c>
    </row>
    <row r="147" spans="2:7" ht="29" hidden="1" x14ac:dyDescent="0.35">
      <c r="B147" s="24" t="s">
        <v>516</v>
      </c>
      <c r="C147" s="24" t="s">
        <v>807</v>
      </c>
      <c r="E147" s="24" t="s">
        <v>937</v>
      </c>
      <c r="F147" s="24" t="str">
        <f>CONCATENATE("INDEX(tTrad[",tNM_list[[#This Row],[name]],"],MATCH(sl_language,tTrad[[Langue]:[Langue]],0))")</f>
        <v>INDEX(tTrad[over_gen_subtitle_1],MATCH(sl_language,tTrad[[Langue]:[Langue]],0))</v>
      </c>
      <c r="G147" s="24" t="str">
        <f ca="1">INDEX(INDIRECT("tTrad["&amp;tNM_list[[#This Row],[name]]&amp;"]"),MATCH(sl_language,tTrad[[Langue]:[Langue]],0))</f>
        <v>I. Information générale</v>
      </c>
    </row>
    <row r="148" spans="2:7" ht="29" hidden="1" x14ac:dyDescent="0.35">
      <c r="B148" s="25" t="s">
        <v>653</v>
      </c>
      <c r="C148" s="24" t="s">
        <v>808</v>
      </c>
      <c r="E148" s="24" t="s">
        <v>938</v>
      </c>
      <c r="F148" s="24" t="str">
        <f>CONCATENATE("INDEX(tTrad[",tNM_list[[#This Row],[name]],"],MATCH(sl_language,tTrad[[Langue]:[Langue]],0))")</f>
        <v>INDEX(tTrad[over_gen_subtitle_2],MATCH(sl_language,tTrad[[Langue]:[Langue]],0))</v>
      </c>
      <c r="G148" s="24" t="str">
        <f ca="1">INDEX(INDIRECT("tTrad["&amp;tNM_list[[#This Row],[name]]&amp;"]"),MATCH(sl_language,tTrad[[Langue]:[Langue]],0))</f>
        <v>I.2. Rôle des colonnes</v>
      </c>
    </row>
    <row r="149" spans="2:7" ht="29" hidden="1" x14ac:dyDescent="0.35">
      <c r="B149" s="24" t="s">
        <v>654</v>
      </c>
      <c r="C149" s="24" t="s">
        <v>809</v>
      </c>
      <c r="E149" s="24" t="s">
        <v>939</v>
      </c>
      <c r="F149" s="24" t="str">
        <f>CONCATENATE("INDEX(tTrad[",tNM_list[[#This Row],[name]],"],MATCH(sl_language,tTrad[[Langue]:[Langue]],0))")</f>
        <v>INDEX(tTrad[over_gen_type_def_1],MATCH(sl_language,tTrad[[Langue]:[Langue]],0))</v>
      </c>
      <c r="G149" s="24" t="str">
        <f ca="1">INDEX(INDIRECT("tTrad["&amp;tNM_list[[#This Row],[name]]&amp;"]"),MATCH(sl_language,tTrad[[Langue]:[Langue]],0))</f>
        <v>Pour la saisie de texte libre.</v>
      </c>
    </row>
    <row r="150" spans="2:7" ht="29" hidden="1" x14ac:dyDescent="0.35">
      <c r="B150" s="25" t="s">
        <v>655</v>
      </c>
      <c r="C150" s="24" t="s">
        <v>810</v>
      </c>
      <c r="E150" s="24" t="s">
        <v>940</v>
      </c>
      <c r="F150" s="24" t="str">
        <f>CONCATENATE("INDEX(tTrad[",tNM_list[[#This Row],[name]],"],MATCH(sl_language,tTrad[[Langue]:[Langue]],0))")</f>
        <v>INDEX(tTrad[over_gen_type_def_10],MATCH(sl_language,tTrad[[Langue]:[Langue]],0))</v>
      </c>
      <c r="G150" s="24" t="str">
        <f ca="1">INDEX(INDIRECT("tTrad["&amp;tNM_list[[#This Row],[name]]&amp;"]"),MATCH(sl_language,tTrad[[Langue]:[Langue]],0))</f>
        <v>Pour sélectionner une date.</v>
      </c>
    </row>
    <row r="151" spans="2:7" ht="29" hidden="1" x14ac:dyDescent="0.35">
      <c r="B151" s="24" t="s">
        <v>656</v>
      </c>
      <c r="C151" s="24" t="s">
        <v>811</v>
      </c>
      <c r="E151" s="24" t="s">
        <v>941</v>
      </c>
      <c r="F151" s="24" t="str">
        <f>CONCATENATE("INDEX(tTrad[",tNM_list[[#This Row],[name]],"],MATCH(sl_language,tTrad[[Langue]:[Langue]],0))")</f>
        <v>INDEX(tTrad[over_gen_type_def_11],MATCH(sl_language,tTrad[[Langue]:[Langue]],0))</v>
      </c>
      <c r="G151" s="24" t="str">
        <f ca="1">INDEX(INDIRECT("tTrad["&amp;tNM_list[[#This Row],[name]]&amp;"]"),MATCH(sl_language,tTrad[[Langue]:[Langue]],0))</f>
        <v>Pour sélectionner une date &amp; une heure.</v>
      </c>
    </row>
    <row r="152" spans="2:7" ht="29" hidden="1" x14ac:dyDescent="0.35">
      <c r="B152" s="25" t="s">
        <v>657</v>
      </c>
      <c r="C152" s="24" t="s">
        <v>812</v>
      </c>
      <c r="E152" s="24" t="s">
        <v>942</v>
      </c>
      <c r="F152" s="24" t="str">
        <f>CONCATENATE("INDEX(tTrad[",tNM_list[[#This Row],[name]],"],MATCH(sl_language,tTrad[[Langue]:[Langue]],0))")</f>
        <v>INDEX(tTrad[over_gen_type_def_12],MATCH(sl_language,tTrad[[Langue]:[Langue]],0))</v>
      </c>
      <c r="G152" s="24" t="str">
        <f ca="1">INDEX(INDIRECT("tTrad["&amp;tNM_list[[#This Row],[name]]&amp;"]"),MATCH(sl_language,tTrad[[Langue]:[Langue]],0))</f>
        <v>Pour enregistrer un audio.</v>
      </c>
    </row>
    <row r="153" spans="2:7" ht="29" hidden="1" x14ac:dyDescent="0.35">
      <c r="B153" s="24" t="s">
        <v>658</v>
      </c>
      <c r="C153" s="24" t="s">
        <v>813</v>
      </c>
      <c r="E153" s="24" t="s">
        <v>943</v>
      </c>
      <c r="F153" s="24" t="str">
        <f>CONCATENATE("INDEX(tTrad[",tNM_list[[#This Row],[name]],"],MATCH(sl_language,tTrad[[Langue]:[Langue]],0))")</f>
        <v>INDEX(tTrad[over_gen_type_def_13],MATCH(sl_language,tTrad[[Langue]:[Langue]],0))</v>
      </c>
      <c r="G153" s="24" t="str">
        <f ca="1">INDEX(INDIRECT("tTrad["&amp;tNM_list[[#This Row],[name]]&amp;"]"),MATCH(sl_language,tTrad[[Langue]:[Langue]],0))</f>
        <v>Pour enregistrer un vidéo.</v>
      </c>
    </row>
    <row r="154" spans="2:7" ht="29" hidden="1" x14ac:dyDescent="0.35">
      <c r="B154" s="25" t="s">
        <v>659</v>
      </c>
      <c r="C154" s="24" t="s">
        <v>814</v>
      </c>
      <c r="E154" s="24" t="s">
        <v>944</v>
      </c>
      <c r="F154" s="24" t="str">
        <f>CONCATENATE("INDEX(tTrad[",tNM_list[[#This Row],[name]],"],MATCH(sl_language,tTrad[[Langue]:[Langue]],0))")</f>
        <v>INDEX(tTrad[over_gen_type_def_14],MATCH(sl_language,tTrad[[Langue]:[Langue]],0))</v>
      </c>
      <c r="G154" s="24" t="str">
        <f ca="1">INDEX(INDIRECT("tTrad["&amp;tNM_list[[#This Row],[name]]&amp;"]"),MATCH(sl_language,tTrad[[Langue]:[Langue]],0))</f>
        <v>Pour ordonner un calcul.</v>
      </c>
    </row>
    <row r="155" spans="2:7" ht="29" hidden="1" x14ac:dyDescent="0.35">
      <c r="B155" s="24" t="s">
        <v>660</v>
      </c>
      <c r="C155" s="24" t="s">
        <v>815</v>
      </c>
      <c r="E155" s="24" t="s">
        <v>945</v>
      </c>
      <c r="F155" s="24" t="str">
        <f>CONCATENATE("INDEX(tTrad[",tNM_list[[#This Row],[name]],"],MATCH(sl_language,tTrad[[Langue]:[Langue]],0))")</f>
        <v>INDEX(tTrad[over_gen_type_def_2],MATCH(sl_language,tTrad[[Langue]:[Langue]],0))</v>
      </c>
      <c r="G155" s="24" t="str">
        <f ca="1">INDEX(INDIRECT("tTrad["&amp;tNM_list[[#This Row],[name]]&amp;"]"),MATCH(sl_language,tTrad[[Langue]:[Langue]],0))</f>
        <v>Saisie de nombres entiers ("ronds").</v>
      </c>
    </row>
    <row r="156" spans="2:7" ht="29" hidden="1" x14ac:dyDescent="0.35">
      <c r="B156" s="25" t="s">
        <v>661</v>
      </c>
      <c r="C156" s="24" t="s">
        <v>816</v>
      </c>
      <c r="E156" s="24" t="s">
        <v>946</v>
      </c>
      <c r="F156" s="24" t="str">
        <f>CONCATENATE("INDEX(tTrad[",tNM_list[[#This Row],[name]],"],MATCH(sl_language,tTrad[[Langue]:[Langue]],0))")</f>
        <v>INDEX(tTrad[over_gen_type_def_3],MATCH(sl_language,tTrad[[Langue]:[Langue]],0))</v>
      </c>
      <c r="G156" s="24" t="str">
        <f ca="1">INDEX(INDIRECT("tTrad["&amp;tNM_list[[#This Row],[name]]&amp;"]"),MATCH(sl_language,tTrad[[Langue]:[Langue]],0))</f>
        <v>Saisie de nombres décimaux.</v>
      </c>
    </row>
    <row r="157" spans="2:7" ht="116" hidden="1" x14ac:dyDescent="0.35">
      <c r="B157" s="24" t="s">
        <v>662</v>
      </c>
      <c r="C157" s="24" t="s">
        <v>817</v>
      </c>
      <c r="E157" s="24" t="s">
        <v>947</v>
      </c>
      <c r="F157" s="24" t="str">
        <f>CONCATENATE("INDEX(tTrad[",tNM_list[[#This Row],[name]],"],MATCH(sl_language,tTrad[[Langue]:[Langue]],0))")</f>
        <v>INDEX(tTrad[over_gen_type_def_4],MATCH(sl_language,tTrad[[Langue]:[Langue]],0))</v>
      </c>
      <c r="G157" s="24" t="str">
        <f ca="1">INDEX(INDIRECT("tTrad["&amp;tNM_list[[#This Row],[name]]&amp;"]"),MATCH(sl_language,tTrad[[Langue]:[Langue]],0))</f>
        <v>Pour les questions à choix multiples mais auxquelles vous ne pouvez sélectionner qu'une seule réponse parmi celles de la liste fournie. [option] indique ce que vous devez spécifier dans l'onglet "choices", où la liste des options est fournie. Si le nom de votre liste est "foodtype", la traduction informatique est "select_one [foodtype]".</v>
      </c>
    </row>
    <row r="158" spans="2:7" ht="43.5" hidden="1" x14ac:dyDescent="0.35">
      <c r="B158" s="25" t="s">
        <v>663</v>
      </c>
      <c r="C158" s="24" t="s">
        <v>818</v>
      </c>
      <c r="E158" s="24" t="s">
        <v>948</v>
      </c>
      <c r="F158" s="24" t="str">
        <f>CONCATENATE("INDEX(tTrad[",tNM_list[[#This Row],[name]],"],MATCH(sl_language,tTrad[[Langue]:[Langue]],0))")</f>
        <v>INDEX(tTrad[over_gen_type_def_5],MATCH(sl_language,tTrad[[Langue]:[Langue]],0))</v>
      </c>
      <c r="G158" s="24" t="str">
        <f ca="1">INDEX(INDIRECT("tTrad["&amp;tNM_list[[#This Row],[name]]&amp;"]"),MATCH(sl_language,tTrad[[Langue]:[Langue]],0))</f>
        <v>Identique à select_one, hormis que l'utilisateur peut choisir autant de réponses qu'il le désire.</v>
      </c>
    </row>
    <row r="159" spans="2:7" ht="29" hidden="1" x14ac:dyDescent="0.35">
      <c r="B159" s="24" t="s">
        <v>664</v>
      </c>
      <c r="C159" s="24" t="s">
        <v>819</v>
      </c>
      <c r="E159" s="24" t="s">
        <v>949</v>
      </c>
      <c r="F159" s="24" t="str">
        <f>CONCATENATE("INDEX(tTrad[",tNM_list[[#This Row],[name]],"],MATCH(sl_language,tTrad[[Langue]:[Langue]],0))")</f>
        <v>INDEX(tTrad[over_gen_type_def_6],MATCH(sl_language,tTrad[[Langue]:[Langue]],0))</v>
      </c>
      <c r="G159" s="24" t="str">
        <f ca="1">INDEX(INDIRECT("tTrad["&amp;tNM_list[[#This Row],[name]]&amp;"]"),MATCH(sl_language,tTrad[[Langue]:[Langue]],0))</f>
        <v>Inscrit une note sur l'écran mais n'autorise aucune saisie.</v>
      </c>
    </row>
    <row r="160" spans="2:7" ht="29" hidden="1" x14ac:dyDescent="0.35">
      <c r="B160" s="25" t="s">
        <v>665</v>
      </c>
      <c r="C160" s="24" t="s">
        <v>820</v>
      </c>
      <c r="E160" s="24" t="s">
        <v>950</v>
      </c>
      <c r="F160" s="24" t="str">
        <f>CONCATENATE("INDEX(tTrad[",tNM_list[[#This Row],[name]],"],MATCH(sl_language,tTrad[[Langue]:[Langue]],0))")</f>
        <v>INDEX(tTrad[over_gen_type_def_7],MATCH(sl_language,tTrad[[Langue]:[Langue]],0))</v>
      </c>
      <c r="G160" s="24" t="str">
        <f ca="1">INDEX(INDIRECT("tTrad["&amp;tNM_list[[#This Row],[name]]&amp;"]"),MATCH(sl_language,tTrad[[Langue]:[Langue]],0))</f>
        <v>Pour recueillir les coordonnées GPS.</v>
      </c>
    </row>
    <row r="161" spans="2:7" ht="29" hidden="1" x14ac:dyDescent="0.35">
      <c r="B161" s="24" t="s">
        <v>666</v>
      </c>
      <c r="C161" s="24" t="s">
        <v>821</v>
      </c>
      <c r="E161" s="24" t="s">
        <v>951</v>
      </c>
      <c r="F161" s="24" t="str">
        <f>CONCATENATE("INDEX(tTrad[",tNM_list[[#This Row],[name]],"],MATCH(sl_language,tTrad[[Langue]:[Langue]],0))")</f>
        <v>INDEX(tTrad[over_gen_type_def_8],MATCH(sl_language,tTrad[[Langue]:[Langue]],0))</v>
      </c>
      <c r="G161" s="24" t="str">
        <f ca="1">INDEX(INDIRECT("tTrad["&amp;tNM_list[[#This Row],[name]]&amp;"]"),MATCH(sl_language,tTrad[[Langue]:[Langue]],0))</f>
        <v>Pour prendre une photo.</v>
      </c>
    </row>
    <row r="162" spans="2:7" ht="29" hidden="1" x14ac:dyDescent="0.35">
      <c r="B162" s="25" t="s">
        <v>667</v>
      </c>
      <c r="C162" s="24" t="s">
        <v>822</v>
      </c>
      <c r="E162" s="24" t="s">
        <v>952</v>
      </c>
      <c r="F162" s="24" t="str">
        <f>CONCATENATE("INDEX(tTrad[",tNM_list[[#This Row],[name]],"],MATCH(sl_language,tTrad[[Langue]:[Langue]],0))")</f>
        <v>INDEX(tTrad[over_gen_type_def_9],MATCH(sl_language,tTrad[[Langue]:[Langue]],0))</v>
      </c>
      <c r="G162" s="24" t="str">
        <f ca="1">INDEX(INDIRECT("tTrad["&amp;tNM_list[[#This Row],[name]]&amp;"]"),MATCH(sl_language,tTrad[[Langue]:[Langue]],0))</f>
        <v>Pour analyser un code-barres, mais requiert des applications supplémentaires.</v>
      </c>
    </row>
    <row r="163" spans="2:7" ht="29" hidden="1" x14ac:dyDescent="0.35">
      <c r="B163" s="24" t="s">
        <v>668</v>
      </c>
      <c r="C163" s="24" t="s">
        <v>3</v>
      </c>
      <c r="E163" s="24" t="s">
        <v>3</v>
      </c>
      <c r="F163" s="24" t="str">
        <f>CONCATENATE("INDEX(tTrad[",tNM_list[[#This Row],[name]],"],MATCH(sl_language,tTrad[[Langue]:[Langue]],0))")</f>
        <v>INDEX(tTrad[over_gen_type_msg_1],MATCH(sl_language,tTrad[[Langue]:[Langue]],0))</v>
      </c>
      <c r="G163" s="24" t="str">
        <f ca="1">INDEX(INDIRECT("tTrad["&amp;tNM_list[[#This Row],[name]]&amp;"]"),MATCH(sl_language,tTrad[[Langue]:[Langue]],0))</f>
        <v>text</v>
      </c>
    </row>
    <row r="164" spans="2:7" ht="29" hidden="1" x14ac:dyDescent="0.35">
      <c r="B164" s="25" t="s">
        <v>669</v>
      </c>
      <c r="C164" s="24" t="s">
        <v>12</v>
      </c>
      <c r="E164" s="24" t="s">
        <v>12</v>
      </c>
      <c r="F164" s="24" t="str">
        <f>CONCATENATE("INDEX(tTrad[",tNM_list[[#This Row],[name]],"],MATCH(sl_language,tTrad[[Langue]:[Langue]],0))")</f>
        <v>INDEX(tTrad[over_gen_type_msg_10],MATCH(sl_language,tTrad[[Langue]:[Langue]],0))</v>
      </c>
      <c r="G164" s="24" t="str">
        <f ca="1">INDEX(INDIRECT("tTrad["&amp;tNM_list[[#This Row],[name]]&amp;"]"),MATCH(sl_language,tTrad[[Langue]:[Langue]],0))</f>
        <v>date</v>
      </c>
    </row>
    <row r="165" spans="2:7" ht="29" hidden="1" x14ac:dyDescent="0.35">
      <c r="B165" s="24" t="s">
        <v>670</v>
      </c>
      <c r="C165" s="24" t="s">
        <v>13</v>
      </c>
      <c r="E165" s="24" t="s">
        <v>13</v>
      </c>
      <c r="F165" s="24" t="str">
        <f>CONCATENATE("INDEX(tTrad[",tNM_list[[#This Row],[name]],"],MATCH(sl_language,tTrad[[Langue]:[Langue]],0))")</f>
        <v>INDEX(tTrad[over_gen_type_msg_11],MATCH(sl_language,tTrad[[Langue]:[Langue]],0))</v>
      </c>
      <c r="G165" s="24" t="str">
        <f ca="1">INDEX(INDIRECT("tTrad["&amp;tNM_list[[#This Row],[name]]&amp;"]"),MATCH(sl_language,tTrad[[Langue]:[Langue]],0))</f>
        <v>datetime</v>
      </c>
    </row>
    <row r="166" spans="2:7" ht="29" hidden="1" x14ac:dyDescent="0.35">
      <c r="B166" s="25" t="s">
        <v>671</v>
      </c>
      <c r="C166" s="24" t="s">
        <v>14</v>
      </c>
      <c r="E166" s="24" t="s">
        <v>14</v>
      </c>
      <c r="F166" s="24" t="str">
        <f>CONCATENATE("INDEX(tTrad[",tNM_list[[#This Row],[name]],"],MATCH(sl_language,tTrad[[Langue]:[Langue]],0))")</f>
        <v>INDEX(tTrad[over_gen_type_msg_12],MATCH(sl_language,tTrad[[Langue]:[Langue]],0))</v>
      </c>
      <c r="G166" s="24" t="str">
        <f ca="1">INDEX(INDIRECT("tTrad["&amp;tNM_list[[#This Row],[name]]&amp;"]"),MATCH(sl_language,tTrad[[Langue]:[Langue]],0))</f>
        <v>audio</v>
      </c>
    </row>
    <row r="167" spans="2:7" ht="29" hidden="1" x14ac:dyDescent="0.35">
      <c r="B167" s="24" t="s">
        <v>672</v>
      </c>
      <c r="C167" s="24" t="s">
        <v>15</v>
      </c>
      <c r="E167" s="24" t="s">
        <v>15</v>
      </c>
      <c r="F167" s="24" t="str">
        <f>CONCATENATE("INDEX(tTrad[",tNM_list[[#This Row],[name]],"],MATCH(sl_language,tTrad[[Langue]:[Langue]],0))")</f>
        <v>INDEX(tTrad[over_gen_type_msg_13],MATCH(sl_language,tTrad[[Langue]:[Langue]],0))</v>
      </c>
      <c r="G167" s="24" t="str">
        <f ca="1">INDEX(INDIRECT("tTrad["&amp;tNM_list[[#This Row],[name]]&amp;"]"),MATCH(sl_language,tTrad[[Langue]:[Langue]],0))</f>
        <v>video</v>
      </c>
    </row>
    <row r="168" spans="2:7" ht="29" hidden="1" x14ac:dyDescent="0.35">
      <c r="B168" s="25" t="s">
        <v>673</v>
      </c>
      <c r="C168" s="24" t="s">
        <v>16</v>
      </c>
      <c r="E168" s="24" t="s">
        <v>16</v>
      </c>
      <c r="F168" s="24" t="str">
        <f>CONCATENATE("INDEX(tTrad[",tNM_list[[#This Row],[name]],"],MATCH(sl_language,tTrad[[Langue]:[Langue]],0))")</f>
        <v>INDEX(tTrad[over_gen_type_msg_14],MATCH(sl_language,tTrad[[Langue]:[Langue]],0))</v>
      </c>
      <c r="G168" s="24" t="str">
        <f ca="1">INDEX(INDIRECT("tTrad["&amp;tNM_list[[#This Row],[name]]&amp;"]"),MATCH(sl_language,tTrad[[Langue]:[Langue]],0))</f>
        <v>calculate</v>
      </c>
    </row>
    <row r="169" spans="2:7" ht="29" hidden="1" x14ac:dyDescent="0.35">
      <c r="B169" s="24" t="s">
        <v>674</v>
      </c>
      <c r="C169" s="24" t="s">
        <v>823</v>
      </c>
      <c r="E169" s="24" t="s">
        <v>4</v>
      </c>
      <c r="F169" s="24" t="str">
        <f>CONCATENATE("INDEX(tTrad[",tNM_list[[#This Row],[name]],"],MATCH(sl_language,tTrad[[Langue]:[Langue]],0))")</f>
        <v>INDEX(tTrad[over_gen_type_msg_2],MATCH(sl_language,tTrad[[Langue]:[Langue]],0))</v>
      </c>
      <c r="G169" s="24" t="str">
        <f ca="1">INDEX(INDIRECT("tTrad["&amp;tNM_list[[#This Row],[name]]&amp;"]"),MATCH(sl_language,tTrad[[Langue]:[Langue]],0))</f>
        <v>integer (nombre entier)</v>
      </c>
    </row>
    <row r="170" spans="2:7" ht="29" hidden="1" x14ac:dyDescent="0.35">
      <c r="B170" s="25" t="s">
        <v>675</v>
      </c>
      <c r="C170" s="24" t="s">
        <v>824</v>
      </c>
      <c r="E170" s="24" t="s">
        <v>5</v>
      </c>
      <c r="F170" s="24" t="str">
        <f>CONCATENATE("INDEX(tTrad[",tNM_list[[#This Row],[name]],"],MATCH(sl_language,tTrad[[Langue]:[Langue]],0))")</f>
        <v>INDEX(tTrad[over_gen_type_msg_3],MATCH(sl_language,tTrad[[Langue]:[Langue]],0))</v>
      </c>
      <c r="G170" s="24" t="str">
        <f ca="1">INDEX(INDIRECT("tTrad["&amp;tNM_list[[#This Row],[name]]&amp;"]"),MATCH(sl_language,tTrad[[Langue]:[Langue]],0))</f>
        <v>decimal (nombre décimal)</v>
      </c>
    </row>
    <row r="171" spans="2:7" ht="29" hidden="1" x14ac:dyDescent="0.35">
      <c r="B171" s="24" t="s">
        <v>676</v>
      </c>
      <c r="C171" s="24" t="s">
        <v>6</v>
      </c>
      <c r="E171" s="24" t="s">
        <v>6</v>
      </c>
      <c r="F171" s="24" t="str">
        <f>CONCATENATE("INDEX(tTrad[",tNM_list[[#This Row],[name]],"],MATCH(sl_language,tTrad[[Langue]:[Langue]],0))")</f>
        <v>INDEX(tTrad[over_gen_type_msg_4],MATCH(sl_language,tTrad[[Langue]:[Langue]],0))</v>
      </c>
      <c r="G171" s="24" t="str">
        <f ca="1">INDEX(INDIRECT("tTrad["&amp;tNM_list[[#This Row],[name]]&amp;"]"),MATCH(sl_language,tTrad[[Langue]:[Langue]],0))</f>
        <v>select_one [options]</v>
      </c>
    </row>
    <row r="172" spans="2:7" ht="29" hidden="1" x14ac:dyDescent="0.35">
      <c r="B172" s="25" t="s">
        <v>677</v>
      </c>
      <c r="C172" s="24" t="s">
        <v>7</v>
      </c>
      <c r="E172" s="24" t="s">
        <v>7</v>
      </c>
      <c r="F172" s="24" t="str">
        <f>CONCATENATE("INDEX(tTrad[",tNM_list[[#This Row],[name]],"],MATCH(sl_language,tTrad[[Langue]:[Langue]],0))")</f>
        <v>INDEX(tTrad[over_gen_type_msg_5],MATCH(sl_language,tTrad[[Langue]:[Langue]],0))</v>
      </c>
      <c r="G172" s="24" t="str">
        <f ca="1">INDEX(INDIRECT("tTrad["&amp;tNM_list[[#This Row],[name]]&amp;"]"),MATCH(sl_language,tTrad[[Langue]:[Langue]],0))</f>
        <v>select_multiple [options]</v>
      </c>
    </row>
    <row r="173" spans="2:7" ht="29" hidden="1" x14ac:dyDescent="0.35">
      <c r="B173" s="24" t="s">
        <v>678</v>
      </c>
      <c r="C173" s="24" t="s">
        <v>825</v>
      </c>
      <c r="E173" s="24" t="s">
        <v>8</v>
      </c>
      <c r="F173" s="24" t="str">
        <f>CONCATENATE("INDEX(tTrad[",tNM_list[[#This Row],[name]],"],MATCH(sl_language,tTrad[[Langue]:[Langue]],0))")</f>
        <v>INDEX(tTrad[over_gen_type_msg_6],MATCH(sl_language,tTrad[[Langue]:[Langue]],0))</v>
      </c>
      <c r="G173" s="24" t="str">
        <f ca="1">INDEX(INDIRECT("tTrad["&amp;tNM_list[[#This Row],[name]]&amp;"]"),MATCH(sl_language,tTrad[[Langue]:[Langue]],0))</f>
        <v>note</v>
      </c>
    </row>
    <row r="174" spans="2:7" ht="29" hidden="1" x14ac:dyDescent="0.35">
      <c r="B174" s="25" t="s">
        <v>679</v>
      </c>
      <c r="C174" s="24" t="s">
        <v>9</v>
      </c>
      <c r="E174" s="24" t="s">
        <v>9</v>
      </c>
      <c r="F174" s="24" t="str">
        <f>CONCATENATE("INDEX(tTrad[",tNM_list[[#This Row],[name]],"],MATCH(sl_language,tTrad[[Langue]:[Langue]],0))")</f>
        <v>INDEX(tTrad[over_gen_type_msg_7],MATCH(sl_language,tTrad[[Langue]:[Langue]],0))</v>
      </c>
      <c r="G174" s="24" t="str">
        <f ca="1">INDEX(INDIRECT("tTrad["&amp;tNM_list[[#This Row],[name]]&amp;"]"),MATCH(sl_language,tTrad[[Langue]:[Langue]],0))</f>
        <v>geopoint</v>
      </c>
    </row>
    <row r="175" spans="2:7" ht="29" hidden="1" x14ac:dyDescent="0.35">
      <c r="B175" s="24" t="s">
        <v>680</v>
      </c>
      <c r="C175" s="24" t="s">
        <v>10</v>
      </c>
      <c r="E175" s="24" t="s">
        <v>10</v>
      </c>
      <c r="F175" s="24" t="str">
        <f>CONCATENATE("INDEX(tTrad[",tNM_list[[#This Row],[name]],"],MATCH(sl_language,tTrad[[Langue]:[Langue]],0))")</f>
        <v>INDEX(tTrad[over_gen_type_msg_8],MATCH(sl_language,tTrad[[Langue]:[Langue]],0))</v>
      </c>
      <c r="G175" s="24" t="str">
        <f ca="1">INDEX(INDIRECT("tTrad["&amp;tNM_list[[#This Row],[name]]&amp;"]"),MATCH(sl_language,tTrad[[Langue]:[Langue]],0))</f>
        <v>image</v>
      </c>
    </row>
    <row r="176" spans="2:7" ht="29" hidden="1" x14ac:dyDescent="0.35">
      <c r="B176" s="25" t="s">
        <v>681</v>
      </c>
      <c r="C176" s="24" t="s">
        <v>826</v>
      </c>
      <c r="E176" s="24" t="s">
        <v>11</v>
      </c>
      <c r="F176" s="24" t="str">
        <f>CONCATENATE("INDEX(tTrad[",tNM_list[[#This Row],[name]],"],MATCH(sl_language,tTrad[[Langue]:[Langue]],0))")</f>
        <v>INDEX(tTrad[over_gen_type_msg_9],MATCH(sl_language,tTrad[[Langue]:[Langue]],0))</v>
      </c>
      <c r="G176" s="24" t="str">
        <f ca="1">INDEX(INDIRECT("tTrad["&amp;tNM_list[[#This Row],[name]]&amp;"]"),MATCH(sl_language,tTrad[[Langue]:[Langue]],0))</f>
        <v>barcode (code-barres)</v>
      </c>
    </row>
    <row r="177" spans="2:7" ht="29" hidden="1" x14ac:dyDescent="0.35">
      <c r="B177" s="24" t="s">
        <v>682</v>
      </c>
      <c r="C177" s="24" t="s">
        <v>807</v>
      </c>
      <c r="E177" s="24" t="s">
        <v>937</v>
      </c>
      <c r="F177" s="24" t="str">
        <f>CONCATENATE("INDEX(tTrad[",tNM_list[[#This Row],[name]],"],MATCH(sl_language,tTrad[[Langue]:[Langue]],0))")</f>
        <v>INDEX(tTrad[over_gen_type_subtitle_1],MATCH(sl_language,tTrad[[Langue]:[Langue]],0))</v>
      </c>
      <c r="G177" s="24" t="str">
        <f ca="1">INDEX(INDIRECT("tTrad["&amp;tNM_list[[#This Row],[name]]&amp;"]"),MATCH(sl_language,tTrad[[Langue]:[Langue]],0))</f>
        <v>I.1. Type de questions (ou variables)</v>
      </c>
    </row>
    <row r="178" spans="2:7" ht="188.5" hidden="1" x14ac:dyDescent="0.35">
      <c r="B178" s="25" t="s">
        <v>683</v>
      </c>
      <c r="C178" s="24" t="s">
        <v>1044</v>
      </c>
      <c r="E178" s="24" t="s">
        <v>1045</v>
      </c>
      <c r="F178" s="24" t="str">
        <f>CONCATENATE("INDEX(tTrad[",tNM_list[[#This Row],[name]],"],MATCH(sl_language,tTrad[[Langue]:[Langue]],0))")</f>
        <v>INDEX(tTrad[over_grp_msg_1],MATCH(sl_language,tTrad[[Langue]:[Langue]],0))</v>
      </c>
      <c r="G178" s="24" t="str">
        <f ca="1">INDEX(INDIRECT("tTrad["&amp;tNM_list[[#This Row],[name]]&amp;"]"),MATCH(sl_language,tTrad[[Langue]:[Langue]],0))</f>
        <v>Le regroupement de questions peut avoir plusieurs buts différents: (1) spécifier un paramètre pour tout un groupe de questions plutôt qu'une seule (ex: un saut de champ, ou encore une apparition sur un écran donné...) (2) pour faciliter l'analyse en "faisant comprendre" à l'outil d'analyse qu'il y a un lien entre les questions (voir exemple ci-dessous). 
Les questions doivent être regroupées entre les invites de commande "begin group" (début du groupe) et "end group" (fin du groupe).</v>
      </c>
    </row>
    <row r="179" spans="2:7" ht="261" hidden="1" x14ac:dyDescent="0.35">
      <c r="B179" s="24" t="s">
        <v>684</v>
      </c>
      <c r="C179" s="24" t="s">
        <v>827</v>
      </c>
      <c r="E179" s="24" t="s">
        <v>1046</v>
      </c>
      <c r="F179" s="24" t="str">
        <f>CONCATENATE("INDEX(tTrad[",tNM_list[[#This Row],[name]],"],MATCH(sl_language,tTrad[[Langue]:[Langue]],0))")</f>
        <v>INDEX(tTrad[over_rpt_msg_1],MATCH(sl_language,tTrad[[Langue]:[Langue]],0))</v>
      </c>
      <c r="G179" s="24" t="str">
        <f ca="1">INDEX(INDIRECT("tTrad["&amp;tNM_list[[#This Row],[name]]&amp;"]"),MATCH(sl_language,tTrad[[Langue]:[Langue]],0))</f>
        <v>Un groupe de questions marquées comme "repeat" signifie que les questions qui y sont rattachées seront posées plusieurs fois. Les questions doivent être regroupées entre les invites de commande "begin repeat" (commencer la répétition) et "end repeat" (terminer la répétition). Si rien n'est spécifié dans la colonne "repeat_count" (nombre de répétitions), le nombre de questions sera répété jusqu'à ce que l'enquêteur mentionne qu'il ne veut pas ajouter de nouveau groupe de questions. Si un nombre ou encore le nom de la question précédente est spécifié dans repeat_coloumn" (tel que c'est le cas ici avec le nombre de récipients), le groupe de questions apparaîtra automatiquement le même nombre de fois que le nombre indiqué dans cette question.</v>
      </c>
    </row>
    <row r="180" spans="2:7" ht="29" hidden="1" x14ac:dyDescent="0.35">
      <c r="B180" s="25" t="s">
        <v>685</v>
      </c>
      <c r="C180" s="24" t="s">
        <v>828</v>
      </c>
      <c r="E180" s="24" t="s">
        <v>954</v>
      </c>
      <c r="F180" s="24" t="str">
        <f>CONCATENATE("INDEX(tTrad[",tNM_list[[#This Row],[name]],"],MATCH(sl_language,tTrad[[Langue]:[Langue]],0))")</f>
        <v>INDEX(tTrad[over_settings_maintitle],MATCH(sl_language,tTrad[[Langue]:[Langue]],0))</v>
      </c>
      <c r="G180" s="24" t="str">
        <f ca="1">INDEX(INDIRECT("tTrad["&amp;tNM_list[[#This Row],[name]]&amp;"]"),MATCH(sl_language,tTrad[[Langue]:[Langue]],0))</f>
        <v>II. Paramètres spécifiques</v>
      </c>
    </row>
    <row r="181" spans="2:7" ht="43.5" hidden="1" x14ac:dyDescent="0.35">
      <c r="B181" s="24" t="s">
        <v>686</v>
      </c>
      <c r="C181" s="24" t="s">
        <v>829</v>
      </c>
      <c r="E181" s="24" t="s">
        <v>955</v>
      </c>
      <c r="F181" s="24" t="str">
        <f>CONCATENATE("INDEX(tTrad[",tNM_list[[#This Row],[name]],"],MATCH(sl_language,tTrad[[Langue]:[Langue]],0))")</f>
        <v>INDEX(tTrad[over_settings_msg_1],MATCH(sl_language,tTrad[[Langue]:[Langue]],0))</v>
      </c>
      <c r="G181" s="24" t="str">
        <f ca="1">INDEX(INDIRECT("tTrad["&amp;tNM_list[[#This Row],[name]]&amp;"]"),MATCH(sl_language,tTrad[[Langue]:[Langue]],0))</f>
        <v>La section ci-dessous décrit les paramètres spécifiques qui peuvent être définis pour chaque question ou groupe de questions.</v>
      </c>
    </row>
    <row r="182" spans="2:7" ht="29" hidden="1" x14ac:dyDescent="0.35">
      <c r="B182" s="25" t="s">
        <v>687</v>
      </c>
      <c r="C182" s="24" t="s">
        <v>830</v>
      </c>
      <c r="E182" s="24" t="s">
        <v>956</v>
      </c>
      <c r="F182" s="24" t="str">
        <f>CONCATENATE("INDEX(tTrad[",tNM_list[[#This Row],[name]],"],MATCH(sl_language,tTrad[[Langue]:[Langue]],0))")</f>
        <v>INDEX(tTrad[over_settings_subtitle_1],MATCH(sl_language,tTrad[[Langue]:[Langue]],0))</v>
      </c>
      <c r="G182" s="24" t="str">
        <f ca="1">INDEX(INDIRECT("tTrad["&amp;tNM_list[[#This Row],[name]]&amp;"]"),MATCH(sl_language,tTrad[[Langue]:[Langue]],0))</f>
        <v>II.1. Contraintes sur certaines données</v>
      </c>
    </row>
    <row r="183" spans="2:7" ht="29" hidden="1" x14ac:dyDescent="0.35">
      <c r="B183" s="24" t="s">
        <v>688</v>
      </c>
      <c r="C183" s="24" t="s">
        <v>831</v>
      </c>
      <c r="E183" s="24" t="s">
        <v>957</v>
      </c>
      <c r="F183" s="24" t="str">
        <f>CONCATENATE("INDEX(tTrad[",tNM_list[[#This Row],[name]],"],MATCH(sl_language,tTrad[[Langue]:[Langue]],0))")</f>
        <v>INDEX(tTrad[over_settings_subtitle_2],MATCH(sl_language,tTrad[[Langue]:[Langue]],0))</v>
      </c>
      <c r="G183" s="24" t="str">
        <f ca="1">INDEX(INDIRECT("tTrad["&amp;tNM_list[[#This Row],[name]]&amp;"]"),MATCH(sl_language,tTrad[[Langue]:[Langue]],0))</f>
        <v>II.2. Questions conditionnelles ("relevant")</v>
      </c>
    </row>
    <row r="184" spans="2:7" ht="29" hidden="1" x14ac:dyDescent="0.35">
      <c r="B184" s="25" t="s">
        <v>689</v>
      </c>
      <c r="C184" s="24" t="s">
        <v>832</v>
      </c>
      <c r="E184" s="24" t="s">
        <v>958</v>
      </c>
      <c r="F184" s="24" t="str">
        <f>CONCATENATE("INDEX(tTrad[",tNM_list[[#This Row],[name]],"],MATCH(sl_language,tTrad[[Langue]:[Langue]],0))")</f>
        <v>INDEX(tTrad[over_settings_subtitle_3],MATCH(sl_language,tTrad[[Langue]:[Langue]],0))</v>
      </c>
      <c r="G184" s="24" t="str">
        <f ca="1">INDEX(INDIRECT("tTrad["&amp;tNM_list[[#This Row],[name]]&amp;"]"),MATCH(sl_language,tTrad[[Langue]:[Langue]],0))</f>
        <v>II.3. Calculs</v>
      </c>
    </row>
    <row r="185" spans="2:7" ht="29" hidden="1" x14ac:dyDescent="0.35">
      <c r="B185" s="24" t="s">
        <v>690</v>
      </c>
      <c r="C185" s="24" t="s">
        <v>833</v>
      </c>
      <c r="E185" s="24" t="s">
        <v>959</v>
      </c>
      <c r="F185" s="24" t="str">
        <f>CONCATENATE("INDEX(tTrad[",tNM_list[[#This Row],[name]],"],MATCH(sl_language,tTrad[[Langue]:[Langue]],0))")</f>
        <v>INDEX(tTrad[over_settings_subtitle_4],MATCH(sl_language,tTrad[[Langue]:[Langue]],0))</v>
      </c>
      <c r="G185" s="24" t="str">
        <f ca="1">INDEX(INDIRECT("tTrad["&amp;tNM_list[[#This Row],[name]]&amp;"]"),MATCH(sl_language,tTrad[[Langue]:[Langue]],0))</f>
        <v>II.4. Apparence</v>
      </c>
    </row>
    <row r="186" spans="2:7" ht="29" hidden="1" x14ac:dyDescent="0.35">
      <c r="B186" s="25" t="s">
        <v>691</v>
      </c>
      <c r="C186" s="24" t="s">
        <v>807</v>
      </c>
      <c r="E186" s="24" t="s">
        <v>937</v>
      </c>
      <c r="F186" s="24" t="str">
        <f>CONCATENATE("INDEX(tTrad[",tNM_list[[#This Row],[name]],"],MATCH(sl_language,tTrad[[Langue]:[Langue]],0))")</f>
        <v>INDEX(tTrad[over_type_subtitle_1],MATCH(sl_language,tTrad[[Langue]:[Langue]],0))</v>
      </c>
      <c r="G186" s="24" t="str">
        <f ca="1">INDEX(INDIRECT("tTrad["&amp;tNM_list[[#This Row],[name]]&amp;"]"),MATCH(sl_language,tTrad[[Langue]:[Langue]],0))</f>
        <v>I.1. Type de questions (ou variables)</v>
      </c>
    </row>
    <row r="187" spans="2:7" hidden="1" x14ac:dyDescent="0.35">
      <c r="B187" s="25"/>
    </row>
    <row r="188" spans="2:7" hidden="1" x14ac:dyDescent="0.35"/>
    <row r="189" spans="2:7" hidden="1" x14ac:dyDescent="0.35">
      <c r="B189" s="25"/>
    </row>
    <row r="190" spans="2:7" hidden="1" x14ac:dyDescent="0.35"/>
    <row r="191" spans="2:7" hidden="1" x14ac:dyDescent="0.35">
      <c r="B191" s="25"/>
    </row>
    <row r="192" spans="2:7" hidden="1" x14ac:dyDescent="0.35"/>
    <row r="193" spans="2:2" hidden="1" x14ac:dyDescent="0.35">
      <c r="B193" s="25"/>
    </row>
    <row r="194" spans="2:2" hidden="1" x14ac:dyDescent="0.35"/>
    <row r="195" spans="2:2" hidden="1" x14ac:dyDescent="0.35">
      <c r="B195" s="25"/>
    </row>
    <row r="196" spans="2:2" hidden="1" x14ac:dyDescent="0.35"/>
    <row r="197" spans="2:2" hidden="1" x14ac:dyDescent="0.35">
      <c r="B197" s="25"/>
    </row>
    <row r="198" spans="2:2" hidden="1" x14ac:dyDescent="0.35"/>
    <row r="199" spans="2:2" hidden="1" x14ac:dyDescent="0.35">
      <c r="B199" s="25"/>
    </row>
    <row r="200" spans="2:2" hidden="1" x14ac:dyDescent="0.35"/>
    <row r="201" spans="2:2" hidden="1" x14ac:dyDescent="0.35">
      <c r="B201" s="25"/>
    </row>
    <row r="202" spans="2:2" hidden="1" x14ac:dyDescent="0.35"/>
    <row r="203" spans="2:2" hidden="1" x14ac:dyDescent="0.35">
      <c r="B203" s="25"/>
    </row>
    <row r="204" spans="2:2" hidden="1" x14ac:dyDescent="0.35"/>
    <row r="205" spans="2:2" hidden="1" x14ac:dyDescent="0.35">
      <c r="B205" s="25"/>
    </row>
    <row r="206" spans="2:2" hidden="1" x14ac:dyDescent="0.35"/>
    <row r="207" spans="2:2" hidden="1" x14ac:dyDescent="0.35">
      <c r="B207" s="25"/>
    </row>
    <row r="208" spans="2:2" hidden="1" x14ac:dyDescent="0.35"/>
    <row r="209" spans="2:2" hidden="1" x14ac:dyDescent="0.35">
      <c r="B209" s="25"/>
    </row>
    <row r="210" spans="2:2" hidden="1" x14ac:dyDescent="0.35"/>
    <row r="211" spans="2:2" hidden="1" x14ac:dyDescent="0.35">
      <c r="B211" s="25"/>
    </row>
    <row r="212" spans="2:2" hidden="1" x14ac:dyDescent="0.35"/>
    <row r="213" spans="2:2" hidden="1" x14ac:dyDescent="0.35">
      <c r="B213" s="25"/>
    </row>
    <row r="214" spans="2:2" hidden="1" x14ac:dyDescent="0.35"/>
    <row r="215" spans="2:2" hidden="1" x14ac:dyDescent="0.35">
      <c r="B215" s="25"/>
    </row>
    <row r="216" spans="2:2" hidden="1" x14ac:dyDescent="0.35"/>
    <row r="217" spans="2:2" hidden="1" x14ac:dyDescent="0.35">
      <c r="B217" s="25"/>
    </row>
    <row r="218" spans="2:2" hidden="1" x14ac:dyDescent="0.35"/>
    <row r="219" spans="2:2" hidden="1" x14ac:dyDescent="0.35">
      <c r="B219" s="25"/>
    </row>
    <row r="220" spans="2:2" hidden="1" x14ac:dyDescent="0.35"/>
    <row r="221" spans="2:2" hidden="1" x14ac:dyDescent="0.35">
      <c r="B221" s="25"/>
    </row>
    <row r="222" spans="2:2" hidden="1" x14ac:dyDescent="0.35"/>
    <row r="223" spans="2:2" hidden="1" x14ac:dyDescent="0.35">
      <c r="B223" s="25"/>
    </row>
    <row r="224" spans="2:2" hidden="1" x14ac:dyDescent="0.35"/>
    <row r="225" spans="2:2" hidden="1" x14ac:dyDescent="0.35">
      <c r="B225" s="25"/>
    </row>
    <row r="226" spans="2:2" hidden="1" x14ac:dyDescent="0.35"/>
    <row r="227" spans="2:2" hidden="1" x14ac:dyDescent="0.35">
      <c r="B227" s="25"/>
    </row>
    <row r="228" spans="2:2" hidden="1" x14ac:dyDescent="0.35"/>
    <row r="229" spans="2:2" hidden="1" x14ac:dyDescent="0.35">
      <c r="B229" s="25"/>
    </row>
    <row r="230" spans="2:2" hidden="1" x14ac:dyDescent="0.35"/>
    <row r="231" spans="2:2" hidden="1" x14ac:dyDescent="0.35">
      <c r="B231" s="25"/>
    </row>
    <row r="232" spans="2:2" hidden="1" x14ac:dyDescent="0.35"/>
    <row r="233" spans="2:2" hidden="1" x14ac:dyDescent="0.35">
      <c r="B233" s="25"/>
    </row>
    <row r="234" spans="2:2" hidden="1" x14ac:dyDescent="0.35"/>
    <row r="235" spans="2:2" hidden="1" x14ac:dyDescent="0.35">
      <c r="B235" s="25"/>
    </row>
    <row r="236" spans="2:2" hidden="1" x14ac:dyDescent="0.35"/>
    <row r="237" spans="2:2" hidden="1" x14ac:dyDescent="0.35">
      <c r="B237" s="25"/>
    </row>
    <row r="238" spans="2:2" hidden="1" x14ac:dyDescent="0.35"/>
    <row r="239" spans="2:2" hidden="1" x14ac:dyDescent="0.35">
      <c r="B239" s="25"/>
    </row>
    <row r="240" spans="2:2" hidden="1" x14ac:dyDescent="0.35"/>
    <row r="241" spans="2:2" hidden="1" x14ac:dyDescent="0.35">
      <c r="B241" s="25"/>
    </row>
    <row r="242" spans="2:2" hidden="1" x14ac:dyDescent="0.35"/>
    <row r="243" spans="2:2" hidden="1" x14ac:dyDescent="0.35">
      <c r="B243" s="25"/>
    </row>
    <row r="244" spans="2:2" hidden="1" x14ac:dyDescent="0.35"/>
    <row r="245" spans="2:2" hidden="1" x14ac:dyDescent="0.35">
      <c r="B245" s="25"/>
    </row>
    <row r="246" spans="2:2" hidden="1" x14ac:dyDescent="0.35"/>
    <row r="247" spans="2:2" hidden="1" x14ac:dyDescent="0.35">
      <c r="B247" s="25"/>
    </row>
    <row r="248" spans="2:2" hidden="1" x14ac:dyDescent="0.35"/>
    <row r="249" spans="2:2" hidden="1" x14ac:dyDescent="0.35">
      <c r="B249" s="25"/>
    </row>
    <row r="250" spans="2:2" hidden="1" x14ac:dyDescent="0.35"/>
    <row r="251" spans="2:2" hidden="1" x14ac:dyDescent="0.35">
      <c r="B251" s="25"/>
    </row>
    <row r="252" spans="2:2" hidden="1" x14ac:dyDescent="0.35"/>
    <row r="253" spans="2:2" hidden="1" x14ac:dyDescent="0.35">
      <c r="B253" s="25"/>
    </row>
    <row r="254" spans="2:2" hidden="1" x14ac:dyDescent="0.35"/>
    <row r="255" spans="2:2" hidden="1" x14ac:dyDescent="0.35">
      <c r="B255" s="25"/>
    </row>
    <row r="257" spans="2:2" x14ac:dyDescent="0.35">
      <c r="B257" s="25"/>
    </row>
    <row r="259" spans="2:2" x14ac:dyDescent="0.35">
      <c r="B259" s="25"/>
    </row>
    <row r="261" spans="2:2" x14ac:dyDescent="0.35">
      <c r="B261" s="25"/>
    </row>
    <row r="263" spans="2:2" x14ac:dyDescent="0.35">
      <c r="B263" s="25"/>
    </row>
    <row r="265" spans="2:2" x14ac:dyDescent="0.35">
      <c r="B265" s="25"/>
    </row>
    <row r="267" spans="2:2" x14ac:dyDescent="0.35">
      <c r="B267" s="25"/>
    </row>
    <row r="269" spans="2:2" x14ac:dyDescent="0.35">
      <c r="B269" s="25"/>
    </row>
    <row r="271" spans="2:2" x14ac:dyDescent="0.35">
      <c r="B271" s="25"/>
    </row>
    <row r="273" spans="2:2" x14ac:dyDescent="0.35">
      <c r="B273" s="25"/>
    </row>
    <row r="275" spans="2:2" x14ac:dyDescent="0.35">
      <c r="B275" s="25"/>
    </row>
    <row r="277" spans="2:2" x14ac:dyDescent="0.35">
      <c r="B277" s="25"/>
    </row>
    <row r="279" spans="2:2" x14ac:dyDescent="0.35">
      <c r="B279" s="25"/>
    </row>
    <row r="281" spans="2:2" x14ac:dyDescent="0.35">
      <c r="B281" s="25"/>
    </row>
    <row r="283" spans="2:2" x14ac:dyDescent="0.35">
      <c r="B283" s="25"/>
    </row>
    <row r="285" spans="2:2" x14ac:dyDescent="0.35">
      <c r="B285" s="25"/>
    </row>
    <row r="287" spans="2:2" x14ac:dyDescent="0.35">
      <c r="B287" s="25"/>
    </row>
    <row r="289" spans="2:2" x14ac:dyDescent="0.35">
      <c r="B289" s="25"/>
    </row>
  </sheetData>
  <pageMargins left="0.7" right="0.7" top="0.75" bottom="0.75" header="0.3" footer="0.3"/>
  <pageSetup orientation="portrait" r:id="rId1"/>
  <tableParts count="2">
    <tablePart r:id="rId2"/>
    <tablePart r:id="rId3"/>
  </tablePart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D04287FC228141BE6DC2E279D316A3" ma:contentTypeVersion="18" ma:contentTypeDescription="Create a new document." ma:contentTypeScope="" ma:versionID="53253cf3991db001c8f378f9340cc5e3">
  <xsd:schema xmlns:xsd="http://www.w3.org/2001/XMLSchema" xmlns:xs="http://www.w3.org/2001/XMLSchema" xmlns:p="http://schemas.microsoft.com/office/2006/metadata/properties" xmlns:ns2="458d262f-0782-4c02-ae99-38d6040ade62" xmlns:ns3="a673553b-e85d-4085-989b-b167054402de" targetNamespace="http://schemas.microsoft.com/office/2006/metadata/properties" ma:root="true" ma:fieldsID="57b348c9f320f20969e5683dcbd96533" ns2:_="" ns3:_="">
    <xsd:import namespace="458d262f-0782-4c02-ae99-38d6040ade62"/>
    <xsd:import namespace="a673553b-e85d-4085-989b-b167054402d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8d262f-0782-4c02-ae99-38d6040ade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73553b-e85d-4085-989b-b167054402d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683302e-a03d-4157-8d0f-b9dc619dff60}" ma:internalName="TaxCatchAll" ma:showField="CatchAllData" ma:web="a673553b-e85d-4085-989b-b167054402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58d262f-0782-4c02-ae99-38d6040ade62">
      <Terms xmlns="http://schemas.microsoft.com/office/infopath/2007/PartnerControls"/>
    </lcf76f155ced4ddcb4097134ff3c332f>
    <TaxCatchAll xmlns="a673553b-e85d-4085-989b-b167054402de" xsi:nil="true"/>
  </documentManagement>
</p:properties>
</file>

<file path=customXml/itemProps1.xml><?xml version="1.0" encoding="utf-8"?>
<ds:datastoreItem xmlns:ds="http://schemas.openxmlformats.org/officeDocument/2006/customXml" ds:itemID="{1BE00B8B-693B-4DBE-8FE3-B9CE9D3D37C0}"/>
</file>

<file path=customXml/itemProps2.xml><?xml version="1.0" encoding="utf-8"?>
<ds:datastoreItem xmlns:ds="http://schemas.openxmlformats.org/officeDocument/2006/customXml" ds:itemID="{A4C69266-C23F-4CE5-915A-069B1853D964}"/>
</file>

<file path=customXml/itemProps3.xml><?xml version="1.0" encoding="utf-8"?>
<ds:datastoreItem xmlns:ds="http://schemas.openxmlformats.org/officeDocument/2006/customXml" ds:itemID="{C24584EB-8A2D-4F29-8F85-300D24DDFD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176</vt:i4>
      </vt:variant>
    </vt:vector>
  </HeadingPairs>
  <TitlesOfParts>
    <vt:vector size="184" baseType="lpstr">
      <vt:lpstr>Introduction</vt:lpstr>
      <vt:lpstr>XLS_Overview</vt:lpstr>
      <vt:lpstr>Instructions</vt:lpstr>
      <vt:lpstr>survey</vt:lpstr>
      <vt:lpstr>choices</vt:lpstr>
      <vt:lpstr>settings</vt:lpstr>
      <vt:lpstr>troubleshooting (coming soon)</vt:lpstr>
      <vt:lpstr>META</vt:lpstr>
      <vt:lpstr>inst_adapt_msg_1</vt:lpstr>
      <vt:lpstr>inst_adapt_msg_2</vt:lpstr>
      <vt:lpstr>inst_adapt_msg_3</vt:lpstr>
      <vt:lpstr>inst_adapt_title_1</vt:lpstr>
      <vt:lpstr>inst_add_msg_1</vt:lpstr>
      <vt:lpstr>inst_add_msg_2</vt:lpstr>
      <vt:lpstr>inst_add_msg_3</vt:lpstr>
      <vt:lpstr>inst_add_title_1</vt:lpstr>
      <vt:lpstr>inst_app_title_1</vt:lpstr>
      <vt:lpstr>inst_appearance_msg_1</vt:lpstr>
      <vt:lpstr>inst_genset_msg_1</vt:lpstr>
      <vt:lpstr>inst_genset_msg_2</vt:lpstr>
      <vt:lpstr>inst_genset_msg_3</vt:lpstr>
      <vt:lpstr>inst_genset_msg_4</vt:lpstr>
      <vt:lpstr>inst_genset_msg_5</vt:lpstr>
      <vt:lpstr>inst_genset_msg_6</vt:lpstr>
      <vt:lpstr>inst_genset_msg_7</vt:lpstr>
      <vt:lpstr>inst_genset_msg_8</vt:lpstr>
      <vt:lpstr>inst_genset_title_1</vt:lpstr>
      <vt:lpstr>inst_geo_msg_1</vt:lpstr>
      <vt:lpstr>inst_geo_msg_10</vt:lpstr>
      <vt:lpstr>inst_geo_msg_11</vt:lpstr>
      <vt:lpstr>inst_geo_msg_12</vt:lpstr>
      <vt:lpstr>inst_geo_msg_13</vt:lpstr>
      <vt:lpstr>inst_geo_msg_14</vt:lpstr>
      <vt:lpstr>inst_geo_msg_15</vt:lpstr>
      <vt:lpstr>inst_geo_msg_16</vt:lpstr>
      <vt:lpstr>inst_geo_msg_17</vt:lpstr>
      <vt:lpstr>inst_geo_msg_2</vt:lpstr>
      <vt:lpstr>inst_geo_msg_3</vt:lpstr>
      <vt:lpstr>inst_geo_msg_4</vt:lpstr>
      <vt:lpstr>inst_geo_msg_5</vt:lpstr>
      <vt:lpstr>inst_geo_msg_6</vt:lpstr>
      <vt:lpstr>inst_geo_msg_7</vt:lpstr>
      <vt:lpstr>inst_geo_msg_8</vt:lpstr>
      <vt:lpstr>inst_geo_msg_9</vt:lpstr>
      <vt:lpstr>inst_geo_title_1</vt:lpstr>
      <vt:lpstr>inst_get_msg_1</vt:lpstr>
      <vt:lpstr>inst_get_msg_2</vt:lpstr>
      <vt:lpstr>inst_get_msg_3</vt:lpstr>
      <vt:lpstr>inst_get_msg_4</vt:lpstr>
      <vt:lpstr>inst_get_msg_5</vt:lpstr>
      <vt:lpstr>inst_get_title_1</vt:lpstr>
      <vt:lpstr>inst_lang_msg_1</vt:lpstr>
      <vt:lpstr>inst_lang_title_1</vt:lpstr>
      <vt:lpstr>inst_opt_msg_1</vt:lpstr>
      <vt:lpstr>inst_opt_msg_2</vt:lpstr>
      <vt:lpstr>inst_opt_msg_3</vt:lpstr>
      <vt:lpstr>inst_opt_title_1</vt:lpstr>
      <vt:lpstr>inst_prep_msg_1</vt:lpstr>
      <vt:lpstr>inst_prep_msg_2</vt:lpstr>
      <vt:lpstr>inst_prep_msg_3</vt:lpstr>
      <vt:lpstr>inst_prep_msg_4</vt:lpstr>
      <vt:lpstr>inst_prep_msg_5</vt:lpstr>
      <vt:lpstr>inst_prep_msg_6</vt:lpstr>
      <vt:lpstr>inst_prep_title_1</vt:lpstr>
      <vt:lpstr>inst_test_msg_1</vt:lpstr>
      <vt:lpstr>inst_test_msg_2</vt:lpstr>
      <vt:lpstr>inst_test_title_1</vt:lpstr>
      <vt:lpstr>intro_aim_msg1</vt:lpstr>
      <vt:lpstr>intro_aim_msg2</vt:lpstr>
      <vt:lpstr>intro_aim_msg3</vt:lpstr>
      <vt:lpstr>intro_aim_sectiontitle</vt:lpstr>
      <vt:lpstr>intro_maintitle</vt:lpstr>
      <vt:lpstr>intro_overview_msg_1</vt:lpstr>
      <vt:lpstr>intro_overview_msg_2</vt:lpstr>
      <vt:lpstr>intro_overview_msg_3</vt:lpstr>
      <vt:lpstr>intro_overview_msg_4</vt:lpstr>
      <vt:lpstr>intro_overview_msg_6</vt:lpstr>
      <vt:lpstr>intro_overview_sectiontitle</vt:lpstr>
      <vt:lpstr>over_app_msg_1</vt:lpstr>
      <vt:lpstr>over_app_msg_2</vt:lpstr>
      <vt:lpstr>over_app_msg_3</vt:lpstr>
      <vt:lpstr>over_app_msg_4</vt:lpstr>
      <vt:lpstr>over_calc_desc_1</vt:lpstr>
      <vt:lpstr>over_calc_msg_1</vt:lpstr>
      <vt:lpstr>over_calc_msg_2</vt:lpstr>
      <vt:lpstr>over_calc_msg_3</vt:lpstr>
      <vt:lpstr>over_calc_msg_4</vt:lpstr>
      <vt:lpstr>over_calc_msg_5</vt:lpstr>
      <vt:lpstr>over_cond_desc_1</vt:lpstr>
      <vt:lpstr>over_cond_desc_2</vt:lpstr>
      <vt:lpstr>over_cond_desc_3</vt:lpstr>
      <vt:lpstr>over_cond_desc_4</vt:lpstr>
      <vt:lpstr>over_cond_desc_6</vt:lpstr>
      <vt:lpstr>over_cond_desc_7</vt:lpstr>
      <vt:lpstr>over_cond_msg_1</vt:lpstr>
      <vt:lpstr>over_cond_msg_2</vt:lpstr>
      <vt:lpstr>over_cond_msg_3</vt:lpstr>
      <vt:lpstr>over_cond_msg_4</vt:lpstr>
      <vt:lpstr>over_cond_msg_5</vt:lpstr>
      <vt:lpstr>over_const_desc_1</vt:lpstr>
      <vt:lpstr>over_const_desc_2</vt:lpstr>
      <vt:lpstr>over_const_desc_3</vt:lpstr>
      <vt:lpstr>over_const_msg_1</vt:lpstr>
      <vt:lpstr>over_const_msg_2</vt:lpstr>
      <vt:lpstr>over_const_msg_3</vt:lpstr>
      <vt:lpstr>over_const_msg_4</vt:lpstr>
      <vt:lpstr>over_const_msg_5</vt:lpstr>
      <vt:lpstr>over_const_msg_6</vt:lpstr>
      <vt:lpstr>over_far_maintitle</vt:lpstr>
      <vt:lpstr>over_far_msg_1</vt:lpstr>
      <vt:lpstr>over_far_subtitle_1</vt:lpstr>
      <vt:lpstr>over_far_subtitle_2</vt:lpstr>
      <vt:lpstr>over_gen_maintitle</vt:lpstr>
      <vt:lpstr>over_gen_role_desc_1</vt:lpstr>
      <vt:lpstr>over_gen_role_desc_10</vt:lpstr>
      <vt:lpstr>over_gen_role_desc_11</vt:lpstr>
      <vt:lpstr>over_gen_role_desc_12</vt:lpstr>
      <vt:lpstr>over_gen_role_desc_13</vt:lpstr>
      <vt:lpstr>over_gen_role_desc_14</vt:lpstr>
      <vt:lpstr>over_gen_role_desc_15</vt:lpstr>
      <vt:lpstr>over_gen_role_desc_2</vt:lpstr>
      <vt:lpstr>over_gen_role_desc_3</vt:lpstr>
      <vt:lpstr>over_gen_role_desc_4</vt:lpstr>
      <vt:lpstr>over_gen_role_desc_5</vt:lpstr>
      <vt:lpstr>over_gen_role_desc_6</vt:lpstr>
      <vt:lpstr>over_gen_role_desc_7</vt:lpstr>
      <vt:lpstr>over_gen_role_desc_8</vt:lpstr>
      <vt:lpstr>over_gen_role_desc_9</vt:lpstr>
      <vt:lpstr>over_gen_role_msg_1</vt:lpstr>
      <vt:lpstr>over_gen_role_msg_10</vt:lpstr>
      <vt:lpstr>over_gen_role_msg_11</vt:lpstr>
      <vt:lpstr>over_gen_role_msg_12</vt:lpstr>
      <vt:lpstr>over_gen_role_msg_13</vt:lpstr>
      <vt:lpstr>over_gen_role_msg_14</vt:lpstr>
      <vt:lpstr>over_gen_role_msg_15</vt:lpstr>
      <vt:lpstr>over_gen_role_msg_2</vt:lpstr>
      <vt:lpstr>over_gen_role_msg_3</vt:lpstr>
      <vt:lpstr>over_gen_role_msg_4</vt:lpstr>
      <vt:lpstr>over_gen_role_msg_5</vt:lpstr>
      <vt:lpstr>over_gen_role_msg_6</vt:lpstr>
      <vt:lpstr>over_gen_role_msg_7</vt:lpstr>
      <vt:lpstr>over_gen_role_msg_8</vt:lpstr>
      <vt:lpstr>over_gen_role_msg_9</vt:lpstr>
      <vt:lpstr>over_gen_subtitle_1</vt:lpstr>
      <vt:lpstr>over_gen_subtitle_2</vt:lpstr>
      <vt:lpstr>over_gen_type_def_1</vt:lpstr>
      <vt:lpstr>over_gen_type_def_10</vt:lpstr>
      <vt:lpstr>over_gen_type_def_11</vt:lpstr>
      <vt:lpstr>over_gen_type_def_12</vt:lpstr>
      <vt:lpstr>over_gen_type_def_13</vt:lpstr>
      <vt:lpstr>over_gen_type_def_14</vt:lpstr>
      <vt:lpstr>over_gen_type_def_2</vt:lpstr>
      <vt:lpstr>over_gen_type_def_3</vt:lpstr>
      <vt:lpstr>over_gen_type_def_4</vt:lpstr>
      <vt:lpstr>over_gen_type_def_5</vt:lpstr>
      <vt:lpstr>over_gen_type_def_6</vt:lpstr>
      <vt:lpstr>over_gen_type_def_7</vt:lpstr>
      <vt:lpstr>over_gen_type_def_8</vt:lpstr>
      <vt:lpstr>over_gen_type_def_9</vt:lpstr>
      <vt:lpstr>over_gen_type_msg_1</vt:lpstr>
      <vt:lpstr>over_gen_type_msg_10</vt:lpstr>
      <vt:lpstr>over_gen_type_msg_11</vt:lpstr>
      <vt:lpstr>over_gen_type_msg_12</vt:lpstr>
      <vt:lpstr>over_gen_type_msg_13</vt:lpstr>
      <vt:lpstr>over_gen_type_msg_14</vt:lpstr>
      <vt:lpstr>over_gen_type_msg_2</vt:lpstr>
      <vt:lpstr>over_gen_type_msg_3</vt:lpstr>
      <vt:lpstr>over_gen_type_msg_4</vt:lpstr>
      <vt:lpstr>over_gen_type_msg_5</vt:lpstr>
      <vt:lpstr>over_gen_type_msg_6</vt:lpstr>
      <vt:lpstr>over_gen_type_msg_7</vt:lpstr>
      <vt:lpstr>over_gen_type_msg_8</vt:lpstr>
      <vt:lpstr>over_gen_type_msg_9</vt:lpstr>
      <vt:lpstr>over_gen_type_subtitle_1</vt:lpstr>
      <vt:lpstr>over_grp_msg_1</vt:lpstr>
      <vt:lpstr>over_rpt_msg_1</vt:lpstr>
      <vt:lpstr>over_settings_maintitle</vt:lpstr>
      <vt:lpstr>over_settings_msg_1</vt:lpstr>
      <vt:lpstr>over_settings_subtitle_1</vt:lpstr>
      <vt:lpstr>over_settings_subtitle_2</vt:lpstr>
      <vt:lpstr>over_settings_subtitle_3</vt:lpstr>
      <vt:lpstr>over_settings_subtitle_4</vt:lpstr>
      <vt:lpstr>over_type_subtitle_1</vt:lpstr>
      <vt:lpstr>sl_language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2025-04-09T13:02:26Z</dcterms:created>
  <dcterms:modified xsi:type="dcterms:W3CDTF">2025-04-09T13:02:31Z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0x01010085D04287FC228141BE6DC2E279D316A3</vt:lpwstr>
  </property>
</Properties>
</file>