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815" windowHeight="7755" activeTab="1"/>
  </bookViews>
  <sheets>
    <sheet name="Summary" sheetId="1" r:id="rId1"/>
    <sheet name="Breakdown" sheetId="2" r:id="rId2"/>
  </sheets>
  <definedNames>
    <definedName name="_xlnm.Print_Area" localSheetId="1">'Breakdown'!$A$1:$G$1664</definedName>
  </definedNames>
  <calcPr fullCalcOnLoad="1"/>
</workbook>
</file>

<file path=xl/sharedStrings.xml><?xml version="1.0" encoding="utf-8"?>
<sst xmlns="http://schemas.openxmlformats.org/spreadsheetml/2006/main" count="2088" uniqueCount="743">
  <si>
    <t>Sft</t>
  </si>
  <si>
    <t>GENERAL NOTE.</t>
  </si>
  <si>
    <t>Supply, installation, testing and commissioning of the following items of work, including all labour, tools, plant, accessories, etc. required for completion of each item as per specifications and as approved by the Engineer.</t>
  </si>
  <si>
    <t>Sft.</t>
  </si>
  <si>
    <t>Sq.ft.</t>
  </si>
  <si>
    <t>QTY.</t>
  </si>
  <si>
    <t>(a)</t>
  </si>
  <si>
    <t>(c)</t>
  </si>
  <si>
    <t>(d)</t>
  </si>
  <si>
    <t>(e)</t>
  </si>
  <si>
    <t>(f)</t>
  </si>
  <si>
    <t>(g)</t>
  </si>
  <si>
    <t>1/2" (13 mm) thick cement plaster 1:4 on walls and columns etc. in basement, plinth, mezzanine and ground floor including making edges, corners, and curing etc., complete .</t>
  </si>
  <si>
    <t>Providing and fixing best quality deodar frames for doors. windows, ventilators, clerestory windows, shelves, partitions, trellis work, etc., as required .</t>
  </si>
  <si>
    <t>Cft</t>
  </si>
  <si>
    <t>Each</t>
  </si>
  <si>
    <t xml:space="preserve">Painting with (ICI) Dulux Plastic emulsion paint VIP of approved shade two coats over and including the cost  of one priming  coat complete over plastered surface at any height in any floor.      </t>
  </si>
  <si>
    <t>Providing and fixing Gypsum board 2' x 2'x 12mm tiles ceiling including Aluminum T &amp; L angle 1" x 1" i.c hanger clips jointing clips and G.I Wire etc complete as required in any floor.</t>
  </si>
  <si>
    <t>Providing and fixing with brass screws or specially supplied screws hydraulic door closer Rayobi or approved design No. 72, Japan make, cutting wood etc., to required shape and size as per direction of engineer-in-charge .</t>
  </si>
  <si>
    <r>
      <t>SCOPE :</t>
    </r>
    <r>
      <rPr>
        <i/>
        <sz val="10"/>
        <color indexed="8"/>
        <rFont val="Arial"/>
        <family val="2"/>
      </rPr>
      <t xml:space="preserve"> (Applicable to all sections)</t>
    </r>
  </si>
  <si>
    <t>Kg.</t>
  </si>
  <si>
    <t>100Cft</t>
  </si>
  <si>
    <t>Rft</t>
  </si>
  <si>
    <t>(119-32)</t>
  </si>
  <si>
    <t>(120-2)</t>
  </si>
  <si>
    <t>(121-70)</t>
  </si>
  <si>
    <t>(121-84)</t>
  </si>
  <si>
    <t xml:space="preserve">(122-4)
</t>
  </si>
  <si>
    <t>(122-4)
+
(122-87)</t>
  </si>
  <si>
    <t>(122-162)</t>
  </si>
  <si>
    <t>100Sft</t>
  </si>
  <si>
    <t>100Sft.</t>
  </si>
  <si>
    <t>(124-186)</t>
  </si>
  <si>
    <t>(117-179)</t>
  </si>
  <si>
    <t>Applying French or spirit polishing, two coat of approved make on wood work at any height in any floor .</t>
  </si>
  <si>
    <t>(122-189)</t>
  </si>
  <si>
    <t>Providing and fixing on frames etc., with sunken iron screws best quality deodar wood moulding beading, architrave etc., of approved design up-to one square inch (6.45 Sqm) in cross section as required .</t>
  </si>
  <si>
    <t>(120-236)</t>
  </si>
  <si>
    <t>Providing and laying 1:3:6 cement concrete solid block masonry 4 to 6 inches (102 mm to 152 mm) thick using graded screened bajri 3/4 inch (19 mm) and down gauge set in lime cement mortar 1:1:6 including scaffolding, raking out joints and curing etc. complete in ground floor superstructure.</t>
  </si>
  <si>
    <t xml:space="preserve">(110-44)
+
(110-94)  </t>
  </si>
  <si>
    <t xml:space="preserve"> (110-44)
+
(110-94)  
+
(110-70)    </t>
  </si>
  <si>
    <t xml:space="preserve"> (110-44)
+
(110-94)  
+
(110-70) 
+
(110-71)
</t>
  </si>
  <si>
    <t xml:space="preserve">(110-34)
+
(110-94)  </t>
  </si>
  <si>
    <t>Providing and laying 1:3:6 cement concrete solid block masonry more than 6 inches (152 mm) thick using graded screened bajri 3/4 inch (19 mm) and down gauge set in cement mortar 1:5 including scaffolding, raking out joints and curing etc. complete in ground floor superstructure.</t>
  </si>
  <si>
    <t xml:space="preserve"> (110-34)
+
(110-94)  
+
(110-70)    </t>
  </si>
  <si>
    <t xml:space="preserve"> (110-34)
+
(110-94)  
+
(110-70) 
+
(110-71)
</t>
  </si>
  <si>
    <t xml:space="preserve">(122-4)
+
(122-87) 
+
(122-90)    </t>
  </si>
  <si>
    <t xml:space="preserve">(122-4)
+
(122-87) 
+
2x(122-90)    </t>
  </si>
  <si>
    <t xml:space="preserve">(122-4)
+
(122-87) 
+
3x(122-90)    </t>
  </si>
  <si>
    <t>(119-69)</t>
  </si>
  <si>
    <t>Providing and laying floors of 2 inches (51mm) thick 1:2:4 cement concrete using crush graded boulders 3/4 inch (19 mm) and down gauge, having a minimum works cube crushing strength of 3000 Ibs. per sq inch at 28 days in ground floor laid in panels including form work, consolidation, finishing and curing etc. complete.</t>
  </si>
  <si>
    <t xml:space="preserve">(117-6)          +             (117-25)            +                    (114-134) </t>
  </si>
  <si>
    <t xml:space="preserve">(117-6)          +             (117-25)            +             4x(117-26)                  +             (114-134) </t>
  </si>
  <si>
    <t xml:space="preserve">(117-6)              +                 (114-136) </t>
  </si>
  <si>
    <t>(117-180)</t>
  </si>
  <si>
    <t>Providing and fixing iron grills with required section of angle iron and MS square bar as per approved design including welding all sides of the section at the junction, and fixing with sunk iron screws, painting two coats of red oxide paint etc. complete as required in any floor in masonry or concrete work.(Door &amp; Window)</t>
  </si>
  <si>
    <t>Providing and fixing 1-1/2 inch (38 mm) thick best quality deodar wood shutters fully panelled with same wood, approved iron hinges and tower bolts, etc., as required.</t>
  </si>
  <si>
    <t>(120-22)</t>
  </si>
  <si>
    <t>(120-64)</t>
  </si>
  <si>
    <t>Providing and fixing 1-1/2 inches (38 mm) thick solid core deodar wood flushed veneered door shutters, with and including the cost of commercial plywood facing 3 mm. thick (3 ply) on both faces, fixed over best quality deodar wood frame 2 inches wide alround 6 inches wide lock rail and 2nd class deodar wood solid core, i/c., 1/4 inch thick best quality deodar wood lipping on al! sides as per approved drawing, manufactured under power driven hydraulic press, including the cost of approved iron fittings but excluding the cost of handles and locking arrangement.</t>
  </si>
  <si>
    <t>(124-187)</t>
  </si>
  <si>
    <t>Providing and fixing mineral fiber tiles 2' x 2' x 12mm ceiling including T &amp; L angle hanger clips jointing clips and G.I Wire etc complete as required in any floor.</t>
  </si>
  <si>
    <t>(124-185)</t>
  </si>
  <si>
    <t>Supply and Fixing MS Sheet 16 guage(10'' x 2'') box type chowkats including fixing in position with all charges for Hold fast, Hinges and Painting etc.</t>
  </si>
  <si>
    <t>Providing and application of epoxy flooring complete in all respects as shown on drawings or as approved by the Engineer any floor.</t>
  </si>
  <si>
    <t>3 coats of Epoxy painting as approved by the Engineer In-Charge on internal wall as mentioned on the drawings and / or as directed by the Engineer In-Charge as per manufacturer's recommendations including supplying all labour, materials, scaffoldings and removal of debris etc. at any floor / height, complete in all respect</t>
  </si>
  <si>
    <t>No.</t>
  </si>
  <si>
    <t>Supply and Fixing of Double Leaf Hermetic  Door with Door Frame (Swing Type)
Door Leaf: MS, 18 SWG
Door Frame: Single Rabbett 16 SWG
Door Thickness :42 mm
Door Frame: 100mm
Vision Panel :  500mm X 500 mm 6 mm Clear Glass with Rubber Seal 
- PU/Thermophore Infill
- Mating Points Highly Finished
- Heavy Duty  S.S Hinges
- Finished with Enamel Paint and including hardware C Type Door Handle, Heavy Duty Door Closer , Bolt Lock Set, Door Seals with all accessories as per manufacturing's specification complete in all respect and as directed be Engineer.</t>
  </si>
  <si>
    <t>Providing &amp; fixing uPVC white color full body doors with UPVC frame and chowkat including, locks and all hardware fittings, etc. complete in all respects</t>
  </si>
  <si>
    <t>3 coats of Antibacterial painting as approved by the Engineer In-Charge on internal wall as mentioned on the drawings and / or as directed by the Engineer In-Charge as per manufacturer's recommendations including supplying all labour, materials, scaffoldings and removal of debris etc. at any floor / height, complete in all respect</t>
  </si>
  <si>
    <t>Painting with matt enamel paint of approved make and shade two coats over and one priming coat  including supplying all labour, materials, scaffoldings and removal of debris etc. at any floor / height, complete in all respect</t>
  </si>
  <si>
    <t>Providing and fixing Tinted  glass panes 5mm thick to M.S. Box pipe / Aluminium doors, windows and ventilators  etc including the cost of labour but excluding the cost of M.S. square pipe beading, rubber packing and screw in any floor at any height.</t>
  </si>
  <si>
    <t>(119-120)</t>
  </si>
  <si>
    <t>Dismantling of false ceiling and stacking the dismantled material at designated places as per instructions of the Engineer complete in all respects.</t>
  </si>
  <si>
    <t>Removal and stacking of any type of Door / Window / Ventilator / skylight / Grill including RCC element and masonry work, including lead and lift, complete in all respect.</t>
  </si>
  <si>
    <t>Dismantling /  removal &amp; disposal upto any lead and lift of flooring and wall tiles including base (mortar / PCC) complete in all respect.</t>
  </si>
  <si>
    <t xml:space="preserve">Providing and applying 2 coat of Sika seal 105 on floor, complete in all respects and as directed by the Engineer's Incharge. </t>
  </si>
  <si>
    <t>(124-192)</t>
  </si>
  <si>
    <t>(124-193)</t>
  </si>
  <si>
    <t>Providing and laying 1:3:6 cement concrete solid block masonry more than 6 inches (152 mm) thick using graded screened bajri 3/4 inch (19 mm) and down gauge set in cement mortar 1:5 including scaffolding, raking out joints and curing etc. complete in First floor superstructure.</t>
  </si>
  <si>
    <t>Providing and laying 1:3:6 cement concrete solid block masonry 4 to 6 inches (102 mm to 152 mm) thick using graded screened bajri 3/4 inch (19 mm) and down gauge set in lime cement mortar 1:1:6 including scaffolding, raking out joints and curing etc. complete in First floor superstructure.</t>
  </si>
  <si>
    <t>Providing and laying floors of 2 inches (51mm) thick 1:2:4 cement concrete using crush graded boulders 3/4 inch (19 mm) and down gauge, having a minimum works cube crushing strength of 3000 Ibs. per sq inch at 28 days in First floor laid in panels including form work, consolidation, finishing and curing etc. complete.</t>
  </si>
  <si>
    <t>1/2" (13 mm) thick cement plaster 1:4 on walls and columns etc. in basement, plinth, mezzanine and First floor including making edges, corners, and curing etc., complete .</t>
  </si>
  <si>
    <t>Providing and laying 1:3:6 cement concrete solid block masonry more than 6 inches (152 mm) thick using graded screened bajri 3/4 inch (19 mm) and down gauge set in cement mortar 1:5 including scaffolding, raking out joints and curing etc. complete in Second floor superstructure.</t>
  </si>
  <si>
    <t>Providing and laying 1:3:6 cement concrete solid block masonry 4 to 6 inches (102 mm to 152 mm) thick using graded screened bajri 3/4 inch (19 mm) and down gauge set in lime cement mortar 1:1:6 including scaffolding, raking out joints and curing etc. complete in Second floor superstructure.</t>
  </si>
  <si>
    <t>1/2" (13 mm) thick cement plaster 1:4 on walls and columns etc. in basement, plinth, mezzanine and Second floor including making edges, corners, and curing etc., complete .</t>
  </si>
  <si>
    <t>Providing and laying 1:3:6 cement concrete solid block masonry more than 6 inches (152 mm) thick using graded screened bajri 3/4 inch (19 mm) and down gauge set in cement mortar 1:5 including scaffolding, raking out joints and curing etc. complete in Third floor superstructure.</t>
  </si>
  <si>
    <t>Providing and laying 1:3:6 cement concrete solid block masonry 4 to 6 inches (102 mm to 152 mm) thick using graded screened bajri 3/4 inch (19 mm) and down gauge set in lime cement mortar 1:1:6 including scaffolding, raking out joints and curing etc. complete in Third floor superstructure.</t>
  </si>
  <si>
    <t>1/2" (13 mm) thick cement plaster 1:4 on walls and columns etc. in basement, plinth, mezzanine and Third floor including making edges, corners, and curing etc., complete .</t>
  </si>
  <si>
    <t>1/2" (13 mm) thick cement plaster 1:4 on walls and columns etc. in basement, plinth, mezzanine and Forth floor including making edges, corners, and curing etc., complete .</t>
  </si>
  <si>
    <t>Supply and Fixing PVC pipe for draining rain water (from roof) complete On surface including clamps etc: 4" i/d</t>
  </si>
  <si>
    <t>Khuras on roof 2'x2'x6"</t>
  </si>
  <si>
    <t>RENOVATION WORKS OF TRAUMA CENTER AT ABBASI SHAHEED HOSPITAL, KARACHI</t>
  </si>
  <si>
    <t>B.1</t>
  </si>
  <si>
    <t>NS- 01</t>
  </si>
  <si>
    <t>NS- 02</t>
  </si>
  <si>
    <t>NS- 03</t>
  </si>
  <si>
    <t>NS- 04</t>
  </si>
  <si>
    <t>B.2</t>
  </si>
  <si>
    <t>NS- 05</t>
  </si>
  <si>
    <t>NS- 06</t>
  </si>
  <si>
    <t>NS- 07</t>
  </si>
  <si>
    <t>NS- 08</t>
  </si>
  <si>
    <t>NS- 09</t>
  </si>
  <si>
    <t>NS- 10</t>
  </si>
  <si>
    <t>(b)</t>
  </si>
  <si>
    <t>NS- 11</t>
  </si>
  <si>
    <t xml:space="preserve"> (110-34)
+
(110-94)  
+
(110-70) 
+
3x(110-71)</t>
  </si>
  <si>
    <t xml:space="preserve"> (110-44)
+
(110-94)  
+
(110-70) 
+
3x(110-71)</t>
  </si>
  <si>
    <t>NS- 12</t>
  </si>
  <si>
    <t>NS- 13</t>
  </si>
  <si>
    <t>NS- 14</t>
  </si>
  <si>
    <t>NS- 15</t>
  </si>
  <si>
    <t>NS- 16</t>
  </si>
  <si>
    <t>NS- 18</t>
  </si>
  <si>
    <t>NS- 19</t>
  </si>
  <si>
    <t>NS- 20</t>
  </si>
  <si>
    <t>NS- 21</t>
  </si>
  <si>
    <t>NS- 22</t>
  </si>
  <si>
    <t>NS- 23</t>
  </si>
  <si>
    <t>NS- 24</t>
  </si>
  <si>
    <t>NS- 25</t>
  </si>
  <si>
    <t>NS- 26</t>
  </si>
  <si>
    <t>NS- 27</t>
  </si>
  <si>
    <t>NS- 28</t>
  </si>
  <si>
    <t>NS- 29</t>
  </si>
  <si>
    <t xml:space="preserve"> (110-34)
+
(110-94)  
+
(110-70) 
+
2x(110-71)</t>
  </si>
  <si>
    <t xml:space="preserve"> (110-44)
+
(110-94)  
+
(110-70) 
+
2x(110-71)</t>
  </si>
  <si>
    <t>NS- 30</t>
  </si>
  <si>
    <t>NS- 31</t>
  </si>
  <si>
    <t>NS- 32</t>
  </si>
  <si>
    <t>NS- 33</t>
  </si>
  <si>
    <t>NS- 34</t>
  </si>
  <si>
    <t>NS- 35</t>
  </si>
  <si>
    <t>NS- 36</t>
  </si>
  <si>
    <t>NS- 37</t>
  </si>
  <si>
    <t>NS- 38</t>
  </si>
  <si>
    <t>NS- 39</t>
  </si>
  <si>
    <t>NS- 40</t>
  </si>
  <si>
    <t>NS- 41</t>
  </si>
  <si>
    <t>NS- 42</t>
  </si>
  <si>
    <t>NS- 43</t>
  </si>
  <si>
    <t>NS- 44</t>
  </si>
  <si>
    <t>A.1</t>
  </si>
  <si>
    <t>A.2</t>
  </si>
  <si>
    <t>C.1</t>
  </si>
  <si>
    <t>C.2</t>
  </si>
  <si>
    <t>D.1</t>
  </si>
  <si>
    <t>D.2</t>
  </si>
  <si>
    <t>E.1</t>
  </si>
  <si>
    <t>E.2</t>
  </si>
  <si>
    <t>F.1</t>
  </si>
  <si>
    <t>2-3-01</t>
  </si>
  <si>
    <t xml:space="preserve">Wiring for light  or  fan  point with (3/.029") pvc insulated wire in 20 mm² (3/4") dia upvc conduit recessed in the wall , column , roof including 1 mm²  single core pvc insulated wire as ECC as Required. </t>
  </si>
  <si>
    <t>Point</t>
  </si>
  <si>
    <t>2-7-03</t>
  </si>
  <si>
    <t xml:space="preserve">Extension /additional wiring for light fan call bell or light plug point controlled with same switch  with (3/.029") pvc insulated wire in 20 mm (3/4") dia PVC conduit recessed in the wall , column or roof including 1mm²  single core pvc insulated wire as ECC as required </t>
  </si>
  <si>
    <t>P/Point</t>
  </si>
  <si>
    <t>2-26-04</t>
  </si>
  <si>
    <t>Supply &amp; drawing of 6 mm², single core, PVC insulated wire in all kinds of existing or given conduit/cable duct as required.</t>
  </si>
  <si>
    <t>2-26-05</t>
  </si>
  <si>
    <t>Supply &amp; drawing of 10 mm², single core, PVC insulated wire in all kinds of existing or given conduit/cable duct as required.</t>
  </si>
  <si>
    <t>2-26-06</t>
  </si>
  <si>
    <t>Supply &amp; drawing of 16 mm², single core, PVC insulated wire in all kinds of existing or given conduit/cable duct as required.</t>
  </si>
  <si>
    <t>2-26-10</t>
  </si>
  <si>
    <t>Supply &amp; drawing of 70 mm², single core, PVC insulated wire in all kinds of existing or given conduit/cable duct as required.</t>
  </si>
  <si>
    <t>2-26-14</t>
  </si>
  <si>
    <t>Supply &amp; drawing of 185 mm², single core, PVC insulated wire in all kinds of existing or given conduit/cable duct as required.</t>
  </si>
  <si>
    <t>2-26-15</t>
  </si>
  <si>
    <t>Supply &amp; drawing of 240 mm², single core, PVC insulated wire in all kinds of existing or given conduit/cable duct as required.</t>
  </si>
  <si>
    <t>2-27-02</t>
  </si>
  <si>
    <t>Supply &amp; drawing of 2 x2.5 mm² single core pvc insulated wire including 1 mm² pvc insulated wire single core wire as ECC in all kind of existing or given conduits /cable duct as required</t>
  </si>
  <si>
    <t xml:space="preserve">Rft </t>
  </si>
  <si>
    <t>2-27-03</t>
  </si>
  <si>
    <t>Supply &amp; drawing of 2 x4 mm² single core pvc insulated wire including 1.5 mm² pvc insulated wire single core wire as ECC in all kind of existing or given conduits /cable duct as required.(Db to first Socket , Socket to  Socket)</t>
  </si>
  <si>
    <t>UPVC CONDUIT &amp; DUCT</t>
  </si>
  <si>
    <t>2-61-05</t>
  </si>
  <si>
    <t>Supply and fixing 50mm (2") dia Upvc conduit with all especial such as bends, sockets, junction etc  Fitted  on surface   as required</t>
  </si>
  <si>
    <t>P/Rft</t>
  </si>
  <si>
    <t>2-61-06</t>
  </si>
  <si>
    <t>Supply and fixing 20mm (3/4") dia Upvc conduit with all especial such as bends, sockets, junction etc  recessed  in the wall or column   as required</t>
  </si>
  <si>
    <t>2-61-07</t>
  </si>
  <si>
    <t>Supply and fixing 25mm (1") dia pvc conduit with all especial such as bends, sockets, junction etc  recessed  in the wall or column   as required</t>
  </si>
  <si>
    <t>2-61-08</t>
  </si>
  <si>
    <t>Supply and fixing 30mm (1-1/4") dia pvc conduit with all especial such as bends, sockets, junction etc  recessed  in the wall or column   as required</t>
  </si>
  <si>
    <t>SCHNEIDER /PHILIPS ACCESSORIES ON RESSED METAL BOARD</t>
  </si>
  <si>
    <t>2-66-02</t>
  </si>
  <si>
    <t>Providing &amp; fixing 10 Amps Polycarbonate flame retardant, Two way  Switch   with fancy required gang  plate fixed on die fabricated, powder coated, metal board recessed in the wall or column including connection as required.</t>
  </si>
  <si>
    <t>Each.</t>
  </si>
  <si>
    <t>2-66-11</t>
  </si>
  <si>
    <t xml:space="preserve">Providing &amp; fixing Polycarbonate flame retardant, 400 watts fan dimmer with  plate fixed on die fabricated, powder coated, metal board recessed in the wall or column including connection as required. </t>
  </si>
  <si>
    <t>2-66-12</t>
  </si>
  <si>
    <t>Providing &amp; fixing Polycarbonate flame retardant, tv socket with  plate fixed on die fabricated, powder coated, metal board recessed in the wall or column including connection as required. (Clipsal make)</t>
  </si>
  <si>
    <t>ELECTRIC FANS</t>
  </si>
  <si>
    <t>2-80-03</t>
  </si>
  <si>
    <t>2-81-01</t>
  </si>
  <si>
    <t>Providing &amp; installing 35 Cm (14")  wall bracket fan complete with blades, regulator &amp; pulling cord switch, fitted on wall or column with GI clip including connection as required.   Millat / Pak / Asia / Younas / Climax / Royal.</t>
  </si>
  <si>
    <t>2-87-06</t>
  </si>
  <si>
    <t xml:space="preserve">Providing &amp; fixing 3"x4"x5" size (14 SWG) thick recessed type fan clamp box with  1/2" dia MS bar fan clamp fixed in roof at casting time as required.                      </t>
  </si>
  <si>
    <t>2-85-02</t>
  </si>
  <si>
    <t>4 CORE LT UN ARMOURED CABLE IN EXISTING CONDUIT OR CABLE DUCT</t>
  </si>
  <si>
    <t>3-4-01(a)</t>
  </si>
  <si>
    <t xml:space="preserve">Providing &amp; laying  4 core, 16 mm², PVC insulated &amp; PVC sheathed, 600/1000 volts grade with stranded copper  conductor , un armoured, L.T cable in existing all kind of conduit or cable duct as per Pak. P.W.D specification as required.                                                                                                                             </t>
  </si>
  <si>
    <t>3-4-01(b)</t>
  </si>
  <si>
    <t xml:space="preserve">Providing &amp; laying  4 core, 25 mm², PVC insulated &amp; PVC sheathed, 600/1000 volts grade with stranded copper  conductor , un armoured, L.T cable in existing all kind of conduit or cable duct as per Pak. P.W.D specification as required.                                                                                                                             </t>
  </si>
  <si>
    <t>3-4-01©</t>
  </si>
  <si>
    <t xml:space="preserve">Providing &amp; laying  4 core, 35 mm², PVC insulated &amp; PVC sheathed, 600/1000 volts grade with stranded copper  conductor , un armoured, L.T cable in existing all kind of conduit or cable duct as per Pak. P.W.D specification as required.                                                                                                                             </t>
  </si>
  <si>
    <t>3-4-01(d)</t>
  </si>
  <si>
    <t xml:space="preserve">Providing &amp; laying  4 core, 50 mm², PVC insulated &amp; PVC sheathed, 600/1000 volts grade with stranded copper  conductor , un armoured, L.T cable in existing all kind of conduit or cable duct as per Pak. P.W.D specification as required.                                                                                                                             </t>
  </si>
  <si>
    <t>EARTHING AND LIGHTNING ARRESTOR</t>
  </si>
  <si>
    <t>3-8-01</t>
  </si>
  <si>
    <t>Job</t>
  </si>
  <si>
    <t>IP CCTV SYSTEM</t>
  </si>
  <si>
    <t>8-4-01</t>
  </si>
  <si>
    <t>Job.</t>
  </si>
  <si>
    <t>8-5-01</t>
  </si>
  <si>
    <t>P/ Meter</t>
  </si>
  <si>
    <t>8-6-04</t>
  </si>
  <si>
    <t>P/Job.</t>
  </si>
  <si>
    <t>LED  MONITOR &amp; LD TV &amp; HARD DRIVE</t>
  </si>
  <si>
    <t>8-8-01  (d)</t>
  </si>
  <si>
    <t>8-7-01( c)</t>
  </si>
  <si>
    <t>2-78-01( a)</t>
  </si>
  <si>
    <t>2-78-01( c)</t>
  </si>
  <si>
    <t>2-78-02(a)</t>
  </si>
  <si>
    <t>2-78-03( a)</t>
  </si>
  <si>
    <t>2-78-03( b)</t>
  </si>
  <si>
    <t>2-78-03( c)</t>
  </si>
  <si>
    <t>2-78-05( c )</t>
  </si>
  <si>
    <t>2-78-05( a )</t>
  </si>
  <si>
    <t>2-78-09 (d)</t>
  </si>
  <si>
    <t xml:space="preserve">Supply, installation, testing and commissioning of the following items of work (unless specifically stated otherwise) including all material, labour, tools, plant, accessories, related civil works, etc., required for proper completion of each item as per specifications (Section-8001 "General Specifications for Electrical Works" shall be applicable to all BOQ items). </t>
  </si>
  <si>
    <t>MAIN SWITCHBOARDS /SUB MAIN DISTRIBUTION BOARDS</t>
  </si>
  <si>
    <t>Following L.T. Switchboard and Submain Distribution Boards, (as per single line diagram shown on the drawing), including all control wiring, foundation, related civil works and all accessories, complete in all respects.</t>
  </si>
  <si>
    <t>NS-01</t>
  </si>
  <si>
    <t>MDB</t>
  </si>
  <si>
    <t>NS-02</t>
  </si>
  <si>
    <t>EMDB</t>
  </si>
  <si>
    <t>NS-04</t>
  </si>
  <si>
    <t>SMDB-UPS</t>
  </si>
  <si>
    <t>NS-10</t>
  </si>
  <si>
    <t>PDB</t>
  </si>
  <si>
    <t>NS-11</t>
  </si>
  <si>
    <t>ACDB</t>
  </si>
  <si>
    <t>NS-12</t>
  </si>
  <si>
    <t>LDB</t>
  </si>
  <si>
    <t xml:space="preserve">LED LIGHT FIXTURE </t>
  </si>
  <si>
    <t>Supply, installation, testing &amp; commissioning of the following types of light fixtures including LED Light with driver, internal wiring complete with all mounting accessories as per architectural arrangements/ requirements, dust &amp; moisture protected and corrosion proof and suitable for this area as acceptably supplied and installed and as approved by the Engineer.</t>
  </si>
  <si>
    <t>NS-15</t>
  </si>
  <si>
    <t xml:space="preserve">12 W WALL OUTDOOR LIGHT </t>
  </si>
  <si>
    <t>MISELLANEOUS ITEMS</t>
  </si>
  <si>
    <t>Following rating SP&amp;N/TP&amp;N load break switches AC-3 duty in weather proof enclosure of the following rating:</t>
  </si>
  <si>
    <t>NS-16</t>
  </si>
  <si>
    <t>16 Amp, SP&amp;N</t>
  </si>
  <si>
    <t>NS-17</t>
  </si>
  <si>
    <t>20 Amp, SP&amp;N</t>
  </si>
  <si>
    <t>NS-18</t>
  </si>
  <si>
    <t>30 Amp, SP&amp;N</t>
  </si>
  <si>
    <t>NS-19</t>
  </si>
  <si>
    <t>30 Amp, TP&amp;N</t>
  </si>
  <si>
    <t>NS-20</t>
  </si>
  <si>
    <t>60 Amp, TP&amp;N</t>
  </si>
  <si>
    <t>NS-21</t>
  </si>
  <si>
    <t>Supply and Fixing of electric False Ceiling Fan Decorative 18″ 2×2, single phase and blade complete , including remote/ control and all accessories.</t>
  </si>
  <si>
    <t>Following sizes of  perforated G.I. sheet cable trays with cover including joints, bend, mounting brackets hanger complete with all accessories.</t>
  </si>
  <si>
    <t>NS-22</t>
  </si>
  <si>
    <t>4" x 2"</t>
  </si>
  <si>
    <t>Rft.</t>
  </si>
  <si>
    <t>NS-23</t>
  </si>
  <si>
    <t>8" x 3"</t>
  </si>
  <si>
    <t>NS-24</t>
  </si>
  <si>
    <t>Supply and Installation of 6" dia PVC Class 'D'  pipe</t>
  </si>
  <si>
    <t>NS-25</t>
  </si>
  <si>
    <t>Supply, installation, testing &amp; commissioning of UPS System of rating 60 KVA  three phase 400 V 50 Hz with 15 minutes back up time with lead acid batteries (VRLA) 05 years life, CD with Software, Network Management Card, power module UPS Cable Rs 232 Fabricated according  to IP 51 for industrial environment complete in all respect as per technical specifications.</t>
  </si>
  <si>
    <t>AIR CONDITIONING</t>
  </si>
  <si>
    <t>1 Ton 4-Way Cassette  Heat  and  cool</t>
  </si>
  <si>
    <t>1.5 Ton 4-Way Cassette  Heat  and  cool</t>
  </si>
  <si>
    <t>NS-26</t>
  </si>
  <si>
    <t>2 Ton 4-Way Cassette  Heat  and  cool</t>
  </si>
  <si>
    <t>NS-27</t>
  </si>
  <si>
    <t>4 Ton 4-Way Cassette  Heat  and  cool</t>
  </si>
  <si>
    <t>WIRING ACCESSORIES</t>
  </si>
  <si>
    <t>10 Amps, 250 Volts one way, ONE gang light control switches including appropriate size powder coated metallic concealed back box.</t>
  </si>
  <si>
    <t>10 Amps, 250 Volts one way, TWO gang light control switches including appropriate size powder coated metallic concealed back box.</t>
  </si>
  <si>
    <t>NS-28</t>
  </si>
  <si>
    <t>10 Amps, 250 Volts one way, THREE gang light control switches including appropriate size powder coated metallic concealed back box.</t>
  </si>
  <si>
    <t>NS-29</t>
  </si>
  <si>
    <t>10 Amps, 250 Volts one way, FOUR gang light control switches including appropriate size powder coated metallic concealed back box.</t>
  </si>
  <si>
    <t>NS-30</t>
  </si>
  <si>
    <t>NS-31</t>
  </si>
  <si>
    <t>NS-32</t>
  </si>
  <si>
    <t>Simplex   Universal Switch outlet with switch 13 A, 230V. Mounting Height as per site including appropriate size powder coated metallic back box.</t>
  </si>
  <si>
    <t>NS-33</t>
  </si>
  <si>
    <t>NS-34</t>
  </si>
  <si>
    <t xml:space="preserve">20 Amps, 250 Volts flex outlet with double pole switch &amp; neon indication lamp including appropriate size steel back box &amp; fuse protection </t>
  </si>
  <si>
    <t>EARTHING</t>
  </si>
  <si>
    <t>NS-35</t>
  </si>
  <si>
    <t>305 mm long, 50 mm wide and  6mm thick copper busbar as ECP (Earth Connecting Point) complete with insulators, washers, nuts, bolts mounting installation and operational accessories as per site requirements.</t>
  </si>
  <si>
    <t>NS-41</t>
  </si>
  <si>
    <t>24 port Cat-6 UTP shielded Giga Speed modular loaded (RJ45) jack patch panels compatible with 19" rack installed in floor/wall mounted cabinet including built-in rear cable management with all mounting accessories.</t>
  </si>
  <si>
    <t>CABLE ANTENNA TV SYSTEM</t>
  </si>
  <si>
    <t>Following type solid copper conductor, copper braid coaxial cable including appropriate size concealed or surface PVC conduit or PVC channel and all accessories with cutting/making holes in walls making surface good complete in all respect.</t>
  </si>
  <si>
    <t>NS-45</t>
  </si>
  <si>
    <t>RG-11</t>
  </si>
  <si>
    <t>NS-46</t>
  </si>
  <si>
    <t>No</t>
  </si>
  <si>
    <t>STRUCTURED CABLING NETWORK(TELEPHONE &amp; NETWORKING)</t>
  </si>
  <si>
    <t>NS-47</t>
  </si>
  <si>
    <t>NS-48</t>
  </si>
  <si>
    <t xml:space="preserve">6" x 2"of G I sheets of 16  SWG sheet steel trunking with cover including joints bends mounting brackets joints bends mounting Brackets hanger complete with all accessories </t>
  </si>
  <si>
    <t>NS-49</t>
  </si>
  <si>
    <t xml:space="preserve">12" x 2"same as above but ladder type  </t>
  </si>
  <si>
    <t>NS-50</t>
  </si>
  <si>
    <t>(2 X 25) 50 pair Cat-5 UTP cable for voice back bone including Appropriate size  trunking / conduit complete in all respect.</t>
  </si>
  <si>
    <t>Following type CAT-6A, UTP Giga Speed patch cord with required connector at both ends:</t>
  </si>
  <si>
    <t>NS-51</t>
  </si>
  <si>
    <t>1 metre (3 ft.) long</t>
  </si>
  <si>
    <t>NS-52</t>
  </si>
  <si>
    <t>3 metre (10 ft.) long</t>
  </si>
  <si>
    <t>NS-53</t>
  </si>
  <si>
    <t>Simplex  Face plate with RJ-45 I/0 CAT-6 UTP telecommunication outlet including sheet steel back box shall make of 16 SWG shall be finished  in powder coated paint. including all mounting accessories.</t>
  </si>
  <si>
    <t>NS-54</t>
  </si>
  <si>
    <t>24 port Cat-6A U/UTP 10G Supported modular (RJ45) jack  (Loaded with  (RJ45) jack) patch panels compatible 19" rack installed in floor/wall mounted cabinet including built-in rear cable management with all mounting accessories.</t>
  </si>
  <si>
    <t>NS-55</t>
  </si>
  <si>
    <t>19" Rack mounted Front Cable Management.</t>
  </si>
  <si>
    <t>NS-56</t>
  </si>
  <si>
    <t xml:space="preserve">1m long patch cord with RJ45 connector at one end and required IDC connector at another end. </t>
  </si>
  <si>
    <t>NS-57</t>
  </si>
  <si>
    <t xml:space="preserve">1m long single pair patch cord with required  connector at both ends. </t>
  </si>
  <si>
    <t>Following type disconnection module with all mounting accessories.</t>
  </si>
  <si>
    <t>NS-58</t>
  </si>
  <si>
    <t>50 pair</t>
  </si>
  <si>
    <t>NS-59</t>
  </si>
  <si>
    <t>100 pair</t>
  </si>
  <si>
    <t>NS-60</t>
  </si>
  <si>
    <t>12 port</t>
  </si>
  <si>
    <t>48 port</t>
  </si>
  <si>
    <t>Following type Fibre Optic Patch Cord.</t>
  </si>
  <si>
    <t>LC-LC OM3 type 3 metre (10 ft.) long</t>
  </si>
  <si>
    <t>Following sizes Rack with Plexiglass door including Hoops, side management, cable trays, fan tray and required number of power sockets including all mounting accessories.</t>
  </si>
  <si>
    <t>42U (800 X 1000) IMPORTED (Server Rack)</t>
  </si>
  <si>
    <t xml:space="preserve">24 U </t>
  </si>
  <si>
    <t>12 core, 50/125 um, OM3 10G supported optical fibre multimode (MM) back bone cable in already installed conduit / trunking.</t>
  </si>
  <si>
    <t xml:space="preserve">POINT WIRING IN RECESSED PVC  CONDUIT </t>
  </si>
  <si>
    <t>EXTENSION /ADDITIONAL POINT WIRING</t>
  </si>
  <si>
    <t>SINGLE PVC INSULATED  WIRE AND PVC ,PVC CABLE IN EXISTING CONDUITS/DUCTS</t>
  </si>
  <si>
    <t>2 WIRE WITH ECC WIRE IN EXISTING CONDUITS/CABLE DUCT</t>
  </si>
  <si>
    <t>CEILING FAN</t>
  </si>
  <si>
    <t>WALL BRACKET FAN</t>
  </si>
  <si>
    <t>FAN CLAMPS</t>
  </si>
  <si>
    <t>DOUBLE ACTION PLASTIC BODYEXHAUST FANS</t>
  </si>
  <si>
    <t xml:space="preserve">POE SWITCHES </t>
  </si>
  <si>
    <t>SUNLIGHT , PIERE LIGHT , FUTURE TECHNOLOGY</t>
  </si>
  <si>
    <t>G.1</t>
  </si>
  <si>
    <t>NS-36</t>
  </si>
  <si>
    <t>NS-37</t>
  </si>
  <si>
    <t>NS-38</t>
  </si>
  <si>
    <t>NS-39</t>
  </si>
  <si>
    <t>NS-40</t>
  </si>
  <si>
    <t>NS-42</t>
  </si>
  <si>
    <t>NS-43</t>
  </si>
  <si>
    <t>NS-44</t>
  </si>
  <si>
    <t>PAK PWD SCHEDULE 2022 
REF No.</t>
  </si>
  <si>
    <t>ITEM No.</t>
  </si>
  <si>
    <t>DESCRIPTION</t>
  </si>
  <si>
    <t>UNIT</t>
  </si>
  <si>
    <t>UNIT             RATE              (Rs.)</t>
  </si>
  <si>
    <t>SANITARY FIXTURES AND FITTINGS</t>
  </si>
  <si>
    <t>301-5</t>
  </si>
  <si>
    <t>Providing and fixing Pakistani best quality European style white glazed earthenware W.C pan complete with and including the cost of plastic seat with buffers, best quality low level plastic flushing cistern of standard size with internal fittings complete, P.V.C flushing pipe with fittings and making requisite number of holes in walls, plinth and floor for pipe connections and making good in cement concrete 1:2:4.</t>
  </si>
  <si>
    <t>301-28</t>
  </si>
  <si>
    <t>301-8</t>
  </si>
  <si>
    <t>Providing and fixing 25inches x 18inches (635mm x 457mm) lavatory basin in white glazed earthenware (Pakistani) complete with and including the cost of Brass oxidized bolts kit built into wall 1/2 inch (15mm) dia. Chrome plated mixer 1-1/4 inches(32 mm) rubber plug and chrome plated brass chain,1-1/4 inches (32mm) dia. brass waste of approved pattern, 1-1/4 inches (32mm) dia  Malleable iron or C.P. brass traps malleable iron or brass unions and making requisite number of holes in walls, plinth and floor for pipe connections and making good in cement concrete 1:2:4.</t>
  </si>
  <si>
    <t>301-17</t>
  </si>
  <si>
    <t xml:space="preserve">Providing 1/2 inch (15 mm) dia plastic connection complete with a 1/2 inch (15 mm) dia brass stop cock  two brass nuts and lining jointed to plastic pipe. </t>
  </si>
  <si>
    <t>301-25          +   (4205)</t>
  </si>
  <si>
    <t xml:space="preserve">Providing and fixing approved quality earthen ware glazed vanity basin standard size (White/light colour) and including the cost of Chromium plated mixer tap 1/2 inch dia, 1-1/4” dia brass waste 1-1/4” rubber plug and chrome plated brass chain PVC waste pipe 1-1/4” dia of approved pattern etc. complete. </t>
  </si>
  <si>
    <t>301-20</t>
  </si>
  <si>
    <t>Providing and fixing standing wall shower of CP brass 3 knobs of approved quality mixer unit and moveable shower head complete..</t>
  </si>
  <si>
    <t>301-22</t>
  </si>
  <si>
    <t>Providing and fixing approved quality stainless steel sink 48” x 20” Pak made (Atlas) or equivalent complete with brass oxidized bolt kit/angle iron brackets built into walls ½” dia CP sink mixer 1-1/4” rubber plug and CP brass chain 1-1/4” CP brass waste 1-1/4” dia malleable iron or CP brass bottle trap with malleable iron or brass unions and making requisite number of holes in walls, plinth and floor for pipe connections and making good in cement concrete 1:2:4</t>
  </si>
  <si>
    <t>302-2</t>
  </si>
  <si>
    <t>Providing and fixing 24"x3/4"(610 mm x 20 mm) dia approved quality of chrome plated brass towel rail complete with brackets fixed with 1"(25 mm) long C.P brass screws and rawal plug.</t>
  </si>
  <si>
    <t>302-3</t>
  </si>
  <si>
    <t xml:space="preserve">Providing and fixing approved quality C.P. brass toilet paper holder. </t>
  </si>
  <si>
    <t>302-5</t>
  </si>
  <si>
    <t>Providing and fixing 24inches x 18 inches (610mm x457mm) looking mirror of imported glass 5mm thick fixing with CP clamps and screws.</t>
  </si>
  <si>
    <t>302-7</t>
  </si>
  <si>
    <t>Providing and fixing glass shelf 25 inches x 5 inches (610mm x 127mm) brackets and guard rail complete.</t>
  </si>
  <si>
    <t>302-13</t>
  </si>
  <si>
    <t>Providing and fixing chromium plated Muslim bib-cock with muslim shower of approved quality.</t>
  </si>
  <si>
    <t>307-2</t>
  </si>
  <si>
    <t>Providing and fixing 1/2 inches dia. (15 mm) CP Bib cocks.</t>
  </si>
  <si>
    <t>WATER SUPPLY PIPES AND FITTINGS</t>
  </si>
  <si>
    <t>Providing G.I. pipes, specials and clamps etc., including fixing, cutting and fitting, complete with and including the cost of breaking through walls and roof, making good etc., painting 2 coats after cleaning the pipe etc. with white zinc paint with pigment to match the colour of the building and testing with water to a pressure head of  200 feet (61 m) and cartages within 10 miles. (16.09km). (ILLM). of following pipe sizes:</t>
  </si>
  <si>
    <t>305-2</t>
  </si>
  <si>
    <t>3/4 inch (20mm) dia pipe</t>
  </si>
  <si>
    <t>305-3</t>
  </si>
  <si>
    <t>1 inch (25mm) dia pipe</t>
  </si>
  <si>
    <t>305-4</t>
  </si>
  <si>
    <t>1-1/4 inch (32mm) dia pipe</t>
  </si>
  <si>
    <t>305-5</t>
  </si>
  <si>
    <t>1-1/2 inch (40mm) dia pipe</t>
  </si>
  <si>
    <t>305-6</t>
  </si>
  <si>
    <t>2 inch (50mm) dia pipe</t>
  </si>
  <si>
    <t>305-7</t>
  </si>
  <si>
    <t>3 inch (80mm) dia pipe</t>
  </si>
  <si>
    <t>306-6</t>
  </si>
  <si>
    <t>2 inches (50 mm) dia pipe (ILLM).</t>
  </si>
  <si>
    <t>306-7</t>
  </si>
  <si>
    <t>3 inches (80 mm) dia pipe (ILLM).</t>
  </si>
  <si>
    <t>Providing and fixing PPRC pipe PN-20 with specials and clamps etc, including cutting and fitting complete with and including the cost of breaking through walls and roof and making good etc: after cleaning the pipe and cartage within 10miles.</t>
  </si>
  <si>
    <t>306-30</t>
  </si>
  <si>
    <t>25mm dia</t>
  </si>
  <si>
    <t>306-31</t>
  </si>
  <si>
    <t>32mm dia</t>
  </si>
  <si>
    <t>306-32</t>
  </si>
  <si>
    <t xml:space="preserve">40mm dia </t>
  </si>
  <si>
    <t>306-33</t>
  </si>
  <si>
    <t>50mm dia</t>
  </si>
  <si>
    <t>306-34</t>
  </si>
  <si>
    <t>63mm dia</t>
  </si>
  <si>
    <t>Providing and fixing full way gun metal valves with wheels threaded or flanged ends with rubber washers, (standard pattern) of following diameters:</t>
  </si>
  <si>
    <t>307-8</t>
  </si>
  <si>
    <t>3/4 inch (20mm) dia</t>
  </si>
  <si>
    <t>307-9</t>
  </si>
  <si>
    <t>1 inch (25mm) dia</t>
  </si>
  <si>
    <t>307-10</t>
  </si>
  <si>
    <t>1-1/4 inch (32mm) dia</t>
  </si>
  <si>
    <t>307-11</t>
  </si>
  <si>
    <t>1-1/2 inch (40mm) dia</t>
  </si>
  <si>
    <t>307-12</t>
  </si>
  <si>
    <t>2 inch (50mm) dia</t>
  </si>
  <si>
    <t>307-22</t>
  </si>
  <si>
    <t xml:space="preserve">Providing and fixing 2 inches (50mm) dia ball valve (with PVC Ball) made to B.S.S. 1212 </t>
  </si>
  <si>
    <t>Providing and fixing cast iron sluice valves with flanged ends and two tail pieces to each valve complete with bolts and nuts, including the cost of insertion rubber washers (valves to stand test pressure head of 400 feet (122 m).</t>
  </si>
  <si>
    <t>310-1</t>
  </si>
  <si>
    <t>3 inches (80 mm) dia..</t>
  </si>
  <si>
    <t>SOIL, WASTE AND VENT PIPES &amp; FITTINGS</t>
  </si>
  <si>
    <t>301-15</t>
  </si>
  <si>
    <t>Providing and fixing 6 inches x 2 inches or 6 inches x 3 inches (150 mm x 50 mm or 150 mm x 80 mm) C.I. floor trap of approved self cleansing design with C.I screwed down grating with or without a vent arm complete with and including making requisites number of holes in walls, plinth and floor for pipe connection and making good in cement concrete 1:2:4.</t>
  </si>
  <si>
    <t>301-30</t>
  </si>
  <si>
    <t>314-3 +  
314-4</t>
  </si>
  <si>
    <t>EARTH WORK &amp; PIPE TRENCHES</t>
  </si>
  <si>
    <t>103-1</t>
  </si>
  <si>
    <t>Excavation for foundation trenches and drains in all kinds of soil (except gravelly and murum soil, wet silt, clay or mud conglomeration of gravel and boulders, soft, sandy or disintegrated sandy and hard rock) and back filling the excavated material in foundation, plinth or under floor including breaking clods, watering, consolidation by ramming in layers not exceeding 9 inches (229 mm) in depth to full compaction, dressing and disposal of surplus excavated stuff as directed, lead upto one chain (30.5 R.m) and lift upto 5 feet (1.52 m).</t>
  </si>
  <si>
    <t>100 Cft</t>
  </si>
  <si>
    <t>104-9</t>
  </si>
  <si>
    <t>Supplying stacking and filling sand of approved quality from outside sources in foundation, trenches, plinth or under floor, etc. including dressing, watering and consolidation by ramming in layers not exceeding 9 inches (229 mm) in depth to full compaction and lift upto 5 feet (1 .52 m).</t>
  </si>
  <si>
    <t>106-5 
+
106-32
+
106-52</t>
  </si>
  <si>
    <t>Providing and laying in situ 1:2:4 (1 cement 2 sand and 4 coarse aggregates) cement concrete using 50% graded bolders 3/4" (19mm) and down gauge and 50% graded screened bajri 3/4" (19mm) and down gauge with lawancepur sand in foundation, basement and plinth including formwork, compacting, curing and removal of formwork etc. complete foundation and basements upto 5 feet depth (1.52m) and plinth upto 4 feet(1.2m) height from ground level.
(For concrete encasement and thrust blocks)</t>
  </si>
  <si>
    <t>(Ref. Specs 5100)</t>
  </si>
  <si>
    <t>Stainless Steel sink, single bowl, of approved size, shape and make, CP mixer, C.P. brass waste, including tee cocks (if required), brackets; making requisite number of holes in walls, plinth and floor for pipe connections and making good with approved material etc complete in all respect.</t>
  </si>
  <si>
    <t xml:space="preserve">05mm thick Glass mirror Belgium make or approved equivalent including hard board behind it, approved beeding around it and all other fittings for complete installation </t>
  </si>
  <si>
    <t>NS-03</t>
  </si>
  <si>
    <t>CP Soap Dish  of any shape, pattern and size, of approved make, complete with plugs, screws etc., fixed to concrete, brick, stone or wood work, complete in all respects .</t>
  </si>
  <si>
    <t>CP Soap Dispenser  of any shape, pattern and size, of approved make, complete with plugs, screws etc., fixed to concrete, brick, stone or wood work, complete in all respects .</t>
  </si>
  <si>
    <t>NS-05</t>
  </si>
  <si>
    <t>Grab bar/Hand rail set (02 pc's) for handicap toilet commode with fixing plugs and screws etc. fixed to concrete, brick, stone or wood work, complete in all respects.</t>
  </si>
  <si>
    <t>NS-06</t>
  </si>
  <si>
    <t>NS-07</t>
  </si>
  <si>
    <t>Electric water heater of 10 gallons (40-50 liters) capacity, including  02 Nos. Tee Stop cock, automatic temperature/pressure relief valve on outlet and all other accessories for complete installation.</t>
  </si>
  <si>
    <t>NS-08</t>
  </si>
  <si>
    <t>Electric water heater of 50 Gallons capacity, including automatic temperature/pressure relief valve on outlet and all other accessories for complete installation.</t>
  </si>
  <si>
    <t>NS-09</t>
  </si>
  <si>
    <t>Automatic Electric Hand Drier of approved make &amp; model and all required accessories complete.</t>
  </si>
  <si>
    <t>Electric water cooler of 45 litres/hour capacity,  including all accessories for complete installation.</t>
  </si>
  <si>
    <t>Water filters of following type, including all accessories for complete installation.</t>
  </si>
  <si>
    <t>Triple type filter</t>
  </si>
  <si>
    <t>(Ref. Specs 5100,  5216, 5220)</t>
  </si>
  <si>
    <t>G.I pipes conforming to ASTM A-53 Sch. 40,  including all fittings, cutting, welding &amp; flange provisions, fixing, supports &amp; hangers system as per requirement; cost of breaking and making holes through walls and slabs, making walls &amp; slabs good thereafter, painting with two coats of enamel paint after cleaning the pipe, etc of approved make, complete in all respect.
(Filling pipe)</t>
  </si>
  <si>
    <t>NS-13</t>
  </si>
  <si>
    <t>01" thick Glass wool thermal insulation for cold and hot water GI pipes (in exposed conditions) including aluminium vapour barrier and GI (28swg) cladding and all other required accessories complete for following pipe diameters</t>
  </si>
  <si>
    <t>3 inch (75mm) dia pipe</t>
  </si>
  <si>
    <t>NS-14</t>
  </si>
  <si>
    <t>Provide and install C.I. gate valves conforming to BS-5163 (PN-16) including  Adapters, flanges, nuts &amp; bolts, transition pipe pieces with flanges, rubber seal, making required type of joints on both ends complete in all respect as shown on drawings or as directed by the Engineer of following diameters.
(Filling pipe)</t>
  </si>
  <si>
    <t>a)</t>
  </si>
  <si>
    <t>Air relief valves, of approved manufacturers, including jointing arrangement of valves; nuts, bolts etc. complete in all respects.</t>
  </si>
  <si>
    <t xml:space="preserve">3/4 inches </t>
  </si>
  <si>
    <t>uPVC Soil, Waste and vent pipes conforming to ISO:3633 type "B" or BS-4514/5255 class "A" of the following diameters, including imported rubber ring/solvent cement fittings, hangers &amp; supports, jointing, cutting, breaking concrete/masonry and then making it good, core cutting &amp; filling with non shrink grout of approved manufacturer wherever required and  applying painting, cleaning and testing etc. complete in all respects.</t>
  </si>
  <si>
    <t>2 inches</t>
  </si>
  <si>
    <t>3 inches</t>
  </si>
  <si>
    <t>4 inches</t>
  </si>
  <si>
    <t>6 inches</t>
  </si>
  <si>
    <t xml:space="preserve">3"dia uPVC Floor Trap with Stainless Steel-304 Top Tile strainer; supports; making required number of connections; breaking concrete or masonry work &amp; then making it good; etc. </t>
  </si>
  <si>
    <t>uPVC Floor Cleanout of the following diameter, including Stainless Steel-304 top tile access plug, transition pipe, breaking concrete or masonry work &amp; then making it good, etc. complete in all respects.</t>
  </si>
  <si>
    <t>uPVC Cowl on vent pipes of the following diameter.</t>
  </si>
  <si>
    <t>Spun Cast Iron pipe conforming to BS 416, including all fittings, cutting, jointing of pipes, supports and hangers, cost of breaking and making holes through walls and slab and making it good thereafter, giving anticorrosive treatment, applying protective paint of approved make; complete as per drawing and as directed by the Engineer.</t>
  </si>
  <si>
    <t>Cast Iron Vent Cowl on vent pipes of the following diameter.</t>
  </si>
  <si>
    <t>STORM DRAINAGE PIPES &amp; FITTINGS</t>
  </si>
  <si>
    <t>uPVC Rain water pipes conforming to ISO:3633 type "B" or BS-4514/5255 class "A" of the following diameters, including imported rubber ring/solvent cement fittings, jointing, cutting, and breaking concrete/masonry and then making it good, applying painting, cleaning and testing etc. complete in all respects.</t>
  </si>
  <si>
    <t>CI roof drain of approved make of following diameters, including strainer, flushing material, and all accessories for complete installation, as per specifications.</t>
  </si>
  <si>
    <t>FIRE FIGHTING</t>
  </si>
  <si>
    <t>(Ref. Specs 5150)</t>
  </si>
  <si>
    <t>Fire Extinguisher of following types.</t>
  </si>
  <si>
    <t>Dry Chemical Powder Fire Extinguisher 6Kg Capacity.</t>
  </si>
  <si>
    <t>Foam Type fire extinguisher capacity 9 litres.</t>
  </si>
  <si>
    <t>Wet Chemical fire extinguisher capacity
 6 litres.</t>
  </si>
  <si>
    <t>GROUND FLOOR CIVIL WORKS NON-SCHEDULED ITEM</t>
  </si>
  <si>
    <t xml:space="preserve">Ground Floor (Civil Works) Total Cost of Scheduled Items: PKR.  </t>
  </si>
  <si>
    <t xml:space="preserve">Ground Floor (Civil Works) Cost of Non-Scheduled Items: PKR.  </t>
  </si>
  <si>
    <t xml:space="preserve">Ground Floor (Civil Works) Total Cost of Scheduled &amp; Non-Scheduled Items: PKR.  </t>
  </si>
  <si>
    <t xml:space="preserve">First Floor (Civil Works) Total Cost of Scheduled Items: PKR.  </t>
  </si>
  <si>
    <t xml:space="preserve">First Floor (Civil Works) Cost of Non-Scheduled Items: PKR.  </t>
  </si>
  <si>
    <t xml:space="preserve">First Floor (Civil Works) Total Cost of Scheduled &amp; Non-Scheduled Items: PKR.  </t>
  </si>
  <si>
    <t>GROUND FLOOR DISMINTANLING WORKS NON-SCHEDULED ITEM</t>
  </si>
  <si>
    <t>FIRST FLOOR CIVIL WORKS NON-SCHEDULED ITEM</t>
  </si>
  <si>
    <t>FIRST FLOOR DISMINTANLING WORKS NON-SCHEDULED ITEM</t>
  </si>
  <si>
    <t>SECOND FLOOR CIVIL WORKS NON-SCHEDULED ITEM</t>
  </si>
  <si>
    <t>SECOND FLOOR DISMINTANLING WORKS NON-SCHEDULED ITEM</t>
  </si>
  <si>
    <t>THIRD FLOOR CIVIL WORKS NON-SCHEDULED ITEM</t>
  </si>
  <si>
    <t>THIRD FLOOR DISMINTANLING WORKS NON-SCHEDULED ITEM</t>
  </si>
  <si>
    <t>FOURTH FLOOR DISMINTANLING WORKS NON-SCHEDULED ITEM</t>
  </si>
  <si>
    <t>FOURTH FLOOR CIVIL WORKS NON-SCHEDULED ITEM</t>
  </si>
  <si>
    <t>ROOF CIVIL WORKS NON-SCHEDULED ITEM</t>
  </si>
  <si>
    <t>H.1</t>
  </si>
  <si>
    <t xml:space="preserve">Second Floor (Civil Works) Total Cost of Scheduled Items: PKR.  </t>
  </si>
  <si>
    <t xml:space="preserve">Second Floor (Civil Works) Cost of Non-Scheduled Items: PKR.  </t>
  </si>
  <si>
    <t xml:space="preserve">Second Floor (Civil Works) Total Cost of Scheduled &amp; Non-Scheduled Items: PKR.  </t>
  </si>
  <si>
    <t xml:space="preserve">Third Floor (Civil Works) Total Cost of Scheduled Items: PKR.  </t>
  </si>
  <si>
    <t xml:space="preserve">Third Floor (Civil Works) Cost of Non-Scheduled Items: PKR.  </t>
  </si>
  <si>
    <t xml:space="preserve">Third Floor (Civil Works) Total Cost of Scheduled &amp; Non-Scheduled Items: PKR.  </t>
  </si>
  <si>
    <t xml:space="preserve">Fourth Floor (Civil Works) Total Cost of Scheduled Items: PKR.  </t>
  </si>
  <si>
    <t xml:space="preserve">Fourth Floor (Civil Works) Cost of Non-Scheduled Items: PKR.  </t>
  </si>
  <si>
    <t xml:space="preserve">Fourth Floor (Civil Works) Total Cost of Scheduled &amp; Non-Scheduled Items: PKR.  </t>
  </si>
  <si>
    <t xml:space="preserve">Roof (Civil Works) Total Cost of Scheduled Items: PKR.  </t>
  </si>
  <si>
    <t xml:space="preserve">Roof Floor (Civil Works) Cost of Non-Scheduled Items: PKR.  </t>
  </si>
  <si>
    <t xml:space="preserve">Roof Floor (Civil Works) Total Cost of Scheduled &amp; Non-Scheduled Items: PKR.  </t>
  </si>
  <si>
    <t xml:space="preserve">Total Cost of Civil Works: PKR.  </t>
  </si>
  <si>
    <t xml:space="preserve">Total Cost of Electrical Works: PKR.  </t>
  </si>
  <si>
    <t xml:space="preserve">Total Cost of Plumbing Works: PKR.  </t>
  </si>
  <si>
    <t>(Ref. Spec.2200,5100)</t>
  </si>
  <si>
    <t>(Ref. Spec. 6220, 6250,6411,6700)</t>
  </si>
  <si>
    <t>Providing and fixing double glazed Bronze anodized or Powder Coated aluminium Sliding windows as per British standard manufactured by Lucky, Alcop, Krudson, Pakistan Cables and A.C.P. (fixing through their approved fabricators), Executive model section dubble or single glazed 101mm x 37mm and 2mm thick including the cost of aluminium netting ,fitting, with all accessories cutting hole etc. and making good damages to walls etc. complete  as required in any floor as per direction of engineer-in-charge, but excluding the cost of glass pans.</t>
  </si>
  <si>
    <t>GROUND FLOOR  ELECTRICAL WORKS NON-SCHEDULED ITEM</t>
  </si>
  <si>
    <t>(Ref. Spec. 8001 , 8133)</t>
  </si>
  <si>
    <t>(Ref. Spec. 8001, 8150)</t>
  </si>
  <si>
    <t>Ref. Spec. Sec. 8001, 8290</t>
  </si>
  <si>
    <t xml:space="preserve">Ref. Spec. Sec. 8001, splits units </t>
  </si>
  <si>
    <t>(Ref. Spec. Sec. 8001, 8220)</t>
  </si>
  <si>
    <t>(Ref. Spec. Sec. 8001 8240)</t>
  </si>
  <si>
    <t>(Ref. Spec. Sec. 8001, 8335)</t>
  </si>
  <si>
    <t>Ref.Spec. 8212,8230,8240,8290,8312</t>
  </si>
  <si>
    <t xml:space="preserve">Ground Floor (Electrical Works) Total Cost of Scheduled Items: PKR.  </t>
  </si>
  <si>
    <t xml:space="preserve"> First Floor (Electrical Works) Total Cost of Scheduled Items: PKR.  </t>
  </si>
  <si>
    <t>FIRST FLOOR ELECTRICAL WORKS NON-SCHEDULED ITEM</t>
  </si>
  <si>
    <t xml:space="preserve"> First Floor (Electrical Works) Total Cost of Non-Scheduled Items: PKR.  </t>
  </si>
  <si>
    <t>I.1</t>
  </si>
  <si>
    <t>SECOUND  FLOOR ELECTRICAL WORKS NON-SCHEDULED ITEM</t>
  </si>
  <si>
    <t>J.1</t>
  </si>
  <si>
    <t>THIRD  FLOOR ELECTRICAL WORKS NON-SCHEDULED ITEM</t>
  </si>
  <si>
    <t>K.1</t>
  </si>
  <si>
    <t>FOURTH  FLOOR ELECTRICAL WORKS NON-SCHEDULED ITEM</t>
  </si>
  <si>
    <t xml:space="preserve">Ground Floor (Electrical Works) Total Cost of Non-Scheduled Items: PKR.  </t>
  </si>
  <si>
    <t xml:space="preserve">Ground Floor (Electrical Works) Total Cost of Scheduled &amp; Non-Scheduled Items: PKR.  </t>
  </si>
  <si>
    <t>Ref.Spec.8212,8230,8240,8290,8312</t>
  </si>
  <si>
    <t xml:space="preserve">First Floor (Electrical Works) Total Cost of Scheduled &amp; Non-Scheduled Items: PKR.  </t>
  </si>
  <si>
    <t xml:space="preserve">Second Floor (Electrical Works) Total Cost of Scheduled Items: PKR.  </t>
  </si>
  <si>
    <t xml:space="preserve">Second Floor (Electrical Works) Total Cost of Non-Scheduled Items: PKR.  </t>
  </si>
  <si>
    <t xml:space="preserve">Second Floor (Electrical Works) Total Cost of Scheduled &amp; Non-Scheduled Items: PKR.  </t>
  </si>
  <si>
    <t xml:space="preserve">Third Floor (Electrical Works) Total Cost of Scheduled Items: PKR.  </t>
  </si>
  <si>
    <t xml:space="preserve">Third Floor (Electrical Works) Total Cost of Scheduled &amp; Non-Scheduled Items: PKR.  </t>
  </si>
  <si>
    <t xml:space="preserve">Fourth Floor (Electrical Works) Total Cost of Scheduled Items: PKR.  </t>
  </si>
  <si>
    <t xml:space="preserve">Fourth Floor (Electrical Works) Total Cost of Non-Scheduled Items: PKR.  </t>
  </si>
  <si>
    <t>NS-61</t>
  </si>
  <si>
    <t>NS-62</t>
  </si>
  <si>
    <t>NS-63</t>
  </si>
  <si>
    <t>NS-64</t>
  </si>
  <si>
    <t>NS-65</t>
  </si>
  <si>
    <t>NS-66</t>
  </si>
  <si>
    <t>NS-67</t>
  </si>
  <si>
    <t>NS-68</t>
  </si>
  <si>
    <t>NS-69</t>
  </si>
  <si>
    <t>NS-70</t>
  </si>
  <si>
    <t>NS-71</t>
  </si>
  <si>
    <t>NS-72</t>
  </si>
  <si>
    <t>NS-73</t>
  </si>
  <si>
    <t>NS-74</t>
  </si>
  <si>
    <t>NS-75</t>
  </si>
  <si>
    <t>NS-76</t>
  </si>
  <si>
    <t>NS-77</t>
  </si>
  <si>
    <t>NS-78</t>
  </si>
  <si>
    <t>NS-79</t>
  </si>
  <si>
    <t>NS-80</t>
  </si>
  <si>
    <t>NS-81</t>
  </si>
  <si>
    <t>NS-82</t>
  </si>
  <si>
    <t>NS-83</t>
  </si>
  <si>
    <t>NS-84</t>
  </si>
  <si>
    <t>NS-85</t>
  </si>
  <si>
    <t>NS-86</t>
  </si>
  <si>
    <t>NS-87</t>
  </si>
  <si>
    <t>NS-88</t>
  </si>
  <si>
    <t>NS-89</t>
  </si>
  <si>
    <t>NS-90</t>
  </si>
  <si>
    <t>NS-91</t>
  </si>
  <si>
    <t>NS-92</t>
  </si>
  <si>
    <t>NS-93</t>
  </si>
  <si>
    <t>NS-94</t>
  </si>
  <si>
    <t>NS-95</t>
  </si>
  <si>
    <t>NS-96</t>
  </si>
  <si>
    <t>NS-97</t>
  </si>
  <si>
    <t>NS-98</t>
  </si>
  <si>
    <t>NS-99</t>
  </si>
  <si>
    <t>NS-100</t>
  </si>
  <si>
    <t>NS-101</t>
  </si>
  <si>
    <t>NS-102</t>
  </si>
  <si>
    <t>NS-103</t>
  </si>
  <si>
    <t>NS-104</t>
  </si>
  <si>
    <t>Providing &amp; installing 25 Cm (10") sweep Double action Plastic body exhaust fan complete with blades,  motor &amp; regulator &amp; pulling cord switch  etc. fixed in existing hole including connection with 14 /.0076" flexible wire complete as required.   Millat / Pak / Asia / Younas / Climax / Royal.</t>
  </si>
  <si>
    <t>Ref. Spec. 8001, 8290</t>
  </si>
  <si>
    <t xml:space="preserve">Ground Floor (Plumbing Works) Total Cost of Scheduled Items: PKR.  </t>
  </si>
  <si>
    <t>GROUND FLOOR PLUMBING WORKS  -  NON-SCHEDULED ITEMS</t>
  </si>
  <si>
    <t>Dia 3 inch</t>
  </si>
  <si>
    <t>3" dia</t>
  </si>
  <si>
    <t xml:space="preserve">Ground Floor (Plumbing Works) Cost of Non-Scheduled Items: PKR.  </t>
  </si>
  <si>
    <t>FIRST FLOOR PLUMBING WORKS  -  SCHEDULED ITEMS</t>
  </si>
  <si>
    <t xml:space="preserve">First Floor (Plumbing Works) Total Cost of Scheduled Items: PKR.  </t>
  </si>
  <si>
    <t>FIRST FLOOR PLUMBING WORKS  -  NON-SCHEDULED ITEMS</t>
  </si>
  <si>
    <t xml:space="preserve">First Floor (Plumbing Works) Cost of Non-Scheduled Items: PKR.  </t>
  </si>
  <si>
    <t xml:space="preserve">Second Floor (Plumbing Works) Total Cost of Scheduled Items: PKR.  </t>
  </si>
  <si>
    <t>SECOND FLOOR PLUMBING WORKS  -  NON-SCHEDULED ITEMS</t>
  </si>
  <si>
    <t xml:space="preserve">Second Floor (Plumbing Works) Cost of Non-Scheduled Items: PKR.  </t>
  </si>
  <si>
    <t xml:space="preserve">Third Floor (Plumbing Works) Total Cost of Scheduled Items: PKR.  </t>
  </si>
  <si>
    <t>THIRD FLOOR PLUMBING WORKS  -  NON-SCHEDULED ITEMS</t>
  </si>
  <si>
    <t xml:space="preserve">Third Floor (Plumbing Works) Cost of Non-Scheduled Items: PKR.  </t>
  </si>
  <si>
    <t xml:space="preserve">Fourth Floor (Plumbing Works) Total Cost of Scheduled Items: PKR.  </t>
  </si>
  <si>
    <t>FOURTH FLOOR PLUMBING WORKS  -  NON-SCHEDULED ITEMS</t>
  </si>
  <si>
    <t xml:space="preserve">Fourth Floor (Plumbing Works) Cost of Non-Scheduled Items: PKR.  </t>
  </si>
  <si>
    <t xml:space="preserve">Roof (Plumbing Works) Total Cost of Scheduled Items: PKR.  </t>
  </si>
  <si>
    <t>ROOF PLUMBING WORKS  -  NON-SCHEDULED ITEMS</t>
  </si>
  <si>
    <t>(Ref. Specs 5100,  5216, 5220, 5240)</t>
  </si>
  <si>
    <t>Pressure Booster pump (01 No.) for potable water supply comprising pump with electric motor including Motor control unit, VFD, 40-50 liters Pressure tank, Pressure switch, pressure gauges, gate valve, check valves, manual, tools, spare parts etc, and all other accessories, complete in all respect of the 40Igpm Capacity and 2 bar Pumping head</t>
  </si>
  <si>
    <t xml:space="preserve">Roof (Plumbing Works) Cost of Non-Scheduled Items: PKR.  </t>
  </si>
  <si>
    <t>L.1</t>
  </si>
  <si>
    <t>M.1</t>
  </si>
  <si>
    <t xml:space="preserve">First Floor (Plumbing Works) Total Cost of Scheduled &amp; Non-Scheduled Items: PKR.  </t>
  </si>
  <si>
    <t xml:space="preserve">Second Floor (Plumbing Works) Total Cost of Scheduled &amp; Non-Scheduled Items: PKR.  </t>
  </si>
  <si>
    <t>N.1</t>
  </si>
  <si>
    <t>O.1</t>
  </si>
  <si>
    <t xml:space="preserve">Third Floor (Plumbing Works)Total Cost of Scheduled &amp; Non-Scheduled Items: PKR.  </t>
  </si>
  <si>
    <t xml:space="preserve">Fourth Floor (Plumbing Works)Total Cost of Scheduled &amp; Non-Scheduled Items: PKR.  </t>
  </si>
  <si>
    <t>Q.1</t>
  </si>
  <si>
    <t xml:space="preserve">Roof (Plumbing Works) Total Cost of Scheduled &amp; Non-Scheduled Items: PKR.  </t>
  </si>
  <si>
    <t>301-25          +   
(4205)</t>
  </si>
  <si>
    <t>Providing &amp; laying light/colour unglazed vitrified porcelain tiles (polished) not exceeding 1600 Sq. cm each on walls &amp; floors foreign make (Italian or equivalent except China make) in any floor laid with dry bond (stile bond) over on 1" thick cement mortar (1:3) including jointing the tiles with joint filler of approved quality as per direction of the Engineer incharge.</t>
  </si>
  <si>
    <t>Providing &amp; laying light/colour unglazed vitrified porcelain tiles (polished) exceeding 1600 Sq. cm each on walls &amp; floors foreign make (Italian or equivalent except China make) in any floor laid with dry bond (stile bond) over on 1" thick cement mortar (1:3) including jointing the tiles with joint filler of approved quality as per direction of the Engineer incharge.</t>
  </si>
  <si>
    <t>Providing and fixing with brass screws door Alpha lock with handle of approved design (Taiwan make), cutting wood etc., to required shape and size with two operating keys as per direction of the Engineer-in-Charge.</t>
  </si>
  <si>
    <t>Providing and fixing Dampa ceiling aluminium, China make  2' x 2' tiles/ strip ceiling including all accessories i.e,plump, rod etc complete as required in any floor.</t>
  </si>
  <si>
    <t xml:space="preserve">P/F  kitchen cabinet  wall mounted of 3/4" thick laminated board with best quality deodar wood frame and beading 1/8" thick hard board backing required section in approved pattern etc fixed on wall with rawal pugs,screws i/c  the cost of glue , nails, screws, piano hinges, handles and painting or polishing etc as drawing complete all as respects. </t>
  </si>
  <si>
    <t xml:space="preserve">P/F  kitchen cabinet floor mounted of 3/4" thick laminated board with best quality deodar wood frame and beading required section in approved pattern etc fixed on floor with rawal pugs,screws i/c  the cost of glue , nails, screws, piano hinges, handles and painting or polishing etc as drawing complete all as respects. </t>
  </si>
  <si>
    <t>Supply and Fixing of Automatic Hermetic Door made of SS304 or aluminium alloy; machine by CNC machine, filing material of rigid polyurethane foam, foot sensor, outdoor occupancy lighting sign, double glazed frameless window, automatic door by induction and including all accessories as per manufacturing's specification complete in all respect and as directed be Engineer.</t>
  </si>
  <si>
    <t>Providing and laying floors of 2 inches (51mm) thick 1:2:4 cement concrete using crush graded boulders 3/4 inch (19 mm) and down gauge, having a minimum works cube crushing strength of 3000 Ibs. per sq inch at 28 days in 5th floor laid in panels with chicken mesh/wire mesh including form work, consolidation, finishing and curing etc. Complete.</t>
  </si>
  <si>
    <t>Removal &amp; disposal upto any lead and lift of roof and including base (mortar / PCC) complete in all respect. Surface Preparation cleaning, Scraping for roof treatment as per Engineer's instructions.</t>
  </si>
  <si>
    <t>Providing &amp; installing 140 Cm (56") sweep ceiling fan with blades, canopy, standard length of down rod including connection with 14.0076" flexible wire complete as required. (without regulator)  Millat/Pak/Asia/Younas/Climax/Royal.</t>
  </si>
  <si>
    <t xml:space="preserve">Providing and fixing Earthing set with 2'x2'x1/8" copper plate Buried in the  ground at the depth of 12 feet or less  if water comes out  from the ground level (with salt and charcoal  or earthing chemical powder ) etc making the pit 12 feet deep by excavation of all type of soil (except soft or hard rock)i/c fixing of   8   SWG copper wire in 1/2" GI conduit complete in all respect as required. </t>
  </si>
  <si>
    <t>Supply at site, installation, testing &amp; commissioning of Bullet  IP - Cameras, having  following  specifications:  Image device  at least 1/2.8 inch resolution &amp; frames/sec : At least  2MP /30FPS  Video compression  H.265 , H264  MJPEG Focal  length (varifocal): At least  up to 12 mm  Min  illumination: 0 lux (B/W) 0.095 lux  color  infrared  viewable  length  :At least  30 m  weather  proof  standards IP 66  at least Vandel Proof Standards At Least  IK 10  complete in all respects. as  approved  by  the  Engineer Incharge.</t>
  </si>
  <si>
    <t>Wiring of CCTV Camera  with UTP Cat-6  in  existing PVC Conduits/duct i/c connectors  complete  in  all  respect.</t>
  </si>
  <si>
    <t>Supply, installation, testing &amp; commissioning of 32-Channel NVR  32 POE /POE+  PORTS  having Following Specifications: Max  Recording  Rate  256 Mbps  Embedded system  Linux or Latest, VGA  and HDMI  (upto 4k  supports ) &amp; Dual Monitoring compression: H.265 H.264,  MJPEG Internal storage upto 8 SATA (Max 48 TB),  External storage 1 e-SATA  Monitoring Web viewer and  Mobile Viewer camera support: ONVIF,  complete in all respects. as approved by the  Engineer Incharge.</t>
  </si>
  <si>
    <t>Supply, installation, testing &amp; commissioning of 55 " LED  SMART TV Latest model  suitable  for  operation  on 220/230  v  50 hz  Ac  supply including  usb /HDMI  ports Video  in audio in  suitable to HDMI -1 To  HDMI-11 via  wire less  remote  flexible  cord  shoe  wifi   bluetooth  wall bracket  Rawal bolts etc  complete  with  electric  connections  as  approved by  the  engineer  incharge.</t>
  </si>
  <si>
    <t>providing  fixing and installation poe  giga bit  switches 24-Port , including all components and accessories complete in all respect as approved by the Engineer  incharge.</t>
  </si>
  <si>
    <t xml:space="preserve">Supply installation testing  &amp; commissioning of  recessed / surface  mounted  Ceiling  light/down light  including  driver  having  war/ neutral white / cool  white   colour 80-90 lm/ watt  efficiency .9 or  above  power  factor , 20000-25000 hours  life  cycle including connection   complete in all respect as approved by the Engineer  incharge. (7-10) Watts </t>
  </si>
  <si>
    <t xml:space="preserve">Supply installation testing  &amp; commissioning of  recessed / surface  mounted  Ceiling  light/down light  including  driver  having  war/ neutral white / cool  white   colour 80-90 lm/ watt  efficiency .9 or  above  power  factor , 20000-25000 hours  life  cycle including connection   complete in all respect as approved by the Engineer  incharge. (18-20) Watts </t>
  </si>
  <si>
    <t xml:space="preserve">Supply installation testing  &amp; commissioning of  recessed / surface  mounted  led panel light  including  driver  having  war/ neutral white / cool  white   colour 80-100 lm/ watt  efficiency .9 or  above  power  factor , 20000-25000 hours  life  cycle including connection   complete in all respect as approved by the Engineer  incharge. 36 Watts (2ft x 2ft) </t>
  </si>
  <si>
    <t xml:space="preserve">Supply installation testing  &amp; commissioning of  LED Tube / Batten Lights including  driver  having  war/ neutral white / cool  white   colour 80-90 lm/ watt  efficiency .9 or  above  power  factor , 10000-15000 hours  life  cycle including connection   complete in all respect as approved by the Engineer  incharge. (18-20) Watts 2 Feet    </t>
  </si>
  <si>
    <t xml:space="preserve">Supply installation testing  &amp; commissioning of  LED Tube / Batten Lights including  driver  having  war/ neutral white / cool  white   colour 80-90 lm/ watt  efficiency .9 or  above  power  factor , 10000-15000 hours  life  cycle including connection   complete in all respect as approved by the Engineer  incharge. (18-20) Watts 4 Feet    </t>
  </si>
  <si>
    <t xml:space="preserve">Supply installation testing  &amp; commissioning of  LED Tube / Batten Lights including  driver  having  war/ neutral white / cool  white   colour 80-90 lm/ watt  efficiency .9 or  above  power  factor , 10000-15000 hours  life  cycle including connection   complete in all respect as approved by the Engineer  incharge. (36) Watts 4 ft    </t>
  </si>
  <si>
    <t>Supply installation testing  &amp; commissioning of  LED Flood Lights including  driver  having  war/ neutral white / cool  white   colour 110-120 lm/ watt  efficiency .9 or  above  power  factor , 20000-25000 hours  life  cycle including connection   complete in all respect as approved by the Engineer  incharge. (80-110) Watts.</t>
  </si>
  <si>
    <t>Supply installation testing  &amp; commissioning of  LED Flood Lights including  driver  having  war/ neutral white / cool  white   colour 110-120 lm/ watt  efficiency .9 or  above  power  factor , 20000-25000 hours  life  cycle including connection   complete in all respect as approved by the Engineer  incharge. (20-30) Watts.</t>
  </si>
  <si>
    <t>Supply installation testing  &amp; commissioning of  LED emergency  Lights  including connection   complete in all respect as approved by the Engineer  incharge ( 2 w+ 2x4 watt emergency Light</t>
  </si>
  <si>
    <t xml:space="preserve">Supply &amp; Installation of  Reversible  Air conditioning units Wall Mounted type  complete with refrigerant piping with insulation ,condensate drain piping including Venture Cladding , fittings insulation, tape wrapping etc , insulation, refrigerant charge thermostat ,control between indoor and outdoor units power wiring , conduiting , dura duct / channel mounting brackets and accessories complete in all respect </t>
  </si>
  <si>
    <t>10 Amps, 250 Volts one way, FIVE gang light control switches including appropriate size  powder coated metallic concealed back box.</t>
  </si>
  <si>
    <t>10 Amps, 250 Volts one way, SIX gang light control switches including appropriate size  powder coated metallic concealed back box.</t>
  </si>
  <si>
    <t>15 Amps, 250 Volts  Universal switch socket unit including appropriate size  powder coated metallic back box.</t>
  </si>
  <si>
    <t>10 way TV splitter appropriate size concealed back box.</t>
  </si>
  <si>
    <t>Wiring of Telecommunication RJ45 outlet point from relevant Floor distributor Cabinet  to RJ45 outlet point   with CAT-6A, U/UTP 10G supported cable including  appropriate size concealed or surface PVC conduit or PVC channel , all accessories with cutting/making holes in walls making surface good complete in all respect.</t>
  </si>
  <si>
    <t>Following type optical fibre patch panel OM3 LC type 10 G  Supported, including pigtails and splice tray with all installation accessories.</t>
  </si>
  <si>
    <t>Supply  installation testing and  commissioning  of layer-2 network switch with 24 Giga  Ethernet ports with 02 Nos of SFPS OM3  Up Link (Support 10.0 G ) Including Cost of 02  Nos 10G  SFP OM3 up link (support 10.0 G) including cost of 02 Nos 10 G SFPS Modules Multi mode complete in all respect.</t>
  </si>
  <si>
    <t xml:space="preserve">Supply, Installation, Testing &amp; Commissioning of WIFI Access Points Ceiling Mounted Support 802.11 a/g/n,  Software Ctrlr-based, Long Range, Complete in all respect, as per drawing and specifications. </t>
  </si>
  <si>
    <t>Supply, installation, testing &amp; commissioning of 55 " LED  SMART TV Latest model  suitable  for  operation  on 220/230  v  50 hz  Ac  supply including  usb /HDMI  ports Video  in audio in  suitable to HDMI -1 To  HDMI-11 via  wire less  remote  flexible  cord  shoe  WIFI   blue  tooth  wall bracket  rawal bolts etc  complete  with  electric  connections  as  approved by  the  engineer  incharge.</t>
  </si>
  <si>
    <t xml:space="preserve">Supply installation testing  &amp; commissioning of  recessed / surface  mounted  Ceiling  light/down light  including  driver  having  war/ natural white / cool  white   colour 80-90 lm/ watt  efficiency .9 or  above  power  factor , 20000-25000 hours  life  cycle including connection   complete in all respect as approved by the Engineer  incharge. (7-10) Watts </t>
  </si>
  <si>
    <t xml:space="preserve">Supply installation testing  &amp; commissioning of  recessed / surface  mounted  Ceiling  light/down light  including  driver  having  war/ natural white / cool  white   colour 80-90 lm/ watt  efficiency .9 or  above  power  factor , 20000-25000 hours  life  cycle including connection   complete in all respect as approved by the Engineer  incharge. (18-20) Watts </t>
  </si>
  <si>
    <t xml:space="preserve">Supply installation testing  &amp; commissioning of  recessed / surface  mounted  led panel light  including  driver  having  war/ natural white / cool  white   colour 80-100 lm/ watt  efficiency .9 or  above  power  factor , 20000-25000 hours  life  cycle including connection   complete in all respect as approved by the Engineer  incharge. 36 Watts (2ft x 2ft) </t>
  </si>
  <si>
    <t xml:space="preserve">Supply installation testing  &amp; commissioning of  LED Tube / Batten Lights including  driver  having  war/ natural white / cool  white   colour 80-90 lm/ watt  efficiency .9 or  above  power  factor , 10000-15000 hours  life  cycle including connection   complete in all respect as approved by the Engineer  incharge. (18-20) Watts 2 Feet    </t>
  </si>
  <si>
    <t xml:space="preserve">Supply installation testing  &amp; commissioning of  LED Tube / Batten Lights including  driver  having  war/ natural white / cool  white   colour 80-90 lm/ watt  efficiency .9 or  above  power  factor , 10000-15000 hours  life  cycle including connection   complete in all respect as approved by the Engineer  incharge. (18-20) Watts 4 Feet    </t>
  </si>
  <si>
    <t xml:space="preserve">Supply installation testing  &amp; commissioning of  LED Tube / Batten Lights including  driver  having  war/ natural white / cool  white   colour 80-90 lm/ watt  efficiency .9 or  above  power  factor , 10000-15000 hours  life  cycle including connection   complete in all respect as approved by the Engineer  incharge. (36) Watts 4 ft    </t>
  </si>
  <si>
    <t>Supply installation testing  &amp; commissioning of  LED Flood Lights including  driver  having  war/ natural white / cool  white   colour 110-120 lm/ watt  efficiency .9 or  above  power  factor , 20000-25000 hours  life  cycle including connection   complete in all respect as approved by the Engineer  incharge. (80-110) Watts.</t>
  </si>
  <si>
    <t>Supply installation testing  &amp; commissioning of  LED Flood Lights including  driver  having  war/ natural white / cool  white   colour 110-120 lm/ watt  efficiency .9 or  above  power  factor , 20000-25000 hours  life  cycle including connection   complete in all respect as approved by the Engineer  incharge. (20-30) Watts.</t>
  </si>
  <si>
    <t xml:space="preserve">Fourth Floor (Electrical Works) Total Cost of Scheduled &amp; Non-Scheduled Items: PKR.  </t>
  </si>
  <si>
    <t>Providing and fixing best quality squatting type earthenware W.C pan (Porta or equivalent) complete with and including the cost of 13.6 liter best quality low level plastic flushing cistern with internal fittings complete, P.V.C flushing pipe suitable for squatting type with extra bends and length with fittings, PVC trap 4 inches (100mm) dia and making requisite number of holes in walls, plinth and floor for pipe connection and making good in cement concrete 1:2:4.</t>
  </si>
  <si>
    <t xml:space="preserve">Providing G.I. pipes and specials, etc.; including fixing, cutting and fitting, complete with and including the cost of cutting trench upto 2-1/2 feet (762 mm) deep, refilling, watering, ramming and disposal of surplus earth within one chain and painting 2 coats of bitumen paint to pipes and specials after cleaning and hessian cloth soaked in asphalt composition wrapped tightly round the pipes and testing to a pressure head of 200 feet (61 m) and cartage within 10 miles. (16.09km). (ILLM). </t>
  </si>
  <si>
    <t>Providing and fixing uPVC Multi floor trap of sizes with gratings including cutting and making requisite number of holes in walls, plinth and floors and making good in 1:2:4 C.C.</t>
  </si>
  <si>
    <t>Small hook complete of any size and shape, of approved make, with plugs and screws, fixed to concrete, brick stone or wood work, complete in all respects.</t>
  </si>
  <si>
    <t xml:space="preserve">(Civil + Electrical + Plumbing Works) Grand Total Cost: PKR.  </t>
  </si>
  <si>
    <t>Providing and fixing 6" x 6" (150 mm x 150 mm) with 4 inches (100 mm) outlet cement concrete C.I. gully trap wt.: 42 Ibs. (19 kg.) complete with 4 inches thick (100 mm) 1:2:4 cement concrete for bed and kerb, 1/2 inch (13 mm) thick cement plaster (1:3) to the kerb, RCC cover (12" x 12") (305mm x 305mm) thick with handle etc., complete.</t>
  </si>
  <si>
    <t>GROUND FLOOR CIVIL WORKS - SCHEDULED ITEMS</t>
  </si>
  <si>
    <t>A.3</t>
  </si>
  <si>
    <t>FIRST FLOOR CIVIL WORKS - SCHEDULED ITEMS</t>
  </si>
  <si>
    <t>B.3</t>
  </si>
  <si>
    <t>C.3</t>
  </si>
  <si>
    <t>SECOND FLOOR CIVIL WORKS - SCHEDULED ITEMS</t>
  </si>
  <si>
    <t>THIRD FLOOR CIVIL WORKS - SCHEDULED ITEMS</t>
  </si>
  <si>
    <t>D.3</t>
  </si>
  <si>
    <t>FOURTH FLOOR CIVIL WORKS - SCHEDULED ITEMS</t>
  </si>
  <si>
    <t>E.3</t>
  </si>
  <si>
    <t>ROOF CIVIL WORKS - SCHEDULED ITEMS</t>
  </si>
  <si>
    <t>F.2</t>
  </si>
  <si>
    <t>GROUND FLOOR  ELECTRICAL WORKS - SCHEDULED ITEMS</t>
  </si>
  <si>
    <t>G.2</t>
  </si>
  <si>
    <t>FIRST FLOOR ELECTRICAL WORKS - SCHEDULED ITEMS</t>
  </si>
  <si>
    <t>H.2</t>
  </si>
  <si>
    <t>SECOND  FLOOR ELECTRICAL WORKS - SCHEDULED ITEMS</t>
  </si>
  <si>
    <t>I.2</t>
  </si>
  <si>
    <t xml:space="preserve">THIRD  FLOOR ELECTRICAL WORKS - SCHEDULED ITEMS </t>
  </si>
  <si>
    <t>J.2</t>
  </si>
  <si>
    <t>FOURTH FLOOR ELECTRICAL WORKS - SCHEDULED ITEMS</t>
  </si>
  <si>
    <t>GROUND FLOOR PLUMBING WORKS - SCHEDULED ITEMS</t>
  </si>
  <si>
    <t>K.2</t>
  </si>
  <si>
    <t>L.2</t>
  </si>
  <si>
    <t xml:space="preserve">Ground Floor (Plumbing Works)Total Cost of Scheduled &amp; Non-Scheduled Items: PKR.  </t>
  </si>
  <si>
    <t>M.2</t>
  </si>
  <si>
    <t>SECOND FLOOR PLUMBING WORKS - SCHEDULED ITEMS</t>
  </si>
  <si>
    <t>N.2</t>
  </si>
  <si>
    <t>THIRD FLOOR PLUMBING WORKS - SCHEDULED ITEMS</t>
  </si>
  <si>
    <t>O.2</t>
  </si>
  <si>
    <t>FOURTH FLOOR PLUMBING WORKS - SCHEDULED ITEMS</t>
  </si>
  <si>
    <t>P.1</t>
  </si>
  <si>
    <t>P.2</t>
  </si>
  <si>
    <t>ROOF PLUMBING WORKS - SCHEDULED ITEMS</t>
  </si>
  <si>
    <t>Q.2</t>
  </si>
  <si>
    <t>Providing and laying 1:3:6 cement concrete solid block masonry more than 6 inches (152 mm) thick using graded screened bajri 3/4 inch (19 mm) and down gauge set in cement mortar 1:5 including scaffolding, raking out joints and curing etc. complete in Fourth floor superstructure.</t>
  </si>
  <si>
    <t>Providing and laying 1:3:6 cement concrete solid block masonry 4 to 6 inches (102 mm to 152 mm) thick using graded screened bajri 3/4 inch (19 mm) and down gauge set in lime cement mortar 1:1:6 including scaffolding, raking out joints and curing etc. complete in Fourth floor superstructure.</t>
  </si>
  <si>
    <t>Summary of Engineers Estimates</t>
  </si>
  <si>
    <t>S.No</t>
  </si>
  <si>
    <t>Cost (PKR)</t>
  </si>
  <si>
    <t>Civil Works</t>
  </si>
  <si>
    <t>Electrical Works</t>
  </si>
  <si>
    <t>Plumbing Works</t>
  </si>
  <si>
    <t>Description</t>
  </si>
  <si>
    <t>(Ref. Spec. 3000, 4600,6220, 6250,6411,6531, 6600,6700)</t>
  </si>
  <si>
    <t>REQUEST FOR PROPOSAL # PAKIS/RFP/22/033</t>
  </si>
  <si>
    <t>FINANCIAL OFFER FORM / BOQs (ANNEX-C)</t>
  </si>
  <si>
    <t>Total Cost (PKR)</t>
  </si>
  <si>
    <t>TOTAL AMOUNT           (PKR)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</si>
</sst>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0.0"/>
    <numFmt numFmtId="173" formatCode="0.000"/>
    <numFmt numFmtId="174" formatCode="_(* #,##0.0_);_(* \(#,##0.0\);_(* &quot;-&quot;??_);_(@_)"/>
    <numFmt numFmtId="175" formatCode="_(* #,##0_);_(* \(#,##0\);_(* &quot;-&quot;??_);_(@_)"/>
    <numFmt numFmtId="176" formatCode="_(* #,##0.000_);_(* \(#,##0.000\);_(* &quot;-&quot;??_);_(@_)"/>
    <numFmt numFmtId="177" formatCode="0.0000"/>
    <numFmt numFmtId="178" formatCode="_(* #,##0.0_);_(* \(#,##0.0\);_(* &quot;-&quot;?_);_(@_)"/>
    <numFmt numFmtId="179" formatCode="_(* #,##0.000_);_(* \(#,##0.000\);_(* &quot;-&quot;???_);_(@_)"/>
    <numFmt numFmtId="180" formatCode="0.000000"/>
    <numFmt numFmtId="181" formatCode="0.00000"/>
    <numFmt numFmtId="182" formatCode="0.0000000"/>
    <numFmt numFmtId="183" formatCode="#,##0.0"/>
    <numFmt numFmtId="184" formatCode="0_)"/>
    <numFmt numFmtId="185" formatCode="_ * #,##0.00_)\ _P_K_R_ ;_ * \(#,##0.00\)\ _P_K_R_ ;_ * &quot;-&quot;??_)\ _P_K_R_ ;_ @_ "/>
    <numFmt numFmtId="186" formatCode="General_)"/>
    <numFmt numFmtId="187" formatCode="0.00000000"/>
    <numFmt numFmtId="188" formatCode="_(&quot;Rs&quot;* #,##0_);_(&quot;Rs&quot;* \(#,##0\);_(&quot;Rs&quot;* &quot;-&quot;_);_(@_)"/>
    <numFmt numFmtId="189" formatCode="_(&quot;Rs&quot;* #,##0.00_);_(&quot;Rs&quot;* \(#,##0.00\);_(&quot;Rs&quot;* &quot;-&quot;??_);_(@_)"/>
    <numFmt numFmtId="190" formatCode="&quot;£&quot;#,##0;[Red]\-&quot;£&quot;#,##0"/>
    <numFmt numFmtId="191" formatCode="_(* #,##0.0000_);_(* \(#,##0.0000\);_(* &quot;-&quot;??_);_(@_)"/>
    <numFmt numFmtId="192" formatCode="_(&quot;Rs&quot;* #,##0.000_);_(&quot;Rs&quot;* \(#,##0.000\);_(&quot;Rs&quot;* &quot;-&quot;??_);_(@_)"/>
    <numFmt numFmtId="193" formatCode="_-* #,##0.00\ _г_р_н_._-;\-* #,##0.00\ _г_р_н_._-;_-* &quot;-&quot;??\ _г_р_н_._-;_-@_-"/>
    <numFmt numFmtId="194" formatCode="&quot;Yes&quot;;&quot;Yes&quot;;&quot;No&quot;"/>
    <numFmt numFmtId="195" formatCode="&quot;True&quot;;&quot;True&quot;;&quot;False&quot;"/>
    <numFmt numFmtId="196" formatCode="&quot;On&quot;;&quot;On&quot;;&quot;Off&quot;"/>
    <numFmt numFmtId="197" formatCode="[$€-2]\ #,##0.00_);[Red]\([$€-2]\ #,##0.00\)"/>
    <numFmt numFmtId="198" formatCode="_-* #,##0_-;\-* #,##0_-;_-* &quot;-&quot;??_-;_-@_-"/>
    <numFmt numFmtId="199" formatCode="00000"/>
    <numFmt numFmtId="200" formatCode="#,##0."/>
    <numFmt numFmtId="201" formatCode="#,##0;[Red]#,##0"/>
    <numFmt numFmtId="202" formatCode="#,##0.00;[Red]#,##0.00"/>
  </numFmts>
  <fonts count="92">
    <font>
      <sz val="10"/>
      <name val="Arial"/>
      <family val="0"/>
    </font>
    <font>
      <u val="single"/>
      <sz val="10"/>
      <color indexed="12"/>
      <name val="Arial"/>
      <family val="2"/>
    </font>
    <font>
      <u val="single"/>
      <sz val="10"/>
      <color indexed="36"/>
      <name val="Arial"/>
      <family val="2"/>
    </font>
    <font>
      <sz val="12"/>
      <name val="Arial"/>
      <family val="2"/>
    </font>
    <font>
      <i/>
      <sz val="10"/>
      <color indexed="8"/>
      <name val="Arial"/>
      <family val="2"/>
    </font>
    <font>
      <b/>
      <u val="single"/>
      <sz val="10"/>
      <name val="Arial"/>
      <family val="2"/>
    </font>
    <font>
      <b/>
      <sz val="10"/>
      <name val="Arial"/>
      <family val="2"/>
    </font>
    <font>
      <b/>
      <sz val="9"/>
      <name val="Arial"/>
      <family val="2"/>
    </font>
    <font>
      <sz val="10.5"/>
      <name val="Arial"/>
      <family val="2"/>
    </font>
    <font>
      <sz val="10"/>
      <color indexed="8"/>
      <name val="Arial"/>
      <family val="2"/>
    </font>
    <font>
      <b/>
      <sz val="11"/>
      <name val="Arial"/>
      <family val="2"/>
    </font>
    <font>
      <b/>
      <sz val="14"/>
      <name val="Arial"/>
      <family val="2"/>
    </font>
    <font>
      <sz val="11"/>
      <color indexed="8"/>
      <name val="Calibri"/>
      <family val="2"/>
    </font>
    <font>
      <vertAlign val="superscript"/>
      <sz val="10"/>
      <name val="Arial"/>
      <family val="2"/>
    </font>
    <font>
      <sz val="10"/>
      <name val="Courier"/>
      <family val="3"/>
    </font>
    <font>
      <sz val="12"/>
      <name val="Courier"/>
      <family val="3"/>
    </font>
    <font>
      <sz val="11"/>
      <name val="Arial"/>
      <family val="2"/>
    </font>
    <font>
      <sz val="12"/>
      <color indexed="8"/>
      <name val="Arial"/>
      <family val="2"/>
    </font>
    <font>
      <b/>
      <sz val="10"/>
      <color indexed="8"/>
      <name val="Arial"/>
      <family val="2"/>
    </font>
    <font>
      <sz val="12"/>
      <name val="Helv"/>
      <family val="0"/>
    </font>
    <font>
      <sz val="9"/>
      <name val="Arial"/>
      <family val="2"/>
    </font>
    <font>
      <b/>
      <u val="single"/>
      <sz val="9"/>
      <name val="Arial"/>
      <family val="2"/>
    </font>
    <font>
      <sz val="9"/>
      <color indexed="8"/>
      <name val="Arial"/>
      <family val="2"/>
    </font>
    <font>
      <b/>
      <sz val="9"/>
      <color indexed="8"/>
      <name val="Arial"/>
      <family val="2"/>
    </font>
    <font>
      <b/>
      <sz val="12"/>
      <name val="Arial"/>
      <family val="2"/>
    </font>
    <font>
      <sz val="9"/>
      <name val="Helv"/>
      <family val="0"/>
    </font>
    <font>
      <sz val="10"/>
      <name val="MS Sans Serif"/>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2"/>
      <color indexed="8"/>
      <name val="Arial"/>
      <family val="2"/>
    </font>
    <font>
      <b/>
      <sz val="14"/>
      <color indexed="8"/>
      <name val="Arial"/>
      <family val="2"/>
    </font>
    <font>
      <sz val="10"/>
      <color indexed="17"/>
      <name val="Arial"/>
      <family val="2"/>
    </font>
    <font>
      <sz val="10"/>
      <color indexed="14"/>
      <name val="Arial"/>
      <family val="2"/>
    </font>
    <font>
      <b/>
      <sz val="11"/>
      <color indexed="8"/>
      <name val="Arial"/>
      <family val="2"/>
    </font>
    <font>
      <sz val="10"/>
      <name val="Cambria"/>
      <family val="1"/>
    </font>
    <font>
      <sz val="9"/>
      <name val="Cambria"/>
      <family val="1"/>
    </font>
    <font>
      <b/>
      <sz val="10"/>
      <name val="Cambria"/>
      <family val="1"/>
    </font>
    <font>
      <sz val="9"/>
      <color indexed="9"/>
      <name val="Arial"/>
      <family val="2"/>
    </font>
    <font>
      <sz val="12"/>
      <color indexed="9"/>
      <name val="Arial"/>
      <family val="2"/>
    </font>
    <font>
      <b/>
      <u val="single"/>
      <sz val="11"/>
      <name val="Cambria"/>
      <family val="1"/>
    </font>
    <font>
      <sz val="10"/>
      <color indexed="9"/>
      <name val="Arial"/>
      <family val="2"/>
    </font>
    <font>
      <b/>
      <u val="single"/>
      <sz val="11"/>
      <color indexed="8"/>
      <name val="Arial"/>
      <family val="2"/>
    </font>
    <font>
      <b/>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1"/>
      <color theme="1"/>
      <name val="Arial"/>
      <family val="2"/>
    </font>
    <font>
      <b/>
      <sz val="12"/>
      <color theme="1"/>
      <name val="Arial"/>
      <family val="2"/>
    </font>
    <font>
      <sz val="10"/>
      <color theme="1"/>
      <name val="Arial"/>
      <family val="2"/>
    </font>
    <font>
      <b/>
      <sz val="11"/>
      <color theme="1"/>
      <name val="Arial"/>
      <family val="2"/>
    </font>
    <font>
      <sz val="11"/>
      <color rgb="FF000000"/>
      <name val="Arial"/>
      <family val="2"/>
    </font>
    <font>
      <b/>
      <sz val="10"/>
      <color theme="1"/>
      <name val="Arial"/>
      <family val="2"/>
    </font>
    <font>
      <b/>
      <sz val="11"/>
      <color rgb="FF000000"/>
      <name val="Arial"/>
      <family val="2"/>
    </font>
    <font>
      <b/>
      <u val="single"/>
      <sz val="11"/>
      <color theme="1"/>
      <name val="Arial"/>
      <family val="2"/>
    </font>
    <font>
      <sz val="10"/>
      <color rgb="FFFF00FF"/>
      <name val="Arial"/>
      <family val="2"/>
    </font>
    <font>
      <b/>
      <sz val="14"/>
      <color theme="1"/>
      <name val="Arial"/>
      <family val="2"/>
    </font>
    <font>
      <sz val="10"/>
      <color rgb="FF00B050"/>
      <name val="Arial"/>
      <family val="2"/>
    </font>
    <font>
      <sz val="9"/>
      <color theme="0"/>
      <name val="Arial"/>
      <family val="2"/>
    </font>
    <font>
      <sz val="12"/>
      <color theme="0"/>
      <name val="Arial"/>
      <family val="2"/>
    </font>
    <font>
      <sz val="10"/>
      <color theme="0"/>
      <name val="Arial"/>
      <family val="2"/>
    </font>
    <font>
      <b/>
      <u val="single"/>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0" fillId="0" borderId="0" applyFont="0" applyFill="0" applyBorder="0" applyAlignment="0" applyProtection="0"/>
    <xf numFmtId="190"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2"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1" fontId="16" fillId="0" borderId="0">
      <alignment/>
      <protection locked="0"/>
    </xf>
    <xf numFmtId="0" fontId="71" fillId="31" borderId="0" applyNumberFormat="0" applyBorder="0" applyAlignment="0" applyProtection="0"/>
    <xf numFmtId="0" fontId="0" fillId="0" borderId="0">
      <alignment/>
      <protection/>
    </xf>
    <xf numFmtId="0" fontId="59" fillId="0" borderId="0">
      <alignment/>
      <protection/>
    </xf>
    <xf numFmtId="0" fontId="3" fillId="0" borderId="0">
      <alignment/>
      <protection/>
    </xf>
    <xf numFmtId="0" fontId="15" fillId="0" borderId="0">
      <alignment/>
      <protection/>
    </xf>
    <xf numFmtId="176" fontId="14" fillId="0" borderId="0">
      <alignment/>
      <protection/>
    </xf>
    <xf numFmtId="180" fontId="13" fillId="0" borderId="0">
      <alignment/>
      <protection/>
    </xf>
    <xf numFmtId="0" fontId="0" fillId="0" borderId="0">
      <alignment/>
      <protection/>
    </xf>
    <xf numFmtId="174" fontId="15"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15" fillId="0" borderId="0">
      <alignment/>
      <protection/>
    </xf>
    <xf numFmtId="0" fontId="19"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09">
    <xf numFmtId="0" fontId="0" fillId="0" borderId="0" xfId="0" applyAlignment="1">
      <alignment/>
    </xf>
    <xf numFmtId="0" fontId="76" fillId="33" borderId="0" xfId="0" applyFont="1" applyFill="1" applyAlignment="1">
      <alignment vertical="center"/>
    </xf>
    <xf numFmtId="0" fontId="77" fillId="33" borderId="0" xfId="0" applyFont="1" applyFill="1" applyAlignment="1">
      <alignment vertical="center"/>
    </xf>
    <xf numFmtId="0" fontId="78" fillId="33" borderId="0" xfId="0" applyFont="1" applyFill="1" applyAlignment="1">
      <alignment horizontal="center" vertical="center" wrapText="1"/>
    </xf>
    <xf numFmtId="0" fontId="79" fillId="33" borderId="0" xfId="0" applyFont="1" applyFill="1" applyAlignment="1">
      <alignment/>
    </xf>
    <xf numFmtId="0" fontId="79" fillId="33" borderId="0" xfId="0" applyFont="1" applyFill="1" applyBorder="1" applyAlignment="1">
      <alignment/>
    </xf>
    <xf numFmtId="0" fontId="0" fillId="33" borderId="0" xfId="0" applyFont="1" applyFill="1" applyBorder="1" applyAlignment="1">
      <alignment/>
    </xf>
    <xf numFmtId="0" fontId="76" fillId="0" borderId="0" xfId="0" applyFont="1" applyFill="1" applyAlignment="1">
      <alignment vertical="center"/>
    </xf>
    <xf numFmtId="2" fontId="3" fillId="0" borderId="0" xfId="0" applyNumberFormat="1" applyFont="1" applyFill="1" applyAlignment="1">
      <alignment vertical="center"/>
    </xf>
    <xf numFmtId="0" fontId="79" fillId="34" borderId="0" xfId="0" applyFont="1" applyFill="1" applyBorder="1" applyAlignment="1">
      <alignment/>
    </xf>
    <xf numFmtId="0" fontId="80" fillId="0" borderId="0" xfId="0" applyFont="1" applyFill="1" applyBorder="1" applyAlignment="1">
      <alignment horizontal="center" vertical="center"/>
    </xf>
    <xf numFmtId="0" fontId="76" fillId="0" borderId="0" xfId="0" applyFont="1" applyFill="1" applyAlignment="1">
      <alignment horizontal="center"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6" fillId="34" borderId="0" xfId="0" applyFont="1" applyFill="1" applyAlignment="1">
      <alignment vertical="center"/>
    </xf>
    <xf numFmtId="43" fontId="80" fillId="0" borderId="0" xfId="42" applyFont="1" applyFill="1" applyBorder="1" applyAlignment="1">
      <alignment horizontal="center" vertical="center"/>
    </xf>
    <xf numFmtId="43" fontId="76" fillId="0" borderId="0" xfId="42" applyFont="1" applyFill="1" applyAlignment="1">
      <alignment vertical="center"/>
    </xf>
    <xf numFmtId="43" fontId="6" fillId="0" borderId="10" xfId="42" applyFont="1" applyFill="1" applyBorder="1" applyAlignment="1">
      <alignment horizontal="center" vertical="center"/>
    </xf>
    <xf numFmtId="43" fontId="6" fillId="0" borderId="10" xfId="42" applyFont="1" applyFill="1" applyBorder="1" applyAlignment="1">
      <alignment vertical="center"/>
    </xf>
    <xf numFmtId="0" fontId="77" fillId="33" borderId="0" xfId="0" applyFont="1" applyFill="1" applyBorder="1" applyAlignment="1">
      <alignment/>
    </xf>
    <xf numFmtId="43" fontId="10" fillId="0" borderId="10" xfId="42" applyFont="1" applyFill="1" applyBorder="1" applyAlignment="1">
      <alignment horizontal="center" vertical="center"/>
    </xf>
    <xf numFmtId="0" fontId="76" fillId="33" borderId="0" xfId="0" applyFont="1" applyFill="1" applyAlignment="1">
      <alignment horizontal="right" vertical="center"/>
    </xf>
    <xf numFmtId="0" fontId="6" fillId="0" borderId="0" xfId="77" applyFont="1" applyFill="1" applyAlignment="1">
      <alignment horizontal="center" vertical="center" wrapText="1"/>
      <protection/>
    </xf>
    <xf numFmtId="0" fontId="77" fillId="0" borderId="0" xfId="78" applyFont="1">
      <alignment/>
      <protection/>
    </xf>
    <xf numFmtId="0" fontId="81" fillId="0" borderId="11" xfId="78" applyFont="1" applyFill="1" applyBorder="1" applyAlignment="1">
      <alignment horizontal="center" vertical="center"/>
      <protection/>
    </xf>
    <xf numFmtId="0" fontId="81" fillId="0" borderId="11" xfId="78" applyFont="1" applyFill="1" applyBorder="1" applyAlignment="1">
      <alignment horizontal="left" vertical="center" wrapText="1"/>
      <protection/>
    </xf>
    <xf numFmtId="4" fontId="77" fillId="0" borderId="10" xfId="78" applyNumberFormat="1" applyFont="1" applyFill="1" applyBorder="1" applyAlignment="1">
      <alignment horizontal="center" vertical="center"/>
      <protection/>
    </xf>
    <xf numFmtId="4" fontId="80" fillId="0" borderId="10" xfId="78" applyNumberFormat="1" applyFont="1" applyBorder="1" applyAlignment="1">
      <alignment horizontal="center" vertical="center"/>
      <protection/>
    </xf>
    <xf numFmtId="43" fontId="80" fillId="0" borderId="10" xfId="42" applyFont="1" applyFill="1" applyBorder="1" applyAlignment="1">
      <alignment horizontal="right" vertical="center"/>
    </xf>
    <xf numFmtId="0" fontId="82" fillId="0" borderId="10" xfId="0" applyFont="1" applyFill="1" applyBorder="1" applyAlignment="1">
      <alignment horizontal="center" vertical="center"/>
    </xf>
    <xf numFmtId="0" fontId="82" fillId="0" borderId="10" xfId="0" applyFont="1" applyFill="1" applyBorder="1" applyAlignment="1" quotePrefix="1">
      <alignment horizontal="center" vertical="center"/>
    </xf>
    <xf numFmtId="2" fontId="6" fillId="0" borderId="10" xfId="0" applyNumberFormat="1" applyFont="1" applyFill="1" applyBorder="1" applyAlignment="1" quotePrefix="1">
      <alignment horizontal="center" vertical="center"/>
    </xf>
    <xf numFmtId="2" fontId="82" fillId="0" borderId="10" xfId="0" applyNumberFormat="1" applyFont="1" applyFill="1" applyBorder="1" applyAlignment="1" quotePrefix="1">
      <alignment horizontal="center" vertical="center"/>
    </xf>
    <xf numFmtId="43" fontId="82" fillId="0" borderId="10" xfId="42" applyFont="1" applyFill="1" applyBorder="1" applyAlignment="1" quotePrefix="1">
      <alignment horizontal="center" vertical="center"/>
    </xf>
    <xf numFmtId="0" fontId="83" fillId="0" borderId="10" xfId="78" applyFont="1" applyFill="1" applyBorder="1" applyAlignment="1">
      <alignment horizontal="center" vertical="center" wrapText="1"/>
      <protection/>
    </xf>
    <xf numFmtId="0" fontId="83" fillId="0" borderId="10" xfId="78" applyFont="1" applyFill="1" applyBorder="1" applyAlignment="1">
      <alignment horizontal="center" vertical="center" wrapText="1" readingOrder="1"/>
      <protection/>
    </xf>
    <xf numFmtId="1" fontId="6" fillId="0" borderId="10" xfId="85" applyNumberFormat="1" applyFont="1" applyFill="1" applyBorder="1" applyAlignment="1">
      <alignment horizontal="right"/>
      <protection/>
    </xf>
    <xf numFmtId="0" fontId="80" fillId="0" borderId="0" xfId="0" applyFont="1" applyFill="1" applyBorder="1" applyAlignment="1">
      <alignment horizontal="center" vertical="center"/>
    </xf>
    <xf numFmtId="0" fontId="6" fillId="0" borderId="0" xfId="77" applyFont="1" applyFill="1" applyAlignment="1">
      <alignment horizontal="center" vertical="center" wrapText="1"/>
      <protection/>
    </xf>
    <xf numFmtId="0" fontId="84" fillId="0" borderId="0" xfId="78" applyFont="1" applyAlignment="1">
      <alignment horizontal="center"/>
      <protection/>
    </xf>
    <xf numFmtId="0" fontId="77" fillId="0" borderId="12" xfId="78" applyFont="1" applyBorder="1" applyAlignment="1">
      <alignment horizontal="center"/>
      <protection/>
    </xf>
    <xf numFmtId="0" fontId="80" fillId="0" borderId="13" xfId="78" applyFont="1" applyBorder="1" applyAlignment="1">
      <alignment horizontal="right" vertical="center"/>
      <protection/>
    </xf>
    <xf numFmtId="0" fontId="80" fillId="0" borderId="14" xfId="78" applyFont="1" applyBorder="1" applyAlignment="1">
      <alignment horizontal="right" vertical="center"/>
      <protection/>
    </xf>
    <xf numFmtId="1" fontId="6" fillId="0" borderId="10" xfId="85" applyNumberFormat="1" applyFont="1" applyFill="1" applyBorder="1" applyAlignment="1">
      <alignment horizontal="right"/>
      <protection/>
    </xf>
    <xf numFmtId="0" fontId="10" fillId="0" borderId="0" xfId="85" applyFont="1" applyFill="1" applyAlignment="1">
      <alignment horizontal="center" vertical="top"/>
      <protection/>
    </xf>
    <xf numFmtId="0" fontId="80" fillId="0" borderId="0" xfId="0" applyFont="1" applyFill="1" applyBorder="1" applyAlignment="1">
      <alignment horizontal="center" vertical="center"/>
    </xf>
    <xf numFmtId="1" fontId="10" fillId="0" borderId="10" xfId="85" applyNumberFormat="1" applyFont="1" applyFill="1" applyBorder="1" applyAlignment="1">
      <alignment horizontal="right"/>
      <protection/>
    </xf>
    <xf numFmtId="1" fontId="10" fillId="0" borderId="10" xfId="85" applyNumberFormat="1" applyFont="1" applyFill="1" applyBorder="1" applyAlignment="1">
      <alignment horizontal="right" vertical="center"/>
      <protection/>
    </xf>
    <xf numFmtId="1" fontId="0" fillId="0" borderId="10" xfId="85" applyNumberFormat="1" applyFont="1" applyFill="1" applyBorder="1" applyAlignment="1">
      <alignment horizontal="center" vertical="top" wrapText="1"/>
      <protection/>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xf>
    <xf numFmtId="0" fontId="0" fillId="0" borderId="10" xfId="0" applyFont="1" applyFill="1" applyBorder="1" applyAlignment="1">
      <alignment horizontal="center" vertical="center"/>
    </xf>
    <xf numFmtId="2" fontId="0" fillId="0" borderId="10" xfId="0" applyNumberFormat="1" applyFont="1" applyFill="1" applyBorder="1" applyAlignment="1">
      <alignment vertical="center"/>
    </xf>
    <xf numFmtId="43" fontId="0" fillId="0" borderId="10" xfId="42" applyFont="1" applyFill="1" applyBorder="1" applyAlignment="1">
      <alignment vertical="center"/>
    </xf>
    <xf numFmtId="0" fontId="6" fillId="0" borderId="10" xfId="85" applyFont="1" applyFill="1" applyBorder="1" applyAlignment="1">
      <alignment horizontal="center" vertical="top" wrapText="1"/>
      <protection/>
    </xf>
    <xf numFmtId="1" fontId="0" fillId="0" borderId="10" xfId="85"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justify" vertical="center" wrapText="1"/>
    </xf>
    <xf numFmtId="2" fontId="0" fillId="0" borderId="10" xfId="42" applyNumberFormat="1" applyFont="1" applyFill="1" applyBorder="1" applyAlignment="1">
      <alignment vertical="center"/>
    </xf>
    <xf numFmtId="0" fontId="0" fillId="0" borderId="10" xfId="0" applyFont="1" applyFill="1" applyBorder="1" applyAlignment="1" applyProtection="1">
      <alignment horizontal="justify" vertical="center"/>
      <protection hidden="1"/>
    </xf>
    <xf numFmtId="0" fontId="9" fillId="0" borderId="10" xfId="85" applyFont="1" applyFill="1" applyBorder="1" applyAlignment="1" applyProtection="1">
      <alignment horizontal="justify" vertical="center"/>
      <protection hidden="1"/>
    </xf>
    <xf numFmtId="0" fontId="9" fillId="0" borderId="10" xfId="85" applyNumberFormat="1" applyFont="1" applyFill="1" applyBorder="1" applyAlignment="1" applyProtection="1">
      <alignment horizontal="justify" vertical="center"/>
      <protection hidden="1"/>
    </xf>
    <xf numFmtId="0" fontId="9" fillId="0" borderId="10" xfId="0" applyFont="1" applyFill="1" applyBorder="1" applyAlignment="1" applyProtection="1">
      <alignment horizontal="justify" vertical="center"/>
      <protection hidden="1"/>
    </xf>
    <xf numFmtId="0" fontId="0" fillId="0" borderId="10" xfId="0" applyFont="1" applyFill="1" applyBorder="1" applyAlignment="1">
      <alignment horizontal="justify" vertical="center"/>
    </xf>
    <xf numFmtId="1" fontId="85" fillId="0" borderId="10" xfId="0" applyNumberFormat="1" applyFont="1" applyFill="1" applyBorder="1" applyAlignment="1">
      <alignment horizontal="center" vertical="center"/>
    </xf>
    <xf numFmtId="2" fontId="0" fillId="0" borderId="10" xfId="42" applyNumberFormat="1" applyFont="1" applyFill="1" applyBorder="1" applyAlignment="1">
      <alignment horizontal="center" vertical="center"/>
    </xf>
    <xf numFmtId="43" fontId="0" fillId="0" borderId="10" xfId="42" applyFont="1" applyFill="1" applyBorder="1" applyAlignment="1">
      <alignment horizontal="right" vertical="center"/>
    </xf>
    <xf numFmtId="0" fontId="0" fillId="0" borderId="10" xfId="58" applyNumberFormat="1" applyFont="1" applyFill="1" applyBorder="1" applyAlignment="1">
      <alignment horizontal="center" vertical="center"/>
    </xf>
    <xf numFmtId="0" fontId="9" fillId="0" borderId="10" xfId="0" applyFont="1" applyFill="1" applyBorder="1" applyAlignment="1" applyProtection="1">
      <alignment horizontal="justify" vertical="center" wrapText="1"/>
      <protection hidden="1"/>
    </xf>
    <xf numFmtId="0" fontId="79" fillId="0" borderId="10" xfId="0" applyFont="1" applyFill="1" applyBorder="1" applyAlignment="1">
      <alignment vertical="center"/>
    </xf>
    <xf numFmtId="0" fontId="5" fillId="0" borderId="10" xfId="0" applyFont="1" applyFill="1" applyBorder="1" applyAlignment="1">
      <alignment vertical="center"/>
    </xf>
    <xf numFmtId="2" fontId="0" fillId="0" borderId="10" xfId="0" applyNumberFormat="1" applyFont="1" applyFill="1" applyBorder="1" applyAlignment="1">
      <alignment horizontal="center" vertical="center"/>
    </xf>
    <xf numFmtId="43" fontId="0" fillId="0" borderId="10" xfId="42" applyFont="1" applyFill="1" applyBorder="1" applyAlignment="1">
      <alignment horizontal="center" vertical="center"/>
    </xf>
    <xf numFmtId="2" fontId="0" fillId="0" borderId="10" xfId="0" applyNumberFormat="1" applyFont="1" applyFill="1" applyBorder="1" applyAlignment="1">
      <alignment horizontal="center" vertical="center" wrapText="1"/>
    </xf>
    <xf numFmtId="0" fontId="86" fillId="0" borderId="0" xfId="0" applyFont="1" applyFill="1" applyAlignment="1">
      <alignment horizontal="center" vertical="center"/>
    </xf>
    <xf numFmtId="2" fontId="11" fillId="0" borderId="0" xfId="0" applyNumberFormat="1" applyFont="1" applyFill="1" applyAlignment="1">
      <alignment vertical="center"/>
    </xf>
    <xf numFmtId="43" fontId="86" fillId="0" borderId="0" xfId="42" applyFont="1" applyFill="1" applyAlignment="1">
      <alignment vertical="center"/>
    </xf>
    <xf numFmtId="43" fontId="10" fillId="0" borderId="10" xfId="42" applyFont="1" applyFill="1" applyBorder="1" applyAlignment="1">
      <alignment vertical="center"/>
    </xf>
    <xf numFmtId="43" fontId="6" fillId="0" borderId="10" xfId="0" applyNumberFormat="1" applyFont="1" applyFill="1" applyBorder="1" applyAlignment="1">
      <alignment horizontal="right" vertical="center"/>
    </xf>
    <xf numFmtId="186" fontId="82" fillId="33" borderId="10" xfId="85" applyNumberFormat="1" applyFont="1" applyFill="1" applyBorder="1" applyAlignment="1">
      <alignment horizontal="center"/>
      <protection/>
    </xf>
    <xf numFmtId="186" fontId="79" fillId="33" borderId="10" xfId="85" applyNumberFormat="1" applyFont="1" applyFill="1" applyBorder="1" applyAlignment="1">
      <alignment horizontal="left"/>
      <protection/>
    </xf>
    <xf numFmtId="186" fontId="0" fillId="33" borderId="10" xfId="85" applyNumberFormat="1" applyFont="1" applyFill="1" applyBorder="1" applyAlignment="1">
      <alignment horizontal="left" vertical="top" wrapText="1"/>
      <protection/>
    </xf>
    <xf numFmtId="0" fontId="6" fillId="33" borderId="10" xfId="85" applyFont="1" applyFill="1" applyBorder="1" applyAlignment="1">
      <alignment horizontal="center" vertical="center"/>
      <protection/>
    </xf>
    <xf numFmtId="0" fontId="6" fillId="33" borderId="10" xfId="85" applyFont="1" applyFill="1" applyBorder="1" applyAlignment="1">
      <alignment horizontal="left" vertical="center"/>
      <protection/>
    </xf>
    <xf numFmtId="1" fontId="6" fillId="33" borderId="10" xfId="85" applyNumberFormat="1" applyFont="1" applyFill="1" applyBorder="1" applyAlignment="1">
      <alignment horizontal="right" vertical="center"/>
      <protection/>
    </xf>
    <xf numFmtId="43" fontId="6" fillId="33" borderId="10" xfId="42" applyFont="1" applyFill="1" applyBorder="1" applyAlignment="1">
      <alignment vertical="center"/>
    </xf>
    <xf numFmtId="1" fontId="6" fillId="33" borderId="10" xfId="85" applyNumberFormat="1" applyFont="1" applyFill="1" applyBorder="1" applyAlignment="1">
      <alignment horizontal="center" vertical="center" wrapText="1"/>
      <protection/>
    </xf>
    <xf numFmtId="0" fontId="5" fillId="33" borderId="10" xfId="85" applyFont="1" applyFill="1" applyBorder="1" applyAlignment="1">
      <alignment horizontal="left" vertical="center"/>
      <protection/>
    </xf>
    <xf numFmtId="1" fontId="0" fillId="33" borderId="10" xfId="85" applyNumberFormat="1" applyFont="1" applyFill="1" applyBorder="1" applyAlignment="1">
      <alignment horizontal="center" vertical="center" wrapText="1"/>
      <protection/>
    </xf>
    <xf numFmtId="0" fontId="6" fillId="33" borderId="10" xfId="83" applyFont="1" applyFill="1" applyBorder="1" applyAlignment="1">
      <alignment horizontal="left" vertical="center"/>
      <protection/>
    </xf>
    <xf numFmtId="0" fontId="6" fillId="33" borderId="10" xfId="85" applyFont="1" applyFill="1" applyBorder="1" applyAlignment="1">
      <alignment horizontal="center" vertical="center" wrapText="1"/>
      <protection/>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xf>
    <xf numFmtId="0" fontId="0" fillId="33" borderId="10" xfId="0" applyFont="1" applyFill="1" applyBorder="1" applyAlignment="1">
      <alignment horizontal="center" vertical="center"/>
    </xf>
    <xf numFmtId="2" fontId="0" fillId="33" borderId="10" xfId="0" applyNumberFormat="1" applyFont="1" applyFill="1" applyBorder="1" applyAlignment="1">
      <alignment horizontal="center" vertical="center"/>
    </xf>
    <xf numFmtId="2" fontId="0" fillId="33" borderId="10" xfId="0" applyNumberFormat="1" applyFont="1" applyFill="1" applyBorder="1" applyAlignment="1">
      <alignment vertical="center"/>
    </xf>
    <xf numFmtId="43" fontId="0" fillId="33" borderId="10" xfId="42" applyFont="1" applyFill="1" applyBorder="1" applyAlignment="1">
      <alignment vertical="center"/>
    </xf>
    <xf numFmtId="0" fontId="5" fillId="33" borderId="10" xfId="0" applyFont="1" applyFill="1" applyBorder="1" applyAlignment="1">
      <alignment horizontal="left" vertical="center"/>
    </xf>
    <xf numFmtId="1" fontId="6" fillId="33" borderId="10" xfId="85" applyNumberFormat="1" applyFont="1" applyFill="1" applyBorder="1" applyAlignment="1">
      <alignment horizontal="right" vertical="center"/>
      <protection/>
    </xf>
    <xf numFmtId="0" fontId="6" fillId="33" borderId="10" xfId="85" applyFont="1" applyFill="1" applyBorder="1" applyAlignment="1">
      <alignment horizontal="center" vertical="top" wrapText="1"/>
      <protection/>
    </xf>
    <xf numFmtId="0" fontId="79" fillId="33" borderId="10" xfId="0" applyFont="1" applyFill="1" applyBorder="1" applyAlignment="1">
      <alignment vertical="center"/>
    </xf>
    <xf numFmtId="0" fontId="5" fillId="33" borderId="10" xfId="85" applyFont="1" applyFill="1" applyBorder="1" applyAlignment="1">
      <alignment vertical="center"/>
      <protection/>
    </xf>
    <xf numFmtId="0" fontId="7" fillId="33" borderId="10" xfId="85" applyFont="1" applyFill="1" applyBorder="1" applyAlignment="1" quotePrefix="1">
      <alignment horizontal="center" vertical="center"/>
      <protection/>
    </xf>
    <xf numFmtId="2" fontId="7" fillId="33" borderId="10" xfId="85" applyNumberFormat="1" applyFont="1" applyFill="1" applyBorder="1" applyAlignment="1" quotePrefix="1">
      <alignment horizontal="center" vertical="center"/>
      <protection/>
    </xf>
    <xf numFmtId="2" fontId="7" fillId="33" borderId="10" xfId="42" applyNumberFormat="1" applyFont="1" applyFill="1" applyBorder="1" applyAlignment="1" quotePrefix="1">
      <alignment vertical="center"/>
    </xf>
    <xf numFmtId="43" fontId="7" fillId="33" borderId="10" xfId="42" applyFont="1" applyFill="1" applyBorder="1" applyAlignment="1" quotePrefix="1">
      <alignment vertical="center"/>
    </xf>
    <xf numFmtId="0" fontId="6" fillId="0" borderId="10" xfId="0" applyFont="1" applyFill="1" applyBorder="1" applyAlignment="1">
      <alignment horizontal="center" vertical="center"/>
    </xf>
    <xf numFmtId="0" fontId="5" fillId="0" borderId="10" xfId="0" applyFont="1" applyFill="1" applyBorder="1" applyAlignment="1">
      <alignment horizontal="left" vertical="center"/>
    </xf>
    <xf numFmtId="2" fontId="6" fillId="0" borderId="10" xfId="0" applyNumberFormat="1" applyFont="1" applyFill="1" applyBorder="1" applyAlignment="1">
      <alignment horizontal="center" vertical="center"/>
    </xf>
    <xf numFmtId="2" fontId="6" fillId="0" borderId="10" xfId="42" applyNumberFormat="1" applyFont="1" applyFill="1" applyBorder="1" applyAlignment="1">
      <alignment vertical="center"/>
    </xf>
    <xf numFmtId="0" fontId="87" fillId="0" borderId="10" xfId="0" applyFont="1" applyFill="1" applyBorder="1" applyAlignment="1">
      <alignment horizontal="center" vertical="center" wrapText="1"/>
    </xf>
    <xf numFmtId="0" fontId="87" fillId="0" borderId="10" xfId="0" applyFont="1" applyFill="1" applyBorder="1" applyAlignment="1" applyProtection="1">
      <alignment horizontal="justify" vertical="center"/>
      <protection hidden="1"/>
    </xf>
    <xf numFmtId="0" fontId="8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10" xfId="85" applyFont="1" applyFill="1" applyBorder="1" applyAlignment="1">
      <alignment vertical="center"/>
      <protection/>
    </xf>
    <xf numFmtId="0" fontId="6" fillId="0" borderId="10" xfId="83" applyFont="1" applyFill="1" applyBorder="1" applyAlignment="1">
      <alignment horizontal="left" vertical="center"/>
      <protection/>
    </xf>
    <xf numFmtId="0" fontId="6" fillId="0" borderId="10" xfId="0" applyFont="1" applyBorder="1" applyAlignment="1">
      <alignment horizontal="left" vertical="center"/>
    </xf>
    <xf numFmtId="0" fontId="0" fillId="0" borderId="10" xfId="85" applyFont="1" applyFill="1" applyBorder="1" applyAlignment="1">
      <alignment horizontal="center" vertical="top" wrapText="1"/>
      <protection/>
    </xf>
    <xf numFmtId="0" fontId="6" fillId="0" borderId="10" xfId="85" applyFont="1" applyFill="1" applyBorder="1" applyAlignment="1">
      <alignment horizontal="center" vertical="center"/>
      <protection/>
    </xf>
    <xf numFmtId="0" fontId="7" fillId="0" borderId="10" xfId="85" applyFont="1" applyFill="1" applyBorder="1" applyAlignment="1" quotePrefix="1">
      <alignment horizontal="center" vertical="center"/>
      <protection/>
    </xf>
    <xf numFmtId="2" fontId="7" fillId="0" borderId="10" xfId="85" applyNumberFormat="1" applyFont="1" applyFill="1" applyBorder="1" applyAlignment="1" quotePrefix="1">
      <alignment horizontal="center" vertical="center"/>
      <protection/>
    </xf>
    <xf numFmtId="2" fontId="7" fillId="0" borderId="10" xfId="42" applyNumberFormat="1" applyFont="1" applyFill="1" applyBorder="1" applyAlignment="1" quotePrefix="1">
      <alignment vertical="center"/>
    </xf>
    <xf numFmtId="43" fontId="7" fillId="0" borderId="10" xfId="42" applyFont="1" applyFill="1" applyBorder="1" applyAlignment="1" quotePrefix="1">
      <alignment vertical="center"/>
    </xf>
    <xf numFmtId="0" fontId="6" fillId="0" borderId="10" xfId="85" applyFont="1" applyFill="1" applyBorder="1" applyAlignment="1" quotePrefix="1">
      <alignment horizontal="center" vertical="center"/>
      <protection/>
    </xf>
    <xf numFmtId="2" fontId="6" fillId="0" borderId="10" xfId="85" applyNumberFormat="1" applyFont="1" applyFill="1" applyBorder="1" applyAlignment="1" quotePrefix="1">
      <alignment horizontal="center" vertical="center"/>
      <protection/>
    </xf>
    <xf numFmtId="2" fontId="6" fillId="0" borderId="10" xfId="42" applyNumberFormat="1" applyFont="1" applyFill="1" applyBorder="1" applyAlignment="1" quotePrefix="1">
      <alignment vertical="center"/>
    </xf>
    <xf numFmtId="43" fontId="6" fillId="0" borderId="10" xfId="42" applyFont="1" applyFill="1" applyBorder="1" applyAlignment="1" quotePrefix="1">
      <alignment vertical="center"/>
    </xf>
    <xf numFmtId="0" fontId="0" fillId="0" borderId="10" xfId="0" applyFont="1" applyFill="1" applyBorder="1" applyAlignment="1">
      <alignment horizontal="right" vertical="center"/>
    </xf>
    <xf numFmtId="2" fontId="0" fillId="0" borderId="10" xfId="0" applyNumberFormat="1" applyFont="1" applyFill="1" applyBorder="1" applyAlignment="1">
      <alignment horizontal="right" vertical="center"/>
    </xf>
    <xf numFmtId="0" fontId="0" fillId="0" borderId="10" xfId="0" applyFont="1" applyFill="1" applyBorder="1" applyAlignment="1">
      <alignment vertical="center"/>
    </xf>
    <xf numFmtId="1" fontId="6" fillId="0" borderId="10" xfId="85" applyNumberFormat="1" applyFont="1" applyFill="1" applyBorder="1" applyAlignment="1">
      <alignment horizontal="right" vertical="center"/>
      <protection/>
    </xf>
    <xf numFmtId="1" fontId="6" fillId="0" borderId="10" xfId="85" applyNumberFormat="1" applyFont="1" applyFill="1" applyBorder="1" applyAlignment="1">
      <alignment horizontal="center" vertical="center"/>
      <protection/>
    </xf>
    <xf numFmtId="0" fontId="22" fillId="0" borderId="10" xfId="79" applyFont="1" applyFill="1" applyBorder="1" applyAlignment="1">
      <alignment horizontal="center" vertical="center"/>
      <protection/>
    </xf>
    <xf numFmtId="49" fontId="23" fillId="0" borderId="10" xfId="79" applyNumberFormat="1" applyFont="1" applyFill="1" applyBorder="1" applyAlignment="1">
      <alignment horizontal="center" vertical="center"/>
      <protection/>
    </xf>
    <xf numFmtId="0" fontId="23" fillId="0" borderId="10" xfId="79" applyFont="1" applyFill="1" applyBorder="1" applyAlignment="1">
      <alignment horizontal="center" vertical="center"/>
      <protection/>
    </xf>
    <xf numFmtId="0" fontId="7" fillId="0" borderId="10" xfId="79" applyFont="1" applyFill="1" applyBorder="1" applyAlignment="1">
      <alignment horizontal="center" vertical="center"/>
      <protection/>
    </xf>
    <xf numFmtId="175" fontId="7" fillId="0" borderId="10" xfId="42" applyNumberFormat="1" applyFont="1" applyFill="1" applyBorder="1" applyAlignment="1">
      <alignment horizontal="center" vertical="center"/>
    </xf>
    <xf numFmtId="43" fontId="7" fillId="0" borderId="10" xfId="42" applyFont="1" applyFill="1" applyBorder="1" applyAlignment="1">
      <alignment horizontal="center" vertical="center"/>
    </xf>
    <xf numFmtId="0" fontId="50" fillId="0" borderId="10" xfId="79" applyFont="1" applyFill="1" applyBorder="1" applyAlignment="1">
      <alignment horizontal="center" vertical="center"/>
      <protection/>
    </xf>
    <xf numFmtId="0" fontId="6" fillId="0" borderId="10" xfId="0" applyNumberFormat="1" applyFont="1" applyFill="1" applyBorder="1" applyAlignment="1">
      <alignment horizontal="left" vertical="center"/>
    </xf>
    <xf numFmtId="0" fontId="51" fillId="0" borderId="10" xfId="79" applyFont="1" applyFill="1" applyBorder="1" applyAlignment="1">
      <alignment horizontal="center" vertical="center"/>
      <protection/>
    </xf>
    <xf numFmtId="201" fontId="50" fillId="0" borderId="10" xfId="48" applyNumberFormat="1" applyFont="1" applyFill="1" applyBorder="1" applyAlignment="1">
      <alignment horizontal="center" vertical="center"/>
    </xf>
    <xf numFmtId="175" fontId="50" fillId="0" borderId="10" xfId="42" applyNumberFormat="1" applyFont="1" applyFill="1" applyBorder="1" applyAlignment="1">
      <alignment horizontal="center" vertical="center"/>
    </xf>
    <xf numFmtId="43" fontId="50" fillId="0" borderId="10" xfId="42" applyFont="1" applyFill="1" applyBorder="1" applyAlignment="1">
      <alignment horizontal="center" vertical="center"/>
    </xf>
    <xf numFmtId="0" fontId="6" fillId="0" borderId="10" xfId="79" applyFont="1" applyFill="1" applyBorder="1" applyAlignment="1">
      <alignment horizontal="justify" vertical="center" wrapText="1"/>
      <protection/>
    </xf>
    <xf numFmtId="1" fontId="0" fillId="0" borderId="10" xfId="79" applyNumberFormat="1" applyFont="1" applyFill="1" applyBorder="1" applyAlignment="1">
      <alignment horizontal="center" vertical="top"/>
      <protection/>
    </xf>
    <xf numFmtId="0" fontId="0" fillId="0" borderId="10" xfId="79" applyFont="1" applyFill="1" applyBorder="1" applyAlignment="1">
      <alignment horizontal="center" vertical="center"/>
      <protection/>
    </xf>
    <xf numFmtId="201" fontId="0" fillId="0" borderId="10" xfId="48" applyNumberFormat="1" applyFont="1" applyFill="1" applyBorder="1" applyAlignment="1">
      <alignment horizontal="center" vertical="center"/>
    </xf>
    <xf numFmtId="175" fontId="0" fillId="0" borderId="10" xfId="42" applyNumberFormat="1" applyFont="1" applyFill="1" applyBorder="1" applyAlignment="1">
      <alignment horizontal="center" vertical="center"/>
    </xf>
    <xf numFmtId="0" fontId="0" fillId="0" borderId="10" xfId="79" applyFont="1" applyFill="1" applyBorder="1" applyAlignment="1">
      <alignment horizontal="justify" vertical="center" wrapText="1"/>
      <protection/>
    </xf>
    <xf numFmtId="0" fontId="76" fillId="0" borderId="10" xfId="0" applyFont="1" applyFill="1" applyBorder="1" applyAlignment="1">
      <alignment vertical="center"/>
    </xf>
    <xf numFmtId="49" fontId="52" fillId="0" borderId="10" xfId="79" applyNumberFormat="1" applyFont="1" applyFill="1" applyBorder="1" applyAlignment="1">
      <alignment horizontal="center" vertical="center"/>
      <protection/>
    </xf>
    <xf numFmtId="49" fontId="0" fillId="0" borderId="10" xfId="79" applyNumberFormat="1" applyFont="1" applyFill="1" applyBorder="1" applyAlignment="1" quotePrefix="1">
      <alignment horizontal="center" vertical="center"/>
      <protection/>
    </xf>
    <xf numFmtId="49" fontId="50" fillId="0" borderId="10" xfId="79" applyNumberFormat="1" applyFont="1" applyFill="1" applyBorder="1" applyAlignment="1">
      <alignment horizontal="center" vertical="center"/>
      <protection/>
    </xf>
    <xf numFmtId="0" fontId="20" fillId="0" borderId="10" xfId="79" applyFont="1" applyFill="1" applyBorder="1" applyAlignment="1">
      <alignment horizontal="center" vertical="center"/>
      <protection/>
    </xf>
    <xf numFmtId="49" fontId="20" fillId="0" borderId="10" xfId="79" applyNumberFormat="1" applyFont="1" applyFill="1" applyBorder="1" applyAlignment="1" quotePrefix="1">
      <alignment horizontal="center" vertical="center"/>
      <protection/>
    </xf>
    <xf numFmtId="0" fontId="20" fillId="0" borderId="10" xfId="79" applyFont="1" applyFill="1" applyBorder="1" applyAlignment="1">
      <alignment horizontal="justify" vertical="center"/>
      <protection/>
    </xf>
    <xf numFmtId="0" fontId="0" fillId="0" borderId="10" xfId="79" applyFont="1" applyFill="1" applyBorder="1" applyAlignment="1">
      <alignment horizontal="center" vertical="top"/>
      <protection/>
    </xf>
    <xf numFmtId="0" fontId="50" fillId="0" borderId="10" xfId="79" applyFont="1" applyFill="1" applyBorder="1" applyAlignment="1">
      <alignment horizontal="center" vertical="top"/>
      <protection/>
    </xf>
    <xf numFmtId="49" fontId="6" fillId="0" borderId="10" xfId="79" applyNumberFormat="1" applyFont="1" applyFill="1" applyBorder="1" applyAlignment="1">
      <alignment horizontal="center" vertical="center"/>
      <protection/>
    </xf>
    <xf numFmtId="0" fontId="7" fillId="0" borderId="10" xfId="79" applyFont="1" applyFill="1" applyBorder="1" applyAlignment="1">
      <alignment horizontal="justify" vertical="center"/>
      <protection/>
    </xf>
    <xf numFmtId="49" fontId="20" fillId="0" borderId="10" xfId="0" applyNumberFormat="1" applyFont="1" applyFill="1" applyBorder="1" applyAlignment="1" quotePrefix="1">
      <alignment horizontal="center" vertical="center" wrapText="1"/>
    </xf>
    <xf numFmtId="49" fontId="0" fillId="0" borderId="10" xfId="79" applyNumberFormat="1" applyFont="1" applyFill="1" applyBorder="1" applyAlignment="1" quotePrefix="1">
      <alignment horizontal="center" vertical="center" wrapText="1"/>
      <protection/>
    </xf>
    <xf numFmtId="0" fontId="20" fillId="0" borderId="10" xfId="79" applyFont="1" applyFill="1" applyBorder="1" applyAlignment="1">
      <alignment horizontal="justify" vertical="center" wrapText="1"/>
      <protection/>
    </xf>
    <xf numFmtId="0" fontId="5" fillId="0" borderId="10" xfId="79" applyFont="1" applyFill="1" applyBorder="1" applyAlignment="1">
      <alignment vertical="center"/>
      <protection/>
    </xf>
    <xf numFmtId="49" fontId="0" fillId="0" borderId="10" xfId="79" applyNumberFormat="1" applyFont="1" applyFill="1" applyBorder="1" applyAlignment="1">
      <alignment horizontal="center" vertical="center"/>
      <protection/>
    </xf>
    <xf numFmtId="0" fontId="21" fillId="0" borderId="10" xfId="79" applyFont="1" applyFill="1" applyBorder="1" applyAlignment="1">
      <alignment vertical="center"/>
      <protection/>
    </xf>
    <xf numFmtId="0" fontId="9" fillId="0" borderId="10" xfId="79" applyFont="1" applyFill="1" applyBorder="1" applyAlignment="1">
      <alignment horizontal="center" vertical="top"/>
      <protection/>
    </xf>
    <xf numFmtId="49" fontId="18" fillId="0" borderId="10" xfId="79" applyNumberFormat="1" applyFont="1" applyFill="1" applyBorder="1" applyAlignment="1">
      <alignment horizontal="center" vertical="center"/>
      <protection/>
    </xf>
    <xf numFmtId="49" fontId="6" fillId="0" borderId="10" xfId="79" applyNumberFormat="1" applyFont="1" applyFill="1" applyBorder="1" applyAlignment="1">
      <alignment horizontal="center" vertical="center" wrapText="1"/>
      <protection/>
    </xf>
    <xf numFmtId="0" fontId="0" fillId="0" borderId="10" xfId="79" applyFont="1" applyFill="1" applyBorder="1" applyAlignment="1">
      <alignment horizontal="justify" vertical="center"/>
      <protection/>
    </xf>
    <xf numFmtId="0" fontId="7" fillId="0" borderId="10" xfId="79" applyFont="1" applyFill="1" applyBorder="1" applyAlignment="1">
      <alignment horizontal="justify" vertical="center" wrapText="1"/>
      <protection/>
    </xf>
    <xf numFmtId="1" fontId="16" fillId="0" borderId="10" xfId="0" applyNumberFormat="1" applyFont="1" applyFill="1" applyBorder="1" applyAlignment="1" quotePrefix="1">
      <alignment horizontal="left" vertical="center"/>
    </xf>
    <xf numFmtId="0" fontId="16" fillId="0" borderId="10" xfId="0" applyFont="1" applyFill="1" applyBorder="1" applyAlignment="1">
      <alignment horizontal="justify" vertical="center"/>
    </xf>
    <xf numFmtId="0" fontId="24" fillId="0" borderId="10" xfId="83" applyNumberFormat="1" applyFont="1" applyFill="1" applyBorder="1" applyAlignment="1" applyProtection="1">
      <alignment horizontal="left" vertical="center" wrapText="1"/>
      <protection/>
    </xf>
    <xf numFmtId="0" fontId="24" fillId="0" borderId="10" xfId="83" applyNumberFormat="1" applyFont="1" applyFill="1" applyBorder="1" applyAlignment="1" applyProtection="1">
      <alignment horizontal="center" vertical="center" wrapText="1"/>
      <protection/>
    </xf>
    <xf numFmtId="175" fontId="3" fillId="0" borderId="10" xfId="42" applyNumberFormat="1" applyFont="1" applyFill="1" applyBorder="1" applyAlignment="1">
      <alignment horizontal="center" vertical="center" wrapText="1"/>
    </xf>
    <xf numFmtId="43" fontId="24" fillId="0" borderId="10" xfId="42" applyFont="1" applyFill="1" applyBorder="1" applyAlignment="1">
      <alignment horizontal="center" vertical="center" wrapText="1"/>
    </xf>
    <xf numFmtId="0" fontId="76" fillId="0" borderId="10" xfId="0" applyFont="1" applyFill="1" applyBorder="1" applyAlignment="1">
      <alignment horizontal="center" vertical="center"/>
    </xf>
    <xf numFmtId="0" fontId="0" fillId="0" borderId="10" xfId="79" applyNumberFormat="1" applyFont="1" applyFill="1" applyBorder="1" applyAlignment="1" applyProtection="1">
      <alignment horizontal="left" vertical="center" wrapText="1"/>
      <protection/>
    </xf>
    <xf numFmtId="3" fontId="7" fillId="0" borderId="10" xfId="90" applyNumberFormat="1" applyFont="1" applyFill="1" applyBorder="1" applyAlignment="1">
      <alignment horizontal="center" vertical="top" wrapText="1"/>
      <protection/>
    </xf>
    <xf numFmtId="49" fontId="25" fillId="0" borderId="10" xfId="79" applyNumberFormat="1" applyFont="1" applyFill="1" applyBorder="1" applyAlignment="1">
      <alignment vertical="center" wrapText="1"/>
      <protection/>
    </xf>
    <xf numFmtId="0" fontId="7" fillId="0" borderId="10" xfId="79" applyFont="1" applyFill="1" applyBorder="1" applyAlignment="1">
      <alignment horizontal="right" vertical="center"/>
      <protection/>
    </xf>
    <xf numFmtId="0" fontId="6" fillId="0" borderId="10" xfId="79" applyFont="1" applyFill="1" applyBorder="1" applyAlignment="1">
      <alignment horizontal="center" vertical="top"/>
      <protection/>
    </xf>
    <xf numFmtId="201" fontId="20" fillId="0" borderId="10" xfId="48" applyNumberFormat="1" applyFont="1" applyFill="1" applyBorder="1" applyAlignment="1">
      <alignment horizontal="center" vertical="center"/>
    </xf>
    <xf numFmtId="175" fontId="20" fillId="0" borderId="10" xfId="42" applyNumberFormat="1" applyFont="1" applyFill="1" applyBorder="1" applyAlignment="1">
      <alignment horizontal="center" vertical="center"/>
    </xf>
    <xf numFmtId="43" fontId="20" fillId="0" borderId="10" xfId="42" applyFont="1" applyFill="1" applyBorder="1" applyAlignment="1">
      <alignment horizontal="center" vertical="center"/>
    </xf>
    <xf numFmtId="0" fontId="20" fillId="0" borderId="10" xfId="79" applyFont="1" applyFill="1" applyBorder="1" applyAlignment="1">
      <alignment horizontal="center" vertical="top"/>
      <protection/>
    </xf>
    <xf numFmtId="49" fontId="20" fillId="0" borderId="10" xfId="79" applyNumberFormat="1" applyFont="1" applyFill="1" applyBorder="1" applyAlignment="1">
      <alignment horizontal="center" vertical="center"/>
      <protection/>
    </xf>
    <xf numFmtId="175" fontId="20" fillId="0" borderId="10" xfId="42" applyNumberFormat="1" applyFont="1" applyFill="1" applyBorder="1" applyAlignment="1" applyProtection="1">
      <alignment horizontal="center" vertical="center"/>
      <protection/>
    </xf>
    <xf numFmtId="43" fontId="20" fillId="0" borderId="10" xfId="42" applyFont="1" applyFill="1" applyBorder="1" applyAlignment="1" applyProtection="1">
      <alignment horizontal="center" vertical="center"/>
      <protection/>
    </xf>
    <xf numFmtId="0" fontId="22" fillId="0" borderId="10" xfId="79" applyFont="1" applyFill="1" applyBorder="1" applyAlignment="1">
      <alignment horizontal="center" vertical="top"/>
      <protection/>
    </xf>
    <xf numFmtId="0" fontId="6" fillId="0" borderId="10" xfId="79" applyFont="1" applyFill="1" applyBorder="1" applyAlignment="1">
      <alignment vertical="center"/>
      <protection/>
    </xf>
    <xf numFmtId="0" fontId="3" fillId="0" borderId="10" xfId="79" applyFont="1" applyFill="1" applyBorder="1" applyAlignment="1">
      <alignment vertical="top"/>
      <protection/>
    </xf>
    <xf numFmtId="0" fontId="3" fillId="0" borderId="10" xfId="79" applyFont="1" applyFill="1" applyBorder="1" applyAlignment="1">
      <alignment vertical="center"/>
      <protection/>
    </xf>
    <xf numFmtId="0" fontId="7" fillId="0" borderId="10" xfId="79" applyFont="1" applyFill="1" applyBorder="1" applyAlignment="1" applyProtection="1">
      <alignment horizontal="left" vertical="center"/>
      <protection/>
    </xf>
    <xf numFmtId="0" fontId="7" fillId="0" borderId="10" xfId="79" applyFont="1" applyFill="1" applyBorder="1" applyAlignment="1" applyProtection="1">
      <alignment horizontal="center" vertical="center"/>
      <protection/>
    </xf>
    <xf numFmtId="175" fontId="88" fillId="0" borderId="10" xfId="42" applyNumberFormat="1" applyFont="1" applyFill="1" applyBorder="1" applyAlignment="1">
      <alignment horizontal="center" vertical="center"/>
    </xf>
    <xf numFmtId="175" fontId="20" fillId="0" borderId="10" xfId="48" applyNumberFormat="1" applyFont="1" applyFill="1" applyBorder="1" applyAlignment="1">
      <alignment horizontal="center" vertical="center"/>
    </xf>
    <xf numFmtId="0" fontId="50" fillId="0" borderId="10" xfId="79" applyNumberFormat="1" applyFont="1" applyFill="1" applyBorder="1" applyAlignment="1" applyProtection="1">
      <alignment horizontal="left" vertical="center" wrapText="1"/>
      <protection/>
    </xf>
    <xf numFmtId="43" fontId="20" fillId="0" borderId="10" xfId="42" applyFont="1" applyFill="1" applyBorder="1" applyAlignment="1">
      <alignment vertical="center"/>
    </xf>
    <xf numFmtId="0" fontId="0" fillId="0" borderId="10" xfId="83" applyFont="1" applyFill="1" applyBorder="1" applyAlignment="1">
      <alignment horizontal="justify" vertical="center"/>
      <protection/>
    </xf>
    <xf numFmtId="0" fontId="0" fillId="0" borderId="10" xfId="83" applyFont="1" applyFill="1" applyBorder="1" applyAlignment="1">
      <alignment horizontal="center" vertical="center"/>
      <protection/>
    </xf>
    <xf numFmtId="175" fontId="0" fillId="0" borderId="10" xfId="42" applyNumberFormat="1" applyFont="1" applyFill="1" applyBorder="1" applyAlignment="1">
      <alignment vertical="center"/>
    </xf>
    <xf numFmtId="3" fontId="0" fillId="0" borderId="10" xfId="83" applyNumberFormat="1" applyFont="1" applyFill="1" applyBorder="1" applyAlignment="1" applyProtection="1">
      <alignment horizontal="center" vertical="center"/>
      <protection/>
    </xf>
    <xf numFmtId="0" fontId="0" fillId="0" borderId="10" xfId="83" applyNumberFormat="1" applyFont="1" applyFill="1" applyBorder="1" applyAlignment="1">
      <alignment horizontal="justify" vertical="center" wrapText="1"/>
      <protection/>
    </xf>
    <xf numFmtId="0" fontId="0" fillId="0" borderId="10" xfId="83" applyNumberFormat="1" applyFont="1" applyFill="1" applyBorder="1" applyAlignment="1">
      <alignment horizontal="center" vertical="center" wrapText="1"/>
      <protection/>
    </xf>
    <xf numFmtId="3" fontId="0" fillId="0" borderId="10" xfId="83" applyNumberFormat="1" applyFont="1" applyFill="1" applyBorder="1" applyAlignment="1">
      <alignment horizontal="center" vertical="center"/>
      <protection/>
    </xf>
    <xf numFmtId="0" fontId="3" fillId="0" borderId="10" xfId="79" applyFill="1" applyBorder="1" applyAlignment="1">
      <alignment vertical="center"/>
      <protection/>
    </xf>
    <xf numFmtId="0" fontId="3" fillId="0" borderId="10" xfId="79" applyFill="1" applyBorder="1" applyAlignment="1">
      <alignment horizontal="center" vertical="center"/>
      <protection/>
    </xf>
    <xf numFmtId="49" fontId="3" fillId="0" borderId="10" xfId="79" applyNumberFormat="1" applyFont="1" applyFill="1" applyBorder="1" applyAlignment="1">
      <alignment vertical="center"/>
      <protection/>
    </xf>
    <xf numFmtId="0" fontId="6" fillId="0" borderId="10" xfId="79" applyFont="1" applyFill="1" applyBorder="1" applyAlignment="1">
      <alignment horizontal="justify" vertical="center"/>
      <protection/>
    </xf>
    <xf numFmtId="0" fontId="0" fillId="0" borderId="10" xfId="83" applyFont="1" applyFill="1" applyBorder="1" applyAlignment="1">
      <alignment horizontal="justify" vertical="center" wrapText="1"/>
      <protection/>
    </xf>
    <xf numFmtId="0" fontId="0" fillId="0" borderId="10" xfId="83" applyFont="1" applyFill="1" applyBorder="1" applyAlignment="1" applyProtection="1">
      <alignment horizontal="left" vertical="center"/>
      <protection/>
    </xf>
    <xf numFmtId="0" fontId="0" fillId="0" borderId="10" xfId="83" applyFont="1" applyFill="1" applyBorder="1" applyAlignment="1" applyProtection="1">
      <alignment horizontal="center" vertical="center"/>
      <protection/>
    </xf>
    <xf numFmtId="1" fontId="0" fillId="0" borderId="10" xfId="75" applyFont="1" applyFill="1" applyBorder="1" applyAlignment="1">
      <alignment horizontal="justify" vertical="center" wrapText="1"/>
      <protection locked="0"/>
    </xf>
    <xf numFmtId="175" fontId="89" fillId="0" borderId="10" xfId="42" applyNumberFormat="1" applyFont="1" applyFill="1" applyBorder="1" applyAlignment="1">
      <alignment horizontal="center" vertical="center" wrapText="1"/>
    </xf>
    <xf numFmtId="0" fontId="3" fillId="0" borderId="10" xfId="79" applyFont="1" applyFill="1" applyBorder="1" applyAlignment="1">
      <alignment horizontal="center" vertical="center"/>
      <protection/>
    </xf>
    <xf numFmtId="201" fontId="3" fillId="0" borderId="10" xfId="48" applyNumberFormat="1" applyFont="1" applyFill="1" applyBorder="1" applyAlignment="1">
      <alignment horizontal="center" vertical="center"/>
    </xf>
    <xf numFmtId="175" fontId="3" fillId="0" borderId="10" xfId="42" applyNumberFormat="1" applyFont="1" applyFill="1" applyBorder="1" applyAlignment="1">
      <alignment horizontal="center" vertical="center"/>
    </xf>
    <xf numFmtId="43" fontId="3" fillId="0" borderId="10" xfId="42" applyFont="1" applyFill="1" applyBorder="1" applyAlignment="1">
      <alignment horizontal="center" vertical="center"/>
    </xf>
    <xf numFmtId="49" fontId="17" fillId="0" borderId="10" xfId="79" applyNumberFormat="1" applyFont="1" applyFill="1" applyBorder="1" applyAlignment="1">
      <alignment horizontal="center" vertical="center"/>
      <protection/>
    </xf>
    <xf numFmtId="0" fontId="24" fillId="0" borderId="10" xfId="79" applyFont="1" applyFill="1" applyBorder="1" applyAlignment="1">
      <alignment horizontal="center" vertical="center"/>
      <protection/>
    </xf>
    <xf numFmtId="175" fontId="24" fillId="0" borderId="10" xfId="42" applyNumberFormat="1" applyFont="1" applyFill="1" applyBorder="1" applyAlignment="1">
      <alignment horizontal="center" vertical="center"/>
    </xf>
    <xf numFmtId="43" fontId="24" fillId="0" borderId="10" xfId="42" applyFont="1" applyFill="1" applyBorder="1" applyAlignment="1">
      <alignment horizontal="center" vertical="center"/>
    </xf>
    <xf numFmtId="0" fontId="17" fillId="0" borderId="10" xfId="79" applyFont="1" applyFill="1" applyBorder="1" applyAlignment="1">
      <alignment horizontal="center" vertical="center"/>
      <protection/>
    </xf>
    <xf numFmtId="0" fontId="55" fillId="0" borderId="10" xfId="79" applyFont="1" applyFill="1" applyBorder="1" applyAlignment="1">
      <alignment horizontal="justify" vertical="center"/>
      <protection/>
    </xf>
    <xf numFmtId="0" fontId="6" fillId="0" borderId="10" xfId="79" applyFont="1" applyFill="1" applyBorder="1" applyAlignment="1">
      <alignment horizontal="right" vertical="top" wrapText="1"/>
      <protection/>
    </xf>
    <xf numFmtId="49" fontId="25" fillId="0" borderId="10" xfId="79" applyNumberFormat="1" applyFont="1" applyFill="1" applyBorder="1" applyAlignment="1">
      <alignment horizontal="right" vertical="center" wrapText="1"/>
      <protection/>
    </xf>
    <xf numFmtId="0" fontId="7" fillId="0" borderId="10" xfId="79" applyFont="1" applyFill="1" applyBorder="1" applyAlignment="1">
      <alignment horizontal="right" vertical="center" wrapText="1"/>
      <protection/>
    </xf>
    <xf numFmtId="0" fontId="7" fillId="0" borderId="10" xfId="79" applyFont="1" applyFill="1" applyBorder="1" applyAlignment="1">
      <alignment horizontal="center" vertical="center" wrapText="1"/>
      <protection/>
    </xf>
    <xf numFmtId="175" fontId="7" fillId="0" borderId="10" xfId="42" applyNumberFormat="1" applyFont="1" applyFill="1" applyBorder="1" applyAlignment="1">
      <alignment horizontal="right" vertical="center" wrapText="1"/>
    </xf>
    <xf numFmtId="2" fontId="76" fillId="0" borderId="10" xfId="42" applyNumberFormat="1" applyFont="1" applyFill="1" applyBorder="1" applyAlignment="1">
      <alignment vertical="center"/>
    </xf>
    <xf numFmtId="0" fontId="6" fillId="0" borderId="10" xfId="0" applyFont="1" applyFill="1" applyBorder="1" applyAlignment="1">
      <alignment horizontal="left" vertical="center"/>
    </xf>
    <xf numFmtId="175" fontId="22" fillId="0" borderId="10" xfId="42" applyNumberFormat="1" applyFont="1" applyFill="1" applyBorder="1" applyAlignment="1">
      <alignment horizontal="center" vertical="center"/>
    </xf>
    <xf numFmtId="0" fontId="0" fillId="0" borderId="10" xfId="79" applyNumberFormat="1" applyFont="1" applyFill="1" applyBorder="1" applyAlignment="1" applyProtection="1">
      <alignment vertical="center" wrapText="1"/>
      <protection/>
    </xf>
    <xf numFmtId="0" fontId="6" fillId="0" borderId="10" xfId="79" applyFont="1" applyFill="1" applyBorder="1" applyAlignment="1">
      <alignment horizontal="right" vertical="top" wrapText="1"/>
      <protection/>
    </xf>
    <xf numFmtId="0" fontId="6" fillId="0" borderId="10" xfId="79" applyFont="1" applyFill="1" applyBorder="1" applyAlignment="1">
      <alignment horizontal="right" vertical="center" wrapText="1"/>
      <protection/>
    </xf>
    <xf numFmtId="0" fontId="6" fillId="0" borderId="10" xfId="79" applyFont="1" applyFill="1" applyBorder="1" applyAlignment="1">
      <alignment horizontal="center" vertical="center" wrapText="1"/>
      <protection/>
    </xf>
    <xf numFmtId="0" fontId="10" fillId="0" borderId="10" xfId="79" applyFont="1" applyFill="1" applyBorder="1" applyAlignment="1">
      <alignment horizontal="right" vertical="top" wrapText="1"/>
      <protection/>
    </xf>
    <xf numFmtId="0" fontId="10" fillId="0" borderId="10" xfId="79" applyFont="1" applyFill="1" applyBorder="1" applyAlignment="1">
      <alignment horizontal="right" vertical="top" wrapText="1"/>
      <protection/>
    </xf>
    <xf numFmtId="0" fontId="10" fillId="0" borderId="10" xfId="79" applyFont="1" applyFill="1" applyBorder="1" applyAlignment="1">
      <alignment horizontal="right" vertical="center" wrapText="1"/>
      <protection/>
    </xf>
    <xf numFmtId="0" fontId="10" fillId="0" borderId="10" xfId="79" applyFont="1" applyFill="1" applyBorder="1" applyAlignment="1">
      <alignment horizontal="center" vertical="center" wrapText="1"/>
      <protection/>
    </xf>
    <xf numFmtId="0" fontId="6" fillId="0" borderId="10" xfId="0" applyFont="1" applyFill="1" applyBorder="1" applyAlignment="1" quotePrefix="1">
      <alignment horizontal="center" vertical="center"/>
    </xf>
    <xf numFmtId="0" fontId="6" fillId="0" borderId="10" xfId="0" applyFont="1" applyFill="1" applyBorder="1" applyAlignment="1" quotePrefix="1">
      <alignment horizontal="center"/>
    </xf>
    <xf numFmtId="0" fontId="0" fillId="0" borderId="10" xfId="0" applyFont="1" applyFill="1" applyBorder="1" applyAlignment="1">
      <alignment/>
    </xf>
    <xf numFmtId="1" fontId="0" fillId="0" borderId="10" xfId="0" applyNumberFormat="1" applyFont="1" applyFill="1" applyBorder="1" applyAlignment="1">
      <alignment horizontal="center" vertical="top"/>
    </xf>
    <xf numFmtId="3" fontId="0" fillId="0" borderId="10" xfId="0" applyNumberFormat="1" applyFont="1" applyFill="1" applyBorder="1" applyAlignment="1">
      <alignment horizontal="center" vertical="center"/>
    </xf>
    <xf numFmtId="43" fontId="0" fillId="0" borderId="10" xfId="44" applyNumberFormat="1" applyFont="1" applyFill="1" applyBorder="1" applyAlignment="1">
      <alignment horizontal="center" vertical="center"/>
    </xf>
    <xf numFmtId="43"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top"/>
    </xf>
    <xf numFmtId="0" fontId="0" fillId="0" borderId="10" xfId="85" applyFont="1" applyFill="1" applyBorder="1" applyAlignment="1">
      <alignment horizontal="justify" vertical="center" wrapText="1"/>
      <protection/>
    </xf>
    <xf numFmtId="43" fontId="0" fillId="0" borderId="10" xfId="0" applyNumberFormat="1" applyFont="1" applyFill="1" applyBorder="1" applyAlignment="1">
      <alignment horizontal="center" vertical="center"/>
    </xf>
    <xf numFmtId="0" fontId="0" fillId="0" borderId="10" xfId="79" applyFont="1" applyFill="1" applyBorder="1" applyAlignment="1">
      <alignment horizontal="center" vertical="center" wrapText="1"/>
      <protection/>
    </xf>
    <xf numFmtId="43" fontId="0" fillId="0" borderId="10" xfId="44" applyNumberFormat="1" applyFont="1" applyFill="1" applyBorder="1" applyAlignment="1">
      <alignment horizontal="right" vertical="center"/>
    </xf>
    <xf numFmtId="175" fontId="0" fillId="0" borderId="10" xfId="0" applyNumberFormat="1" applyFont="1" applyFill="1" applyBorder="1" applyAlignment="1">
      <alignment horizontal="right" vertical="center"/>
    </xf>
    <xf numFmtId="0" fontId="0" fillId="0" borderId="10" xfId="85" applyFont="1" applyFill="1" applyBorder="1" applyAlignment="1">
      <alignment horizontal="center" vertical="center"/>
      <protection/>
    </xf>
    <xf numFmtId="0" fontId="0" fillId="0" borderId="10" xfId="0" applyFont="1" applyFill="1" applyBorder="1" applyAlignment="1">
      <alignment horizontal="right"/>
    </xf>
    <xf numFmtId="43" fontId="0" fillId="0" borderId="10" xfId="48" applyNumberFormat="1" applyFont="1" applyFill="1" applyBorder="1" applyAlignment="1">
      <alignment horizontal="center" vertical="center"/>
    </xf>
    <xf numFmtId="43" fontId="0" fillId="0" borderId="10" xfId="48" applyNumberFormat="1" applyFont="1" applyFill="1" applyBorder="1" applyAlignment="1">
      <alignment horizontal="right" vertical="center"/>
    </xf>
    <xf numFmtId="4" fontId="0" fillId="0" borderId="10" xfId="48"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4" fontId="0" fillId="0" borderId="10" xfId="0" applyNumberFormat="1" applyFont="1" applyFill="1" applyBorder="1" applyAlignment="1">
      <alignment horizontal="right" vertical="center"/>
    </xf>
    <xf numFmtId="17" fontId="0" fillId="0" borderId="10" xfId="0" applyNumberFormat="1" applyFont="1" applyFill="1" applyBorder="1" applyAlignment="1">
      <alignment horizontal="center" vertical="center"/>
    </xf>
    <xf numFmtId="0" fontId="27" fillId="0" borderId="10" xfId="79" applyFont="1" applyFill="1" applyBorder="1" applyAlignment="1">
      <alignment horizontal="justify" vertical="center"/>
      <protection/>
    </xf>
    <xf numFmtId="0" fontId="5" fillId="0" borderId="10" xfId="0" applyFont="1" applyFill="1" applyBorder="1" applyAlignment="1">
      <alignment horizontal="left" vertical="center" wrapText="1"/>
    </xf>
    <xf numFmtId="0" fontId="0" fillId="0" borderId="10" xfId="0" applyFill="1" applyBorder="1" applyAlignment="1" applyProtection="1">
      <alignment horizontal="center" vertical="center" wrapText="1"/>
      <protection hidden="1"/>
    </xf>
    <xf numFmtId="0" fontId="0" fillId="0" borderId="10" xfId="0" applyFill="1" applyBorder="1" applyAlignment="1" applyProtection="1">
      <alignment horizontal="center" vertical="center"/>
      <protection hidden="1"/>
    </xf>
    <xf numFmtId="43" fontId="0" fillId="0" borderId="10" xfId="51" applyFont="1" applyFill="1" applyBorder="1" applyAlignment="1" applyProtection="1">
      <alignment vertical="center"/>
      <protection hidden="1"/>
    </xf>
    <xf numFmtId="0" fontId="0" fillId="0" borderId="10" xfId="0" applyFont="1" applyFill="1" applyBorder="1" applyAlignment="1">
      <alignment vertical="top"/>
    </xf>
    <xf numFmtId="43" fontId="0" fillId="0" borderId="10" xfId="44" applyFont="1" applyFill="1" applyBorder="1" applyAlignment="1">
      <alignment horizontal="right" vertical="center"/>
    </xf>
    <xf numFmtId="0" fontId="9" fillId="0" borderId="10" xfId="0" applyFont="1" applyFill="1" applyBorder="1" applyAlignment="1">
      <alignment horizontal="center" vertical="center" wrapText="1"/>
    </xf>
    <xf numFmtId="2" fontId="9" fillId="0" borderId="10" xfId="0" applyNumberFormat="1" applyFont="1" applyFill="1" applyBorder="1" applyAlignment="1">
      <alignment horizontal="justify" vertical="center" wrapText="1"/>
    </xf>
    <xf numFmtId="0" fontId="9" fillId="0" borderId="10" xfId="0" applyFont="1" applyFill="1" applyBorder="1" applyAlignment="1">
      <alignment horizontal="center" vertical="center"/>
    </xf>
    <xf numFmtId="1" fontId="0" fillId="0" borderId="10" xfId="0" applyNumberFormat="1" applyFont="1" applyFill="1" applyBorder="1" applyAlignment="1">
      <alignment horizontal="center" vertical="center" wrapText="1"/>
    </xf>
    <xf numFmtId="43" fontId="6" fillId="0" borderId="10" xfId="42" applyFont="1" applyFill="1" applyBorder="1" applyAlignment="1">
      <alignment horizontal="right" vertical="center"/>
    </xf>
    <xf numFmtId="0" fontId="6" fillId="0" borderId="10" xfId="0" applyFont="1" applyFill="1" applyBorder="1" applyAlignment="1">
      <alignment horizontal="right" vertical="center"/>
    </xf>
    <xf numFmtId="0" fontId="6" fillId="0" borderId="10" xfId="0" applyFont="1" applyFill="1" applyBorder="1" applyAlignment="1">
      <alignment/>
    </xf>
    <xf numFmtId="0" fontId="6" fillId="0" borderId="10" xfId="0" applyFont="1" applyFill="1" applyBorder="1" applyAlignment="1">
      <alignment vertical="center"/>
    </xf>
    <xf numFmtId="175" fontId="6" fillId="0" borderId="10" xfId="0" applyNumberFormat="1" applyFont="1" applyFill="1" applyBorder="1" applyAlignment="1">
      <alignment horizontal="center" vertical="center"/>
    </xf>
    <xf numFmtId="175" fontId="6" fillId="0" borderId="10" xfId="0" applyNumberFormat="1" applyFont="1" applyFill="1" applyBorder="1" applyAlignment="1">
      <alignment horizontal="right" vertical="center"/>
    </xf>
    <xf numFmtId="175"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right" vertical="center"/>
    </xf>
    <xf numFmtId="175" fontId="90" fillId="0" borderId="10" xfId="0" applyNumberFormat="1" applyFont="1" applyFill="1" applyBorder="1" applyAlignment="1">
      <alignment horizontal="center" vertical="center"/>
    </xf>
    <xf numFmtId="175" fontId="90" fillId="0" borderId="10" xfId="0" applyNumberFormat="1" applyFont="1" applyFill="1" applyBorder="1" applyAlignment="1">
      <alignment horizontal="right" vertical="center"/>
    </xf>
    <xf numFmtId="0" fontId="10" fillId="0" borderId="10" xfId="85" applyFont="1" applyFill="1" applyBorder="1" applyAlignment="1" quotePrefix="1">
      <alignment horizontal="center"/>
      <protection/>
    </xf>
    <xf numFmtId="43" fontId="0" fillId="0" borderId="10" xfId="44" applyFont="1" applyFill="1" applyBorder="1" applyAlignment="1">
      <alignment horizontal="center" vertical="center"/>
    </xf>
    <xf numFmtId="0" fontId="0" fillId="0" borderId="10" xfId="0" applyFont="1" applyFill="1" applyBorder="1" applyAlignment="1">
      <alignment horizontal="left" vertical="center" wrapText="1"/>
    </xf>
    <xf numFmtId="186" fontId="0" fillId="0" borderId="10" xfId="80" applyNumberFormat="1" applyFont="1" applyFill="1" applyBorder="1" applyAlignment="1" applyProtection="1">
      <alignment horizontal="center" vertical="center"/>
      <protection/>
    </xf>
    <xf numFmtId="3" fontId="0" fillId="0" borderId="10" xfId="87" applyNumberFormat="1" applyFont="1" applyFill="1" applyBorder="1" applyAlignment="1">
      <alignment horizontal="center" vertical="center"/>
      <protection/>
    </xf>
    <xf numFmtId="175" fontId="0" fillId="0" borderId="10" xfId="48" applyNumberFormat="1" applyFont="1" applyFill="1" applyBorder="1" applyAlignment="1" applyProtection="1">
      <alignment horizontal="right" vertical="center"/>
      <protection/>
    </xf>
    <xf numFmtId="0" fontId="0" fillId="0" borderId="10" xfId="89" applyFont="1" applyFill="1" applyBorder="1" applyAlignment="1">
      <alignment horizontal="center" vertical="top"/>
      <protection/>
    </xf>
    <xf numFmtId="0" fontId="9" fillId="0" borderId="10" xfId="0" applyFont="1" applyFill="1" applyBorder="1" applyAlignment="1" applyProtection="1">
      <alignment horizontal="center" vertical="center" wrapText="1"/>
      <protection hidden="1"/>
    </xf>
    <xf numFmtId="0" fontId="0" fillId="0" borderId="10" xfId="0" applyFont="1" applyFill="1" applyBorder="1" applyAlignment="1">
      <alignment horizontal="left" vertical="center"/>
    </xf>
    <xf numFmtId="0" fontId="0" fillId="0" borderId="10" xfId="0" applyNumberFormat="1" applyFont="1" applyFill="1" applyBorder="1" applyAlignment="1">
      <alignment horizontal="center" vertical="center"/>
    </xf>
    <xf numFmtId="3" fontId="0" fillId="0" borderId="10" xfId="85" applyNumberFormat="1" applyFont="1" applyFill="1" applyBorder="1" applyAlignment="1">
      <alignment horizontal="right" vertical="center"/>
      <protection/>
    </xf>
    <xf numFmtId="1" fontId="0" fillId="0" borderId="10" xfId="85" applyNumberFormat="1" applyFont="1" applyFill="1" applyBorder="1" applyAlignment="1">
      <alignment horizontal="center" vertical="top"/>
      <protection/>
    </xf>
    <xf numFmtId="0" fontId="3" fillId="0" borderId="10" xfId="0" applyFont="1" applyFill="1" applyBorder="1" applyAlignment="1">
      <alignment vertical="center"/>
    </xf>
    <xf numFmtId="3" fontId="6" fillId="0" borderId="10" xfId="0" applyNumberFormat="1" applyFont="1" applyFill="1" applyBorder="1" applyAlignment="1">
      <alignment horizontal="right" vertical="center"/>
    </xf>
    <xf numFmtId="0" fontId="9" fillId="0" borderId="10" xfId="79" applyFont="1" applyFill="1" applyBorder="1" applyAlignment="1">
      <alignment horizontal="justify" vertical="center" wrapText="1"/>
      <protection/>
    </xf>
    <xf numFmtId="0" fontId="0" fillId="0" borderId="10" xfId="0" applyFont="1" applyFill="1" applyBorder="1" applyAlignment="1" applyProtection="1">
      <alignment horizontal="center" vertical="center" wrapText="1"/>
      <protection hidden="1"/>
    </xf>
    <xf numFmtId="0" fontId="9" fillId="0" borderId="10" xfId="79" applyFont="1" applyFill="1" applyBorder="1" applyAlignment="1">
      <alignment horizontal="justify" vertical="center"/>
      <protection/>
    </xf>
    <xf numFmtId="1" fontId="0" fillId="0" borderId="10" xfId="85" applyNumberFormat="1" applyFont="1" applyFill="1" applyBorder="1" applyAlignment="1">
      <alignment horizontal="center" vertical="center"/>
      <protection/>
    </xf>
    <xf numFmtId="3" fontId="0" fillId="0" borderId="10" xfId="85" applyNumberFormat="1" applyFont="1" applyFill="1" applyBorder="1" applyAlignment="1">
      <alignment horizontal="center" vertical="center"/>
      <protection/>
    </xf>
    <xf numFmtId="43" fontId="10" fillId="0" borderId="10" xfId="42" applyFont="1" applyFill="1" applyBorder="1" applyAlignment="1">
      <alignment horizontal="right" vertical="center"/>
    </xf>
    <xf numFmtId="2" fontId="3" fillId="0" borderId="10" xfId="0" applyNumberFormat="1" applyFont="1" applyFill="1" applyBorder="1" applyAlignment="1">
      <alignment vertical="center"/>
    </xf>
    <xf numFmtId="43" fontId="76" fillId="0" borderId="10" xfId="42" applyFont="1" applyFill="1" applyBorder="1" applyAlignment="1">
      <alignment vertical="center"/>
    </xf>
    <xf numFmtId="0" fontId="6" fillId="0" borderId="10" xfId="77" applyFont="1" applyFill="1" applyBorder="1" applyAlignment="1">
      <alignment horizontal="center" vertical="center" wrapText="1"/>
      <protection/>
    </xf>
    <xf numFmtId="0" fontId="91" fillId="35" borderId="10" xfId="77" applyFont="1" applyFill="1" applyBorder="1" applyAlignment="1">
      <alignment horizontal="center" vertical="center"/>
      <protection/>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2" xfId="46"/>
    <cellStyle name="Comma 15"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8" xfId="57"/>
    <cellStyle name="Comma 8 2" xfId="58"/>
    <cellStyle name="Currency" xfId="59"/>
    <cellStyle name="Currency [0]" xfId="60"/>
    <cellStyle name="Currency 2" xfId="61"/>
    <cellStyle name="Currency 3" xfId="62"/>
    <cellStyle name="Currency 4" xfId="63"/>
    <cellStyle name="Currency 5"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MC" xfId="75"/>
    <cellStyle name="Neutral" xfId="76"/>
    <cellStyle name="Normal 13" xfId="77"/>
    <cellStyle name="Normal 19 2" xfId="78"/>
    <cellStyle name="Normal 2" xfId="79"/>
    <cellStyle name="Normal 2 2" xfId="80"/>
    <cellStyle name="Normal 2 2 2" xfId="81"/>
    <cellStyle name="Normal 2 2 3" xfId="82"/>
    <cellStyle name="Normal 2 3" xfId="83"/>
    <cellStyle name="Normal 2 6" xfId="84"/>
    <cellStyle name="Normal 3" xfId="85"/>
    <cellStyle name="Normal 3 2" xfId="86"/>
    <cellStyle name="Normal 4" xfId="87"/>
    <cellStyle name="Normal 6 2" xfId="88"/>
    <cellStyle name="Normal_2396-boq-sew" xfId="89"/>
    <cellStyle name="Normal_RTO-KARACHI-BOQ &amp; EST" xfId="90"/>
    <cellStyle name="Note" xfId="91"/>
    <cellStyle name="Output" xfId="92"/>
    <cellStyle name="Percent" xfId="93"/>
    <cellStyle name="Percent 2" xfId="94"/>
    <cellStyle name="Percent 3" xfId="95"/>
    <cellStyle name="Percent 4" xfId="96"/>
    <cellStyle name="Percent 5" xfId="97"/>
    <cellStyle name="Title"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12" sqref="A12"/>
    </sheetView>
  </sheetViews>
  <sheetFormatPr defaultColWidth="9.140625" defaultRowHeight="12.75"/>
  <cols>
    <col min="1" max="1" width="12.7109375" style="0" customWidth="1"/>
    <col min="2" max="2" width="45.140625" style="0" customWidth="1"/>
    <col min="3" max="3" width="32.57421875" style="0" customWidth="1"/>
  </cols>
  <sheetData>
    <row r="1" spans="1:3" ht="29.25" customHeight="1">
      <c r="A1" s="308" t="s">
        <v>740</v>
      </c>
      <c r="B1" s="308"/>
      <c r="C1" s="308"/>
    </row>
    <row r="2" spans="1:3" ht="23.25" customHeight="1">
      <c r="A2" s="307" t="s">
        <v>739</v>
      </c>
      <c r="B2" s="307"/>
      <c r="C2" s="307"/>
    </row>
    <row r="3" spans="1:3" ht="18.75" customHeight="1">
      <c r="A3" s="22"/>
      <c r="B3" s="22"/>
      <c r="C3" s="22"/>
    </row>
    <row r="4" spans="1:3" ht="34.5" customHeight="1">
      <c r="A4" s="38" t="s">
        <v>92</v>
      </c>
      <c r="B4" s="38"/>
      <c r="C4" s="38"/>
    </row>
    <row r="5" spans="1:3" ht="24" customHeight="1">
      <c r="A5" s="39" t="s">
        <v>731</v>
      </c>
      <c r="B5" s="39"/>
      <c r="C5" s="39"/>
    </row>
    <row r="6" spans="1:3" ht="14.25">
      <c r="A6" s="40"/>
      <c r="B6" s="40"/>
      <c r="C6" s="23"/>
    </row>
    <row r="7" spans="1:3" ht="34.5" customHeight="1">
      <c r="A7" s="34" t="s">
        <v>732</v>
      </c>
      <c r="B7" s="34" t="s">
        <v>737</v>
      </c>
      <c r="C7" s="35" t="s">
        <v>733</v>
      </c>
    </row>
    <row r="8" spans="1:3" ht="34.5" customHeight="1">
      <c r="A8" s="24">
        <v>1</v>
      </c>
      <c r="B8" s="25" t="s">
        <v>734</v>
      </c>
      <c r="C8" s="26"/>
    </row>
    <row r="9" spans="1:3" ht="34.5" customHeight="1">
      <c r="A9" s="24">
        <v>2</v>
      </c>
      <c r="B9" s="25" t="s">
        <v>735</v>
      </c>
      <c r="C9" s="26"/>
    </row>
    <row r="10" spans="1:3" ht="34.5" customHeight="1">
      <c r="A10" s="24">
        <v>3</v>
      </c>
      <c r="B10" s="25" t="s">
        <v>736</v>
      </c>
      <c r="C10" s="26"/>
    </row>
    <row r="11" spans="1:3" ht="34.5" customHeight="1">
      <c r="A11" s="41" t="s">
        <v>741</v>
      </c>
      <c r="B11" s="42"/>
      <c r="C11" s="27"/>
    </row>
  </sheetData>
  <sheetProtection/>
  <mergeCells count="6">
    <mergeCell ref="A1:C1"/>
    <mergeCell ref="A4:C4"/>
    <mergeCell ref="A5:C5"/>
    <mergeCell ref="A6:B6"/>
    <mergeCell ref="A11:B11"/>
    <mergeCell ref="A2:C2"/>
  </mergeCells>
  <printOptions/>
  <pageMargins left="0.75" right="0.5" top="0.5" bottom="0.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G1662"/>
  <sheetViews>
    <sheetView tabSelected="1" view="pageBreakPreview" zoomScale="110" zoomScaleSheetLayoutView="110" workbookViewId="0" topLeftCell="A1298">
      <selection activeCell="D428" sqref="D428"/>
    </sheetView>
  </sheetViews>
  <sheetFormatPr defaultColWidth="10.421875" defaultRowHeight="12.75"/>
  <cols>
    <col min="1" max="1" width="6.140625" style="11" customWidth="1"/>
    <col min="2" max="2" width="9.8515625" style="7" customWidth="1"/>
    <col min="3" max="3" width="40.00390625" style="11" customWidth="1"/>
    <col min="4" max="4" width="7.8515625" style="7" bestFit="1" customWidth="1"/>
    <col min="5" max="5" width="8.57421875" style="11" customWidth="1"/>
    <col min="6" max="6" width="10.57421875" style="8" customWidth="1"/>
    <col min="7" max="7" width="17.8515625" style="16" bestFit="1" customWidth="1"/>
    <col min="8" max="16384" width="10.421875" style="1" customWidth="1"/>
  </cols>
  <sheetData>
    <row r="1" spans="1:7" ht="15">
      <c r="A1" s="44" t="s">
        <v>740</v>
      </c>
      <c r="B1" s="44"/>
      <c r="C1" s="44"/>
      <c r="D1" s="44"/>
      <c r="E1" s="44"/>
      <c r="F1" s="44"/>
      <c r="G1" s="44"/>
    </row>
    <row r="2" spans="1:7" ht="15">
      <c r="A2" s="44" t="s">
        <v>739</v>
      </c>
      <c r="B2" s="44"/>
      <c r="C2" s="44"/>
      <c r="D2" s="44"/>
      <c r="E2" s="44"/>
      <c r="F2" s="44"/>
      <c r="G2" s="44"/>
    </row>
    <row r="3" spans="1:7" s="2" customFormat="1" ht="15">
      <c r="A3" s="45" t="s">
        <v>92</v>
      </c>
      <c r="B3" s="45"/>
      <c r="C3" s="45"/>
      <c r="D3" s="45"/>
      <c r="E3" s="45"/>
      <c r="F3" s="45"/>
      <c r="G3" s="45"/>
    </row>
    <row r="4" spans="1:7" s="2" customFormat="1" ht="15">
      <c r="A4" s="10"/>
      <c r="B4" s="37"/>
      <c r="C4" s="37"/>
      <c r="D4" s="37"/>
      <c r="E4" s="37"/>
      <c r="F4" s="37"/>
      <c r="G4" s="15"/>
    </row>
    <row r="5" spans="3:7" ht="18">
      <c r="C5" s="74"/>
      <c r="D5" s="74"/>
      <c r="E5" s="74"/>
      <c r="F5" s="75"/>
      <c r="G5" s="76"/>
    </row>
    <row r="6" spans="1:7" ht="48">
      <c r="A6" s="13" t="s">
        <v>363</v>
      </c>
      <c r="B6" s="12" t="s">
        <v>362</v>
      </c>
      <c r="C6" s="12" t="s">
        <v>364</v>
      </c>
      <c r="D6" s="12" t="s">
        <v>365</v>
      </c>
      <c r="E6" s="13" t="s">
        <v>5</v>
      </c>
      <c r="F6" s="13" t="s">
        <v>366</v>
      </c>
      <c r="G6" s="12" t="s">
        <v>742</v>
      </c>
    </row>
    <row r="7" spans="1:7" s="3" customFormat="1" ht="15.75">
      <c r="A7" s="29" t="s">
        <v>6</v>
      </c>
      <c r="B7" s="30" t="s">
        <v>105</v>
      </c>
      <c r="C7" s="30" t="s">
        <v>7</v>
      </c>
      <c r="D7" s="30" t="s">
        <v>8</v>
      </c>
      <c r="E7" s="31" t="s">
        <v>9</v>
      </c>
      <c r="F7" s="32" t="s">
        <v>10</v>
      </c>
      <c r="G7" s="33" t="s">
        <v>11</v>
      </c>
    </row>
    <row r="8" spans="1:7" ht="15">
      <c r="A8" s="79" t="s">
        <v>1</v>
      </c>
      <c r="B8" s="79"/>
      <c r="C8" s="79"/>
      <c r="D8" s="79"/>
      <c r="E8" s="79"/>
      <c r="F8" s="79"/>
      <c r="G8" s="79"/>
    </row>
    <row r="9" spans="1:7" ht="15">
      <c r="A9" s="80" t="s">
        <v>19</v>
      </c>
      <c r="B9" s="80"/>
      <c r="C9" s="80"/>
      <c r="D9" s="80"/>
      <c r="E9" s="80"/>
      <c r="F9" s="80"/>
      <c r="G9" s="80"/>
    </row>
    <row r="10" spans="1:7" ht="29.25" customHeight="1">
      <c r="A10" s="81" t="s">
        <v>2</v>
      </c>
      <c r="B10" s="81"/>
      <c r="C10" s="81"/>
      <c r="D10" s="81"/>
      <c r="E10" s="81"/>
      <c r="F10" s="81"/>
      <c r="G10" s="81"/>
    </row>
    <row r="11" spans="1:7" s="4" customFormat="1" ht="12.75">
      <c r="A11" s="82" t="s">
        <v>143</v>
      </c>
      <c r="B11" s="83" t="s">
        <v>694</v>
      </c>
      <c r="C11" s="83"/>
      <c r="D11" s="83"/>
      <c r="E11" s="83"/>
      <c r="F11" s="83"/>
      <c r="G11" s="83"/>
    </row>
    <row r="12" spans="1:7" s="5" customFormat="1" ht="89.25">
      <c r="A12" s="55">
        <v>1</v>
      </c>
      <c r="B12" s="56" t="s">
        <v>42</v>
      </c>
      <c r="C12" s="49" t="s">
        <v>43</v>
      </c>
      <c r="D12" s="51" t="s">
        <v>21</v>
      </c>
      <c r="E12" s="71">
        <v>60</v>
      </c>
      <c r="F12" s="52"/>
      <c r="G12" s="53">
        <f>E12*F12/100</f>
        <v>0</v>
      </c>
    </row>
    <row r="13" spans="1:7" s="5" customFormat="1" ht="89.25">
      <c r="A13" s="55">
        <f>A12+1</f>
        <v>2</v>
      </c>
      <c r="B13" s="56" t="s">
        <v>39</v>
      </c>
      <c r="C13" s="49" t="s">
        <v>38</v>
      </c>
      <c r="D13" s="51" t="s">
        <v>21</v>
      </c>
      <c r="E13" s="71">
        <v>130</v>
      </c>
      <c r="F13" s="52"/>
      <c r="G13" s="53">
        <f>E13*F13/100</f>
        <v>0</v>
      </c>
    </row>
    <row r="14" spans="1:7" s="5" customFormat="1" ht="102">
      <c r="A14" s="55">
        <f>A13+1</f>
        <v>3</v>
      </c>
      <c r="B14" s="56" t="s">
        <v>53</v>
      </c>
      <c r="C14" s="49" t="s">
        <v>50</v>
      </c>
      <c r="D14" s="51" t="s">
        <v>30</v>
      </c>
      <c r="E14" s="73">
        <v>1540</v>
      </c>
      <c r="F14" s="52"/>
      <c r="G14" s="53">
        <f>E14*F14/100</f>
        <v>0</v>
      </c>
    </row>
    <row r="15" spans="1:7" s="5" customFormat="1" ht="15">
      <c r="A15" s="55">
        <f>A14+1</f>
        <v>4</v>
      </c>
      <c r="B15" s="56" t="s">
        <v>33</v>
      </c>
      <c r="C15" s="57" t="s">
        <v>644</v>
      </c>
      <c r="D15" s="51" t="s">
        <v>31</v>
      </c>
      <c r="E15" s="73">
        <f>1295+4650</f>
        <v>5945</v>
      </c>
      <c r="F15" s="58"/>
      <c r="G15" s="53">
        <f>E15*F15/100</f>
        <v>0</v>
      </c>
    </row>
    <row r="16" spans="1:7" s="5" customFormat="1" ht="114.75">
      <c r="A16" s="55">
        <f>A15+1</f>
        <v>5</v>
      </c>
      <c r="B16" s="56" t="s">
        <v>54</v>
      </c>
      <c r="C16" s="57" t="s">
        <v>645</v>
      </c>
      <c r="D16" s="51" t="s">
        <v>31</v>
      </c>
      <c r="E16" s="73">
        <f>11280+7920</f>
        <v>19200</v>
      </c>
      <c r="F16" s="58"/>
      <c r="G16" s="53">
        <f>E16*F16/100</f>
        <v>0</v>
      </c>
    </row>
    <row r="17" spans="1:7" s="5" customFormat="1" ht="102">
      <c r="A17" s="55">
        <f>A16+1</f>
        <v>6</v>
      </c>
      <c r="B17" s="56" t="s">
        <v>23</v>
      </c>
      <c r="C17" s="59" t="s">
        <v>55</v>
      </c>
      <c r="D17" s="51" t="s">
        <v>20</v>
      </c>
      <c r="E17" s="73">
        <f>320</f>
        <v>320</v>
      </c>
      <c r="F17" s="58"/>
      <c r="G17" s="53">
        <f>E17*F17</f>
        <v>0</v>
      </c>
    </row>
    <row r="18" spans="1:7" s="5" customFormat="1" ht="165.75">
      <c r="A18" s="55">
        <f>A17+1</f>
        <v>7</v>
      </c>
      <c r="B18" s="56" t="s">
        <v>49</v>
      </c>
      <c r="C18" s="59" t="s">
        <v>533</v>
      </c>
      <c r="D18" s="51" t="s">
        <v>3</v>
      </c>
      <c r="E18" s="73">
        <f>75</f>
        <v>75</v>
      </c>
      <c r="F18" s="58"/>
      <c r="G18" s="53">
        <f>E18*F18</f>
        <v>0</v>
      </c>
    </row>
    <row r="19" spans="1:7" s="5" customFormat="1" ht="76.5">
      <c r="A19" s="55">
        <f>A18+1</f>
        <v>8</v>
      </c>
      <c r="B19" s="56" t="s">
        <v>72</v>
      </c>
      <c r="C19" s="59" t="s">
        <v>71</v>
      </c>
      <c r="D19" s="51" t="s">
        <v>3</v>
      </c>
      <c r="E19" s="73">
        <f>E18</f>
        <v>75</v>
      </c>
      <c r="F19" s="58"/>
      <c r="G19" s="53">
        <f>E19*F19</f>
        <v>0</v>
      </c>
    </row>
    <row r="20" spans="1:7" s="5" customFormat="1" ht="51">
      <c r="A20" s="55">
        <f>A19+1</f>
        <v>9</v>
      </c>
      <c r="B20" s="56" t="s">
        <v>24</v>
      </c>
      <c r="C20" s="49" t="s">
        <v>13</v>
      </c>
      <c r="D20" s="51" t="s">
        <v>14</v>
      </c>
      <c r="E20" s="73">
        <f>(60)/2</f>
        <v>30</v>
      </c>
      <c r="F20" s="58"/>
      <c r="G20" s="53">
        <f>E20*F20</f>
        <v>0</v>
      </c>
    </row>
    <row r="21" spans="1:7" s="5" customFormat="1" ht="51">
      <c r="A21" s="55">
        <f>A20+1</f>
        <v>10</v>
      </c>
      <c r="B21" s="56" t="s">
        <v>57</v>
      </c>
      <c r="C21" s="60" t="s">
        <v>56</v>
      </c>
      <c r="D21" s="51" t="s">
        <v>0</v>
      </c>
      <c r="E21" s="73">
        <f>(955)/2+2.5</f>
        <v>480</v>
      </c>
      <c r="F21" s="58"/>
      <c r="G21" s="53">
        <f>E21*F21</f>
        <v>0</v>
      </c>
    </row>
    <row r="22" spans="1:7" s="5" customFormat="1" ht="174" customHeight="1">
      <c r="A22" s="55">
        <f>A21+1</f>
        <v>11</v>
      </c>
      <c r="B22" s="56" t="s">
        <v>58</v>
      </c>
      <c r="C22" s="61" t="s">
        <v>59</v>
      </c>
      <c r="D22" s="51" t="s">
        <v>0</v>
      </c>
      <c r="E22" s="73">
        <f>(955)/2+2.5</f>
        <v>480</v>
      </c>
      <c r="F22" s="58"/>
      <c r="G22" s="53">
        <f>E22*F22</f>
        <v>0</v>
      </c>
    </row>
    <row r="23" spans="1:7" s="5" customFormat="1" ht="63.75">
      <c r="A23" s="55">
        <f>A22+1</f>
        <v>12</v>
      </c>
      <c r="B23" s="56" t="s">
        <v>37</v>
      </c>
      <c r="C23" s="62" t="s">
        <v>36</v>
      </c>
      <c r="D23" s="51" t="s">
        <v>22</v>
      </c>
      <c r="E23" s="73">
        <f>430</f>
        <v>430</v>
      </c>
      <c r="F23" s="58"/>
      <c r="G23" s="53">
        <f>E23*F23</f>
        <v>0</v>
      </c>
    </row>
    <row r="24" spans="1:7" s="5" customFormat="1" ht="76.5">
      <c r="A24" s="55">
        <f>A23+1</f>
        <v>13</v>
      </c>
      <c r="B24" s="56" t="s">
        <v>25</v>
      </c>
      <c r="C24" s="49" t="s">
        <v>18</v>
      </c>
      <c r="D24" s="51" t="s">
        <v>15</v>
      </c>
      <c r="E24" s="73">
        <f>32</f>
        <v>32</v>
      </c>
      <c r="F24" s="58"/>
      <c r="G24" s="53">
        <f>E24*F24</f>
        <v>0</v>
      </c>
    </row>
    <row r="25" spans="1:7" s="5" customFormat="1" ht="63.75">
      <c r="A25" s="55">
        <f>A24+1</f>
        <v>14</v>
      </c>
      <c r="B25" s="56" t="s">
        <v>26</v>
      </c>
      <c r="C25" s="49" t="s">
        <v>646</v>
      </c>
      <c r="D25" s="51" t="s">
        <v>15</v>
      </c>
      <c r="E25" s="73">
        <f>34</f>
        <v>34</v>
      </c>
      <c r="F25" s="58"/>
      <c r="G25" s="53">
        <f>E25*F25</f>
        <v>0</v>
      </c>
    </row>
    <row r="26" spans="1:7" s="5" customFormat="1" ht="51">
      <c r="A26" s="55">
        <f>A25+1</f>
        <v>15</v>
      </c>
      <c r="B26" s="56" t="s">
        <v>27</v>
      </c>
      <c r="C26" s="63" t="s">
        <v>12</v>
      </c>
      <c r="D26" s="51" t="s">
        <v>30</v>
      </c>
      <c r="E26" s="71">
        <v>1250</v>
      </c>
      <c r="F26" s="52"/>
      <c r="G26" s="53">
        <f>E26*F26/100</f>
        <v>0</v>
      </c>
    </row>
    <row r="27" spans="1:7" ht="15">
      <c r="A27" s="55"/>
      <c r="B27" s="56"/>
      <c r="C27" s="63"/>
      <c r="D27" s="51"/>
      <c r="E27" s="64"/>
      <c r="F27" s="65"/>
      <c r="G27" s="66"/>
    </row>
    <row r="28" spans="1:7" s="5" customFormat="1" ht="53.25" customHeight="1">
      <c r="A28" s="55">
        <f>A26+1</f>
        <v>16</v>
      </c>
      <c r="B28" s="56" t="s">
        <v>29</v>
      </c>
      <c r="C28" s="49" t="s">
        <v>16</v>
      </c>
      <c r="D28" s="51" t="s">
        <v>30</v>
      </c>
      <c r="E28" s="71">
        <f>1500</f>
        <v>1500</v>
      </c>
      <c r="F28" s="52"/>
      <c r="G28" s="53">
        <f>E28*F28/100</f>
        <v>0</v>
      </c>
    </row>
    <row r="29" spans="1:7" s="5" customFormat="1" ht="38.25">
      <c r="A29" s="55">
        <f>A28+1</f>
        <v>17</v>
      </c>
      <c r="B29" s="56" t="s">
        <v>35</v>
      </c>
      <c r="C29" s="60" t="s">
        <v>34</v>
      </c>
      <c r="D29" s="51" t="s">
        <v>30</v>
      </c>
      <c r="E29" s="71">
        <f>840*2+200</f>
        <v>1880</v>
      </c>
      <c r="F29" s="52"/>
      <c r="G29" s="53">
        <f>E29*F29/100</f>
        <v>0</v>
      </c>
    </row>
    <row r="30" spans="1:7" s="5" customFormat="1" ht="51">
      <c r="A30" s="55">
        <f>A29+1</f>
        <v>18</v>
      </c>
      <c r="B30" s="56" t="s">
        <v>62</v>
      </c>
      <c r="C30" s="49" t="s">
        <v>647</v>
      </c>
      <c r="D30" s="51" t="s">
        <v>4</v>
      </c>
      <c r="E30" s="71">
        <f>1295</f>
        <v>1295</v>
      </c>
      <c r="F30" s="52"/>
      <c r="G30" s="53">
        <f>E30*F30</f>
        <v>0</v>
      </c>
    </row>
    <row r="31" spans="1:7" s="5" customFormat="1" ht="51">
      <c r="A31" s="55">
        <f>A30+1</f>
        <v>19</v>
      </c>
      <c r="B31" s="56" t="s">
        <v>32</v>
      </c>
      <c r="C31" s="49" t="s">
        <v>17</v>
      </c>
      <c r="D31" s="51" t="s">
        <v>4</v>
      </c>
      <c r="E31" s="71">
        <f>(12820)/2</f>
        <v>6410</v>
      </c>
      <c r="F31" s="52"/>
      <c r="G31" s="53">
        <f>E31*F31</f>
        <v>0</v>
      </c>
    </row>
    <row r="32" spans="1:7" s="5" customFormat="1" ht="51">
      <c r="A32" s="55">
        <f>A31+1</f>
        <v>20</v>
      </c>
      <c r="B32" s="56" t="s">
        <v>60</v>
      </c>
      <c r="C32" s="49" t="s">
        <v>61</v>
      </c>
      <c r="D32" s="51" t="s">
        <v>4</v>
      </c>
      <c r="E32" s="71">
        <f>(12820)/2</f>
        <v>6410</v>
      </c>
      <c r="F32" s="52"/>
      <c r="G32" s="53">
        <f>E32*F32</f>
        <v>0</v>
      </c>
    </row>
    <row r="33" spans="1:7" s="5" customFormat="1" ht="102">
      <c r="A33" s="55">
        <f>A32+1</f>
        <v>21</v>
      </c>
      <c r="B33" s="56" t="s">
        <v>77</v>
      </c>
      <c r="C33" s="63" t="s">
        <v>648</v>
      </c>
      <c r="D33" s="51" t="s">
        <v>4</v>
      </c>
      <c r="E33" s="71">
        <f>100</f>
        <v>100</v>
      </c>
      <c r="F33" s="52"/>
      <c r="G33" s="53">
        <f>E33*F33</f>
        <v>0</v>
      </c>
    </row>
    <row r="34" spans="1:7" s="5" customFormat="1" ht="102">
      <c r="A34" s="55">
        <f>A33+1</f>
        <v>22</v>
      </c>
      <c r="B34" s="56" t="s">
        <v>78</v>
      </c>
      <c r="C34" s="63" t="s">
        <v>649</v>
      </c>
      <c r="D34" s="51" t="s">
        <v>4</v>
      </c>
      <c r="E34" s="71">
        <f>90</f>
        <v>90</v>
      </c>
      <c r="F34" s="52"/>
      <c r="G34" s="53">
        <f>E34*F34</f>
        <v>0</v>
      </c>
    </row>
    <row r="35" spans="1:7" s="5" customFormat="1" ht="12.75">
      <c r="A35" s="84" t="s">
        <v>499</v>
      </c>
      <c r="B35" s="84"/>
      <c r="C35" s="84"/>
      <c r="D35" s="84"/>
      <c r="E35" s="84"/>
      <c r="F35" s="84"/>
      <c r="G35" s="85">
        <f>SUM(G12:G34)</f>
        <v>0</v>
      </c>
    </row>
    <row r="36" spans="1:7" s="5" customFormat="1" ht="12.75">
      <c r="A36" s="88"/>
      <c r="B36" s="91"/>
      <c r="C36" s="92"/>
      <c r="D36" s="93"/>
      <c r="E36" s="94"/>
      <c r="F36" s="95"/>
      <c r="G36" s="96"/>
    </row>
    <row r="37" spans="1:7" s="5" customFormat="1" ht="12.75">
      <c r="A37" s="86" t="s">
        <v>144</v>
      </c>
      <c r="B37" s="87" t="s">
        <v>498</v>
      </c>
      <c r="C37" s="87"/>
      <c r="D37" s="87"/>
      <c r="E37" s="87"/>
      <c r="F37" s="87"/>
      <c r="G37" s="87"/>
    </row>
    <row r="38" spans="1:7" s="5" customFormat="1" ht="12.75">
      <c r="A38" s="88"/>
      <c r="B38" s="89" t="s">
        <v>738</v>
      </c>
      <c r="C38" s="89"/>
      <c r="D38" s="89"/>
      <c r="E38" s="89"/>
      <c r="F38" s="89"/>
      <c r="G38" s="89"/>
    </row>
    <row r="39" spans="1:7" s="5" customFormat="1" ht="38.25">
      <c r="A39" s="55">
        <f>A34+1</f>
        <v>23</v>
      </c>
      <c r="B39" s="56" t="s">
        <v>94</v>
      </c>
      <c r="C39" s="49" t="s">
        <v>76</v>
      </c>
      <c r="D39" s="51" t="s">
        <v>3</v>
      </c>
      <c r="E39" s="73">
        <f>1295</f>
        <v>1295</v>
      </c>
      <c r="F39" s="58"/>
      <c r="G39" s="53">
        <f>E39*F39</f>
        <v>0</v>
      </c>
    </row>
    <row r="40" spans="1:7" s="5" customFormat="1" ht="51">
      <c r="A40" s="55">
        <f>A39+1</f>
        <v>24</v>
      </c>
      <c r="B40" s="56" t="s">
        <v>95</v>
      </c>
      <c r="C40" s="57" t="s">
        <v>64</v>
      </c>
      <c r="D40" s="51" t="s">
        <v>3</v>
      </c>
      <c r="E40" s="73">
        <f>1540</f>
        <v>1540</v>
      </c>
      <c r="F40" s="58"/>
      <c r="G40" s="53">
        <f>E40*F40</f>
        <v>0</v>
      </c>
    </row>
    <row r="41" spans="1:7" s="5" customFormat="1" ht="51">
      <c r="A41" s="55">
        <f>A40+1</f>
        <v>25</v>
      </c>
      <c r="B41" s="56" t="s">
        <v>96</v>
      </c>
      <c r="C41" s="68" t="s">
        <v>63</v>
      </c>
      <c r="D41" s="51" t="s">
        <v>22</v>
      </c>
      <c r="E41" s="73">
        <f>(510)/2</f>
        <v>255</v>
      </c>
      <c r="F41" s="58"/>
      <c r="G41" s="53">
        <f>E41*F41</f>
        <v>0</v>
      </c>
    </row>
    <row r="42" spans="1:7" s="5" customFormat="1" ht="114.75">
      <c r="A42" s="55">
        <f>A41+1</f>
        <v>26</v>
      </c>
      <c r="B42" s="56" t="s">
        <v>97</v>
      </c>
      <c r="C42" s="49" t="s">
        <v>650</v>
      </c>
      <c r="D42" s="51" t="s">
        <v>66</v>
      </c>
      <c r="E42" s="73">
        <v>3</v>
      </c>
      <c r="F42" s="58"/>
      <c r="G42" s="53">
        <f>E42*F42</f>
        <v>0</v>
      </c>
    </row>
    <row r="43" spans="1:7" s="5" customFormat="1" ht="51">
      <c r="A43" s="55">
        <f>A42+1</f>
        <v>27</v>
      </c>
      <c r="B43" s="56" t="s">
        <v>99</v>
      </c>
      <c r="C43" s="61" t="s">
        <v>68</v>
      </c>
      <c r="D43" s="51" t="s">
        <v>0</v>
      </c>
      <c r="E43" s="73">
        <f>417</f>
        <v>417</v>
      </c>
      <c r="F43" s="58"/>
      <c r="G43" s="53">
        <f>E43*F43</f>
        <v>0</v>
      </c>
    </row>
    <row r="44" spans="1:7" s="5" customFormat="1" ht="102">
      <c r="A44" s="55">
        <f>A43+1</f>
        <v>28</v>
      </c>
      <c r="B44" s="56" t="s">
        <v>100</v>
      </c>
      <c r="C44" s="63" t="s">
        <v>65</v>
      </c>
      <c r="D44" s="51" t="s">
        <v>3</v>
      </c>
      <c r="E44" s="71">
        <f>2830</f>
        <v>2830</v>
      </c>
      <c r="F44" s="52"/>
      <c r="G44" s="53">
        <f>E44*F44</f>
        <v>0</v>
      </c>
    </row>
    <row r="45" spans="1:7" s="5" customFormat="1" ht="102">
      <c r="A45" s="55">
        <f>A44+1</f>
        <v>29</v>
      </c>
      <c r="B45" s="56" t="s">
        <v>101</v>
      </c>
      <c r="C45" s="63" t="s">
        <v>69</v>
      </c>
      <c r="D45" s="51" t="s">
        <v>0</v>
      </c>
      <c r="E45" s="71">
        <f>6125</f>
        <v>6125</v>
      </c>
      <c r="F45" s="52"/>
      <c r="G45" s="53">
        <f>E45*F45</f>
        <v>0</v>
      </c>
    </row>
    <row r="46" spans="1:7" s="5" customFormat="1" ht="76.5">
      <c r="A46" s="55">
        <f>A45+1</f>
        <v>30</v>
      </c>
      <c r="B46" s="56" t="s">
        <v>102</v>
      </c>
      <c r="C46" s="63" t="s">
        <v>70</v>
      </c>
      <c r="D46" s="51" t="s">
        <v>3</v>
      </c>
      <c r="E46" s="71">
        <f>1770</f>
        <v>1770</v>
      </c>
      <c r="F46" s="52"/>
      <c r="G46" s="53">
        <f>E46*F46</f>
        <v>0</v>
      </c>
    </row>
    <row r="47" spans="1:7" s="5" customFormat="1" ht="12.75">
      <c r="A47" s="90" t="s">
        <v>695</v>
      </c>
      <c r="B47" s="97" t="s">
        <v>505</v>
      </c>
      <c r="C47" s="97"/>
      <c r="D47" s="97"/>
      <c r="E47" s="97"/>
      <c r="F47" s="97"/>
      <c r="G47" s="97"/>
    </row>
    <row r="48" spans="1:7" s="5" customFormat="1" ht="51">
      <c r="A48" s="55">
        <f>A46+1</f>
        <v>31</v>
      </c>
      <c r="B48" s="56" t="s">
        <v>103</v>
      </c>
      <c r="C48" s="63" t="s">
        <v>73</v>
      </c>
      <c r="D48" s="51" t="s">
        <v>0</v>
      </c>
      <c r="E48" s="71">
        <f>(E30+E31+E32)*0.3+0.5</f>
        <v>4235</v>
      </c>
      <c r="F48" s="52"/>
      <c r="G48" s="53">
        <f>E48*F48</f>
        <v>0</v>
      </c>
    </row>
    <row r="49" spans="1:7" s="5" customFormat="1" ht="51">
      <c r="A49" s="55">
        <f>A48+1</f>
        <v>32</v>
      </c>
      <c r="B49" s="56" t="s">
        <v>104</v>
      </c>
      <c r="C49" s="63" t="s">
        <v>74</v>
      </c>
      <c r="D49" s="51" t="s">
        <v>0</v>
      </c>
      <c r="E49" s="71">
        <f>(E21+E22)+80+180</f>
        <v>1220</v>
      </c>
      <c r="F49" s="52"/>
      <c r="G49" s="53">
        <f>E49*F49</f>
        <v>0</v>
      </c>
    </row>
    <row r="50" spans="1:7" s="5" customFormat="1" ht="38.25">
      <c r="A50" s="55">
        <f>A49+1</f>
        <v>33</v>
      </c>
      <c r="B50" s="56" t="s">
        <v>106</v>
      </c>
      <c r="C50" s="63" t="s">
        <v>75</v>
      </c>
      <c r="D50" s="51" t="s">
        <v>0</v>
      </c>
      <c r="E50" s="71">
        <f>(E15+E16)*0.7-1.5</f>
        <v>17600</v>
      </c>
      <c r="F50" s="52"/>
      <c r="G50" s="53">
        <f>E50*F50</f>
        <v>0</v>
      </c>
    </row>
    <row r="51" spans="1:7" s="5" customFormat="1" ht="12.75">
      <c r="A51" s="84" t="s">
        <v>500</v>
      </c>
      <c r="B51" s="84"/>
      <c r="C51" s="84"/>
      <c r="D51" s="84"/>
      <c r="E51" s="84"/>
      <c r="F51" s="84"/>
      <c r="G51" s="85">
        <f>SUM(G39:G50)</f>
        <v>0</v>
      </c>
    </row>
    <row r="52" spans="1:7" s="5" customFormat="1" ht="12.75">
      <c r="A52" s="84" t="s">
        <v>501</v>
      </c>
      <c r="B52" s="84"/>
      <c r="C52" s="84"/>
      <c r="D52" s="84"/>
      <c r="E52" s="84"/>
      <c r="F52" s="84"/>
      <c r="G52" s="85">
        <f>G51+G35</f>
        <v>0</v>
      </c>
    </row>
    <row r="53" spans="1:7" s="5" customFormat="1" ht="12.75">
      <c r="A53" s="98"/>
      <c r="B53" s="98"/>
      <c r="C53" s="98"/>
      <c r="D53" s="98"/>
      <c r="E53" s="98"/>
      <c r="F53" s="98"/>
      <c r="G53" s="85"/>
    </row>
    <row r="54" spans="1:7" s="4" customFormat="1" ht="12.75">
      <c r="A54" s="99" t="s">
        <v>93</v>
      </c>
      <c r="B54" s="100"/>
      <c r="C54" s="101" t="s">
        <v>696</v>
      </c>
      <c r="D54" s="102"/>
      <c r="E54" s="103"/>
      <c r="F54" s="104"/>
      <c r="G54" s="105"/>
    </row>
    <row r="55" spans="1:7" s="5" customFormat="1" ht="12.75">
      <c r="A55" s="50"/>
      <c r="B55" s="106"/>
      <c r="C55" s="107"/>
      <c r="D55" s="106"/>
      <c r="E55" s="108"/>
      <c r="F55" s="109"/>
      <c r="G55" s="18"/>
    </row>
    <row r="56" spans="1:7" s="9" customFormat="1" ht="78.75" customHeight="1">
      <c r="A56" s="48">
        <f>A50+1</f>
        <v>34</v>
      </c>
      <c r="B56" s="56" t="s">
        <v>44</v>
      </c>
      <c r="C56" s="49" t="s">
        <v>79</v>
      </c>
      <c r="D56" s="51" t="s">
        <v>21</v>
      </c>
      <c r="E56" s="71">
        <v>60</v>
      </c>
      <c r="F56" s="52"/>
      <c r="G56" s="53">
        <f>E56*F56/100</f>
        <v>0</v>
      </c>
    </row>
    <row r="57" spans="1:7" s="5" customFormat="1" ht="12.75">
      <c r="A57" s="48"/>
      <c r="B57" s="56"/>
      <c r="C57" s="49"/>
      <c r="D57" s="51"/>
      <c r="E57" s="73"/>
      <c r="F57" s="52"/>
      <c r="G57" s="53"/>
    </row>
    <row r="58" spans="1:7" s="5" customFormat="1" ht="89.25">
      <c r="A58" s="48">
        <f>A56+1</f>
        <v>35</v>
      </c>
      <c r="B58" s="56" t="s">
        <v>40</v>
      </c>
      <c r="C58" s="49" t="s">
        <v>80</v>
      </c>
      <c r="D58" s="51" t="s">
        <v>21</v>
      </c>
      <c r="E58" s="71">
        <v>130</v>
      </c>
      <c r="F58" s="52"/>
      <c r="G58" s="53">
        <f>E58*F58/100</f>
        <v>0</v>
      </c>
    </row>
    <row r="59" spans="1:7" s="5" customFormat="1" ht="12.75">
      <c r="A59" s="48"/>
      <c r="B59" s="56"/>
      <c r="C59" s="63"/>
      <c r="D59" s="51"/>
      <c r="E59" s="71"/>
      <c r="F59" s="58"/>
      <c r="G59" s="53"/>
    </row>
    <row r="60" spans="1:7" s="5" customFormat="1" ht="93" customHeight="1">
      <c r="A60" s="48">
        <f>A58+1</f>
        <v>36</v>
      </c>
      <c r="B60" s="56" t="s">
        <v>51</v>
      </c>
      <c r="C60" s="49" t="s">
        <v>81</v>
      </c>
      <c r="D60" s="51" t="s">
        <v>30</v>
      </c>
      <c r="E60" s="71">
        <v>1540</v>
      </c>
      <c r="F60" s="52"/>
      <c r="G60" s="53">
        <f>E60*F60/100</f>
        <v>0</v>
      </c>
    </row>
    <row r="61" spans="1:7" s="5" customFormat="1" ht="12.75">
      <c r="A61" s="48"/>
      <c r="B61" s="110"/>
      <c r="C61" s="111"/>
      <c r="D61" s="112"/>
      <c r="E61" s="112"/>
      <c r="F61" s="112"/>
      <c r="G61" s="53"/>
    </row>
    <row r="62" spans="1:7" s="5" customFormat="1" ht="114.75">
      <c r="A62" s="48">
        <f>A60+1</f>
        <v>37</v>
      </c>
      <c r="B62" s="56" t="s">
        <v>33</v>
      </c>
      <c r="C62" s="57" t="s">
        <v>644</v>
      </c>
      <c r="D62" s="51" t="s">
        <v>31</v>
      </c>
      <c r="E62" s="73">
        <f>955+4275</f>
        <v>5230</v>
      </c>
      <c r="F62" s="58"/>
      <c r="G62" s="53">
        <f>E62*F62/100</f>
        <v>0</v>
      </c>
    </row>
    <row r="63" spans="1:7" s="5" customFormat="1" ht="12.75">
      <c r="A63" s="48"/>
      <c r="B63" s="56"/>
      <c r="C63" s="59"/>
      <c r="D63" s="51"/>
      <c r="E63" s="71"/>
      <c r="F63" s="58"/>
      <c r="G63" s="53"/>
    </row>
    <row r="64" spans="1:7" s="5" customFormat="1" ht="114.75">
      <c r="A64" s="48">
        <f>A62+1</f>
        <v>38</v>
      </c>
      <c r="B64" s="56" t="s">
        <v>54</v>
      </c>
      <c r="C64" s="57" t="s">
        <v>645</v>
      </c>
      <c r="D64" s="51" t="s">
        <v>31</v>
      </c>
      <c r="E64" s="73">
        <f>8985+7485</f>
        <v>16470</v>
      </c>
      <c r="F64" s="58"/>
      <c r="G64" s="53">
        <f>E64*F64/100</f>
        <v>0</v>
      </c>
    </row>
    <row r="65" spans="1:7" s="5" customFormat="1" ht="12.75">
      <c r="A65" s="48"/>
      <c r="B65" s="56"/>
      <c r="C65" s="59"/>
      <c r="D65" s="51"/>
      <c r="E65" s="71"/>
      <c r="F65" s="58"/>
      <c r="G65" s="53"/>
    </row>
    <row r="66" spans="1:7" s="5" customFormat="1" ht="102">
      <c r="A66" s="48">
        <f>A64+1</f>
        <v>39</v>
      </c>
      <c r="B66" s="56" t="s">
        <v>23</v>
      </c>
      <c r="C66" s="59" t="s">
        <v>55</v>
      </c>
      <c r="D66" s="51" t="s">
        <v>20</v>
      </c>
      <c r="E66" s="73">
        <f>270</f>
        <v>270</v>
      </c>
      <c r="F66" s="58"/>
      <c r="G66" s="53">
        <f>E66*F66</f>
        <v>0</v>
      </c>
    </row>
    <row r="67" spans="1:7" s="5" customFormat="1" ht="12.75">
      <c r="A67" s="48"/>
      <c r="B67" s="56"/>
      <c r="C67" s="49"/>
      <c r="D67" s="51"/>
      <c r="E67" s="73"/>
      <c r="F67" s="52"/>
      <c r="G67" s="53"/>
    </row>
    <row r="68" spans="1:7" s="5" customFormat="1" ht="160.5" customHeight="1">
      <c r="A68" s="48">
        <f>A66+1</f>
        <v>40</v>
      </c>
      <c r="B68" s="56" t="s">
        <v>49</v>
      </c>
      <c r="C68" s="59" t="s">
        <v>533</v>
      </c>
      <c r="D68" s="51" t="s">
        <v>3</v>
      </c>
      <c r="E68" s="73">
        <f>200</f>
        <v>200</v>
      </c>
      <c r="F68" s="58"/>
      <c r="G68" s="53">
        <f>E68*F68</f>
        <v>0</v>
      </c>
    </row>
    <row r="69" spans="1:7" s="5" customFormat="1" ht="13.5">
      <c r="A69" s="48"/>
      <c r="B69" s="56"/>
      <c r="C69" s="49"/>
      <c r="D69" s="113"/>
      <c r="E69" s="71"/>
      <c r="F69" s="58"/>
      <c r="G69" s="53"/>
    </row>
    <row r="70" spans="1:7" s="5" customFormat="1" ht="76.5">
      <c r="A70" s="48">
        <f>A68+1</f>
        <v>41</v>
      </c>
      <c r="B70" s="56" t="s">
        <v>72</v>
      </c>
      <c r="C70" s="59" t="s">
        <v>71</v>
      </c>
      <c r="D70" s="51" t="s">
        <v>3</v>
      </c>
      <c r="E70" s="73">
        <f>E68</f>
        <v>200</v>
      </c>
      <c r="F70" s="58"/>
      <c r="G70" s="53">
        <f>E70*F70</f>
        <v>0</v>
      </c>
    </row>
    <row r="71" spans="1:7" s="5" customFormat="1" ht="13.5">
      <c r="A71" s="48"/>
      <c r="B71" s="56"/>
      <c r="C71" s="49"/>
      <c r="D71" s="113"/>
      <c r="E71" s="71"/>
      <c r="F71" s="58"/>
      <c r="G71" s="53"/>
    </row>
    <row r="72" spans="1:7" s="5" customFormat="1" ht="51">
      <c r="A72" s="48">
        <f>A70+1</f>
        <v>42</v>
      </c>
      <c r="B72" s="56" t="s">
        <v>24</v>
      </c>
      <c r="C72" s="59" t="s">
        <v>13</v>
      </c>
      <c r="D72" s="51" t="s">
        <v>14</v>
      </c>
      <c r="E72" s="73">
        <f>(80)/2</f>
        <v>40</v>
      </c>
      <c r="F72" s="58"/>
      <c r="G72" s="53">
        <f>E72*F72</f>
        <v>0</v>
      </c>
    </row>
    <row r="73" spans="1:7" s="5" customFormat="1" ht="12.75">
      <c r="A73" s="48"/>
      <c r="B73" s="56"/>
      <c r="C73" s="49"/>
      <c r="D73" s="51"/>
      <c r="E73" s="71"/>
      <c r="F73" s="58"/>
      <c r="G73" s="53"/>
    </row>
    <row r="74" spans="1:7" s="5" customFormat="1" ht="51">
      <c r="A74" s="48">
        <f>A72+1</f>
        <v>43</v>
      </c>
      <c r="B74" s="56" t="s">
        <v>57</v>
      </c>
      <c r="C74" s="60" t="s">
        <v>56</v>
      </c>
      <c r="D74" s="51" t="s">
        <v>0</v>
      </c>
      <c r="E74" s="73">
        <f>(705)/2-2.5</f>
        <v>350</v>
      </c>
      <c r="F74" s="58"/>
      <c r="G74" s="53">
        <f>E74*F74</f>
        <v>0</v>
      </c>
    </row>
    <row r="75" spans="1:7" s="5" customFormat="1" ht="12.75">
      <c r="A75" s="48"/>
      <c r="B75" s="56"/>
      <c r="C75" s="60"/>
      <c r="D75" s="51"/>
      <c r="E75" s="73"/>
      <c r="F75" s="52"/>
      <c r="G75" s="53"/>
    </row>
    <row r="76" spans="1:7" s="5" customFormat="1" ht="165.75">
      <c r="A76" s="48">
        <f>A74+1</f>
        <v>44</v>
      </c>
      <c r="B76" s="56" t="s">
        <v>58</v>
      </c>
      <c r="C76" s="60" t="s">
        <v>59</v>
      </c>
      <c r="D76" s="51" t="s">
        <v>0</v>
      </c>
      <c r="E76" s="73">
        <f>(705)/2-2.5</f>
        <v>350</v>
      </c>
      <c r="F76" s="58"/>
      <c r="G76" s="53">
        <f>E76*F76</f>
        <v>0</v>
      </c>
    </row>
    <row r="77" spans="1:7" s="5" customFormat="1" ht="12.75">
      <c r="A77" s="48"/>
      <c r="B77" s="56"/>
      <c r="C77" s="60"/>
      <c r="D77" s="51"/>
      <c r="E77" s="73"/>
      <c r="F77" s="52"/>
      <c r="G77" s="53"/>
    </row>
    <row r="78" spans="1:7" s="5" customFormat="1" ht="63.75">
      <c r="A78" s="48">
        <f>A76+1</f>
        <v>45</v>
      </c>
      <c r="B78" s="56" t="s">
        <v>37</v>
      </c>
      <c r="C78" s="60" t="s">
        <v>36</v>
      </c>
      <c r="D78" s="51" t="s">
        <v>22</v>
      </c>
      <c r="E78" s="73">
        <f>470</f>
        <v>470</v>
      </c>
      <c r="F78" s="58"/>
      <c r="G78" s="53">
        <f>E78*F78</f>
        <v>0</v>
      </c>
    </row>
    <row r="79" spans="1:7" s="5" customFormat="1" ht="12.75">
      <c r="A79" s="48"/>
      <c r="B79" s="56"/>
      <c r="C79" s="62"/>
      <c r="D79" s="51"/>
      <c r="E79" s="73"/>
      <c r="F79" s="52"/>
      <c r="G79" s="53"/>
    </row>
    <row r="80" spans="1:7" s="5" customFormat="1" ht="76.5">
      <c r="A80" s="48">
        <f>A78+1</f>
        <v>46</v>
      </c>
      <c r="B80" s="56" t="s">
        <v>25</v>
      </c>
      <c r="C80" s="49" t="s">
        <v>18</v>
      </c>
      <c r="D80" s="51" t="s">
        <v>15</v>
      </c>
      <c r="E80" s="73">
        <f>24</f>
        <v>24</v>
      </c>
      <c r="F80" s="58"/>
      <c r="G80" s="53">
        <f>E80*F80</f>
        <v>0</v>
      </c>
    </row>
    <row r="81" spans="1:7" s="5" customFormat="1" ht="12.75">
      <c r="A81" s="48"/>
      <c r="B81" s="56"/>
      <c r="C81" s="49"/>
      <c r="D81" s="51"/>
      <c r="E81" s="71"/>
      <c r="F81" s="58"/>
      <c r="G81" s="53"/>
    </row>
    <row r="82" spans="1:7" s="5" customFormat="1" ht="63.75">
      <c r="A82" s="48">
        <f>A80+1</f>
        <v>47</v>
      </c>
      <c r="B82" s="56" t="s">
        <v>26</v>
      </c>
      <c r="C82" s="49" t="s">
        <v>646</v>
      </c>
      <c r="D82" s="51" t="s">
        <v>15</v>
      </c>
      <c r="E82" s="73">
        <f>26</f>
        <v>26</v>
      </c>
      <c r="F82" s="58"/>
      <c r="G82" s="53">
        <f>E82*F82</f>
        <v>0</v>
      </c>
    </row>
    <row r="83" spans="1:7" s="5" customFormat="1" ht="12.75">
      <c r="A83" s="48"/>
      <c r="B83" s="56"/>
      <c r="C83" s="49"/>
      <c r="D83" s="51"/>
      <c r="E83" s="71"/>
      <c r="F83" s="58"/>
      <c r="G83" s="53"/>
    </row>
    <row r="84" spans="1:7" s="5" customFormat="1" ht="51">
      <c r="A84" s="48">
        <f>A82+1</f>
        <v>48</v>
      </c>
      <c r="B84" s="56" t="s">
        <v>28</v>
      </c>
      <c r="C84" s="63" t="s">
        <v>82</v>
      </c>
      <c r="D84" s="51" t="s">
        <v>30</v>
      </c>
      <c r="E84" s="71">
        <v>1250</v>
      </c>
      <c r="F84" s="52"/>
      <c r="G84" s="53">
        <f>E84*F84/100</f>
        <v>0</v>
      </c>
    </row>
    <row r="85" spans="1:7" ht="15">
      <c r="A85" s="48"/>
      <c r="B85" s="56"/>
      <c r="C85" s="63"/>
      <c r="D85" s="51"/>
      <c r="E85" s="64"/>
      <c r="F85" s="65"/>
      <c r="G85" s="66"/>
    </row>
    <row r="86" spans="1:7" s="5" customFormat="1" ht="52.5" customHeight="1">
      <c r="A86" s="48">
        <f>A84+1</f>
        <v>49</v>
      </c>
      <c r="B86" s="56" t="s">
        <v>29</v>
      </c>
      <c r="C86" s="49" t="s">
        <v>16</v>
      </c>
      <c r="D86" s="51" t="s">
        <v>30</v>
      </c>
      <c r="E86" s="71">
        <f>1500</f>
        <v>1500</v>
      </c>
      <c r="F86" s="52"/>
      <c r="G86" s="53">
        <f>E86*F86/100</f>
        <v>0</v>
      </c>
    </row>
    <row r="87" spans="1:7" s="5" customFormat="1" ht="12.75">
      <c r="A87" s="48"/>
      <c r="B87" s="56"/>
      <c r="C87" s="49"/>
      <c r="D87" s="51"/>
      <c r="E87" s="71"/>
      <c r="F87" s="52"/>
      <c r="G87" s="53"/>
    </row>
    <row r="88" spans="1:7" s="5" customFormat="1" ht="38.25">
      <c r="A88" s="48">
        <f>A86+1</f>
        <v>50</v>
      </c>
      <c r="B88" s="56" t="s">
        <v>35</v>
      </c>
      <c r="C88" s="60" t="s">
        <v>34</v>
      </c>
      <c r="D88" s="51" t="s">
        <v>30</v>
      </c>
      <c r="E88" s="71">
        <f>840*2+200</f>
        <v>1880</v>
      </c>
      <c r="F88" s="52"/>
      <c r="G88" s="53">
        <f>E88*F88/100</f>
        <v>0</v>
      </c>
    </row>
    <row r="89" spans="1:7" s="5" customFormat="1" ht="12.75">
      <c r="A89" s="48"/>
      <c r="B89" s="56"/>
      <c r="C89" s="60"/>
      <c r="D89" s="51"/>
      <c r="E89" s="71"/>
      <c r="F89" s="58"/>
      <c r="G89" s="53"/>
    </row>
    <row r="90" spans="1:7" s="5" customFormat="1" ht="51">
      <c r="A90" s="48">
        <f>A88+1</f>
        <v>51</v>
      </c>
      <c r="B90" s="56" t="s">
        <v>62</v>
      </c>
      <c r="C90" s="49" t="s">
        <v>647</v>
      </c>
      <c r="D90" s="51" t="s">
        <v>4</v>
      </c>
      <c r="E90" s="71">
        <f>955</f>
        <v>955</v>
      </c>
      <c r="F90" s="52"/>
      <c r="G90" s="53">
        <f>E90*F90</f>
        <v>0</v>
      </c>
    </row>
    <row r="91" spans="1:7" s="5" customFormat="1" ht="12.75">
      <c r="A91" s="48"/>
      <c r="B91" s="56"/>
      <c r="C91" s="49"/>
      <c r="D91" s="51"/>
      <c r="E91" s="71"/>
      <c r="F91" s="52"/>
      <c r="G91" s="53"/>
    </row>
    <row r="92" spans="1:7" s="5" customFormat="1" ht="51">
      <c r="A92" s="48">
        <f>A90+1</f>
        <v>52</v>
      </c>
      <c r="B92" s="56" t="s">
        <v>32</v>
      </c>
      <c r="C92" s="49" t="s">
        <v>17</v>
      </c>
      <c r="D92" s="51" t="s">
        <v>4</v>
      </c>
      <c r="E92" s="71">
        <f>(10740)/2</f>
        <v>5370</v>
      </c>
      <c r="F92" s="52"/>
      <c r="G92" s="53">
        <f>E92*F92</f>
        <v>0</v>
      </c>
    </row>
    <row r="93" spans="1:7" s="5" customFormat="1" ht="12.75">
      <c r="A93" s="48"/>
      <c r="B93" s="56"/>
      <c r="C93" s="49"/>
      <c r="D93" s="51"/>
      <c r="E93" s="71"/>
      <c r="F93" s="52"/>
      <c r="G93" s="53"/>
    </row>
    <row r="94" spans="1:7" s="5" customFormat="1" ht="51">
      <c r="A94" s="48">
        <f>A92+1</f>
        <v>53</v>
      </c>
      <c r="B94" s="56" t="s">
        <v>60</v>
      </c>
      <c r="C94" s="49" t="s">
        <v>61</v>
      </c>
      <c r="D94" s="51" t="s">
        <v>4</v>
      </c>
      <c r="E94" s="71">
        <f>(10740)/2</f>
        <v>5370</v>
      </c>
      <c r="F94" s="52"/>
      <c r="G94" s="53">
        <f>E94*F94</f>
        <v>0</v>
      </c>
    </row>
    <row r="95" spans="1:7" s="5" customFormat="1" ht="12.75">
      <c r="A95" s="48"/>
      <c r="B95" s="56"/>
      <c r="C95" s="49"/>
      <c r="D95" s="51"/>
      <c r="E95" s="71"/>
      <c r="F95" s="52"/>
      <c r="G95" s="53"/>
    </row>
    <row r="96" spans="1:7" s="5" customFormat="1" ht="102">
      <c r="A96" s="48">
        <f>A94+1</f>
        <v>54</v>
      </c>
      <c r="B96" s="56" t="s">
        <v>77</v>
      </c>
      <c r="C96" s="63" t="s">
        <v>648</v>
      </c>
      <c r="D96" s="51" t="s">
        <v>4</v>
      </c>
      <c r="E96" s="71">
        <f>90</f>
        <v>90</v>
      </c>
      <c r="F96" s="52"/>
      <c r="G96" s="53">
        <f>E96*F96</f>
        <v>0</v>
      </c>
    </row>
    <row r="97" spans="1:7" s="5" customFormat="1" ht="12.75">
      <c r="A97" s="48"/>
      <c r="B97" s="56"/>
      <c r="C97" s="63"/>
      <c r="D97" s="51"/>
      <c r="E97" s="71"/>
      <c r="F97" s="67"/>
      <c r="G97" s="66"/>
    </row>
    <row r="98" spans="1:7" s="5" customFormat="1" ht="92.25" customHeight="1">
      <c r="A98" s="48">
        <f>A96+1</f>
        <v>55</v>
      </c>
      <c r="B98" s="56" t="s">
        <v>78</v>
      </c>
      <c r="C98" s="63" t="s">
        <v>649</v>
      </c>
      <c r="D98" s="51" t="s">
        <v>4</v>
      </c>
      <c r="E98" s="71">
        <f>80</f>
        <v>80</v>
      </c>
      <c r="F98" s="52"/>
      <c r="G98" s="53">
        <f>E98*F98</f>
        <v>0</v>
      </c>
    </row>
    <row r="99" spans="1:7" s="5" customFormat="1" ht="12.75">
      <c r="A99" s="48"/>
      <c r="B99" s="56"/>
      <c r="C99" s="63"/>
      <c r="D99" s="51"/>
      <c r="E99" s="71"/>
      <c r="F99" s="52"/>
      <c r="G99" s="53"/>
    </row>
    <row r="100" spans="1:7" s="5" customFormat="1" ht="12.75">
      <c r="A100" s="43" t="s">
        <v>502</v>
      </c>
      <c r="B100" s="43"/>
      <c r="C100" s="43"/>
      <c r="D100" s="43"/>
      <c r="E100" s="43"/>
      <c r="F100" s="43"/>
      <c r="G100" s="18">
        <f>SUM(G56:G99)</f>
        <v>0</v>
      </c>
    </row>
    <row r="101" spans="1:7" s="5" customFormat="1" ht="12.75">
      <c r="A101" s="48"/>
      <c r="B101" s="56"/>
      <c r="C101" s="63"/>
      <c r="D101" s="51"/>
      <c r="E101" s="71"/>
      <c r="F101" s="52"/>
      <c r="G101" s="53"/>
    </row>
    <row r="102" spans="1:7" s="5" customFormat="1" ht="12.75">
      <c r="A102" s="54" t="s">
        <v>98</v>
      </c>
      <c r="B102" s="69"/>
      <c r="C102" s="114" t="s">
        <v>506</v>
      </c>
      <c r="D102" s="51"/>
      <c r="E102" s="71"/>
      <c r="F102" s="52"/>
      <c r="G102" s="53"/>
    </row>
    <row r="103" spans="1:7" s="5" customFormat="1" ht="12.75">
      <c r="A103" s="48"/>
      <c r="B103" s="114"/>
      <c r="C103" s="115" t="s">
        <v>738</v>
      </c>
      <c r="D103" s="51"/>
      <c r="E103" s="71"/>
      <c r="F103" s="52"/>
      <c r="G103" s="53"/>
    </row>
    <row r="104" spans="1:7" s="5" customFormat="1" ht="12.75">
      <c r="A104" s="48"/>
      <c r="B104" s="114"/>
      <c r="C104" s="116"/>
      <c r="D104" s="51"/>
      <c r="E104" s="71"/>
      <c r="F104" s="52"/>
      <c r="G104" s="53"/>
    </row>
    <row r="105" spans="1:7" s="5" customFormat="1" ht="38.25">
      <c r="A105" s="48">
        <f>A98+1</f>
        <v>56</v>
      </c>
      <c r="B105" s="56" t="s">
        <v>109</v>
      </c>
      <c r="C105" s="49" t="s">
        <v>76</v>
      </c>
      <c r="D105" s="51" t="s">
        <v>3</v>
      </c>
      <c r="E105" s="73">
        <f>955</f>
        <v>955</v>
      </c>
      <c r="F105" s="58"/>
      <c r="G105" s="53">
        <f>E105*F105</f>
        <v>0</v>
      </c>
    </row>
    <row r="106" spans="1:7" s="5" customFormat="1" ht="12.75">
      <c r="A106" s="48"/>
      <c r="B106" s="56"/>
      <c r="C106" s="59"/>
      <c r="D106" s="51"/>
      <c r="E106" s="71"/>
      <c r="F106" s="58"/>
      <c r="G106" s="53"/>
    </row>
    <row r="107" spans="1:7" s="5" customFormat="1" ht="51">
      <c r="A107" s="48">
        <f>A105+1</f>
        <v>57</v>
      </c>
      <c r="B107" s="56" t="s">
        <v>110</v>
      </c>
      <c r="C107" s="49" t="s">
        <v>64</v>
      </c>
      <c r="D107" s="51" t="s">
        <v>3</v>
      </c>
      <c r="E107" s="73">
        <f>1760</f>
        <v>1760</v>
      </c>
      <c r="F107" s="58"/>
      <c r="G107" s="53">
        <f>E107*F107</f>
        <v>0</v>
      </c>
    </row>
    <row r="108" spans="1:7" s="5" customFormat="1" ht="12.75">
      <c r="A108" s="48"/>
      <c r="B108" s="56"/>
      <c r="C108" s="63"/>
      <c r="D108" s="51"/>
      <c r="E108" s="71"/>
      <c r="F108" s="52"/>
      <c r="G108" s="53"/>
    </row>
    <row r="109" spans="1:7" s="5" customFormat="1" ht="41.25" customHeight="1">
      <c r="A109" s="48">
        <f>A107+1</f>
        <v>58</v>
      </c>
      <c r="B109" s="56" t="s">
        <v>111</v>
      </c>
      <c r="C109" s="68" t="s">
        <v>63</v>
      </c>
      <c r="D109" s="51" t="s">
        <v>22</v>
      </c>
      <c r="E109" s="73">
        <f>(590)/2</f>
        <v>295</v>
      </c>
      <c r="F109" s="58"/>
      <c r="G109" s="53">
        <f>E109*F109</f>
        <v>0</v>
      </c>
    </row>
    <row r="110" spans="1:7" s="5" customFormat="1" ht="12.75">
      <c r="A110" s="48"/>
      <c r="B110" s="56"/>
      <c r="C110" s="63"/>
      <c r="D110" s="51"/>
      <c r="E110" s="71"/>
      <c r="F110" s="52"/>
      <c r="G110" s="53"/>
    </row>
    <row r="111" spans="1:7" s="5" customFormat="1" ht="51">
      <c r="A111" s="48">
        <f>A109+1</f>
        <v>59</v>
      </c>
      <c r="B111" s="56" t="s">
        <v>112</v>
      </c>
      <c r="C111" s="60" t="s">
        <v>68</v>
      </c>
      <c r="D111" s="51" t="s">
        <v>0</v>
      </c>
      <c r="E111" s="73">
        <f>540</f>
        <v>540</v>
      </c>
      <c r="F111" s="58"/>
      <c r="G111" s="53">
        <f>E111*F111</f>
        <v>0</v>
      </c>
    </row>
    <row r="112" spans="1:7" s="5" customFormat="1" ht="12.75">
      <c r="A112" s="48"/>
      <c r="B112" s="69"/>
      <c r="C112" s="63"/>
      <c r="D112" s="51"/>
      <c r="E112" s="71"/>
      <c r="F112" s="52"/>
      <c r="G112" s="53"/>
    </row>
    <row r="113" spans="1:7" s="5" customFormat="1" ht="225" customHeight="1">
      <c r="A113" s="48">
        <f>A111+1</f>
        <v>60</v>
      </c>
      <c r="B113" s="56" t="s">
        <v>113</v>
      </c>
      <c r="C113" s="49" t="s">
        <v>67</v>
      </c>
      <c r="D113" s="51" t="s">
        <v>66</v>
      </c>
      <c r="E113" s="73">
        <v>4</v>
      </c>
      <c r="F113" s="58"/>
      <c r="G113" s="53">
        <f>E113*F113</f>
        <v>0</v>
      </c>
    </row>
    <row r="114" spans="1:7" s="5" customFormat="1" ht="12.75">
      <c r="A114" s="48"/>
      <c r="B114" s="56"/>
      <c r="C114" s="49"/>
      <c r="D114" s="51"/>
      <c r="E114" s="73"/>
      <c r="F114" s="58"/>
      <c r="G114" s="53"/>
    </row>
    <row r="115" spans="1:7" s="5" customFormat="1" ht="67.5" customHeight="1">
      <c r="A115" s="48">
        <f>A113+1</f>
        <v>61</v>
      </c>
      <c r="B115" s="56" t="s">
        <v>114</v>
      </c>
      <c r="C115" s="63" t="s">
        <v>70</v>
      </c>
      <c r="D115" s="51" t="s">
        <v>3</v>
      </c>
      <c r="E115" s="71">
        <f>1835</f>
        <v>1835</v>
      </c>
      <c r="F115" s="52"/>
      <c r="G115" s="53">
        <f>E115*F115</f>
        <v>0</v>
      </c>
    </row>
    <row r="116" spans="1:7" s="5" customFormat="1" ht="12.75">
      <c r="A116" s="48"/>
      <c r="B116" s="69"/>
      <c r="C116" s="63"/>
      <c r="D116" s="51"/>
      <c r="E116" s="71"/>
      <c r="F116" s="52"/>
      <c r="G116" s="53"/>
    </row>
    <row r="117" spans="1:7" s="5" customFormat="1" ht="102">
      <c r="A117" s="48">
        <f>A115+1</f>
        <v>62</v>
      </c>
      <c r="B117" s="56" t="s">
        <v>115</v>
      </c>
      <c r="C117" s="57" t="s">
        <v>65</v>
      </c>
      <c r="D117" s="51" t="s">
        <v>3</v>
      </c>
      <c r="E117" s="71">
        <f>3125</f>
        <v>3125</v>
      </c>
      <c r="F117" s="52"/>
      <c r="G117" s="53">
        <f>E117*F117</f>
        <v>0</v>
      </c>
    </row>
    <row r="118" spans="1:7" s="5" customFormat="1" ht="12.75">
      <c r="A118" s="48"/>
      <c r="B118" s="69"/>
      <c r="C118" s="59"/>
      <c r="D118" s="51"/>
      <c r="E118" s="71"/>
      <c r="F118" s="58"/>
      <c r="G118" s="53"/>
    </row>
    <row r="119" spans="1:7" s="5" customFormat="1" ht="102">
      <c r="A119" s="48">
        <f>A117+1</f>
        <v>63</v>
      </c>
      <c r="B119" s="56" t="s">
        <v>116</v>
      </c>
      <c r="C119" s="57" t="s">
        <v>69</v>
      </c>
      <c r="D119" s="51" t="s">
        <v>0</v>
      </c>
      <c r="E119" s="71">
        <f>5620</f>
        <v>5620</v>
      </c>
      <c r="F119" s="52"/>
      <c r="G119" s="53">
        <f>E119*F119</f>
        <v>0</v>
      </c>
    </row>
    <row r="120" spans="1:7" s="5" customFormat="1" ht="12.75">
      <c r="A120" s="48"/>
      <c r="B120" s="56"/>
      <c r="C120" s="63"/>
      <c r="D120" s="51"/>
      <c r="E120" s="71"/>
      <c r="F120" s="52"/>
      <c r="G120" s="53"/>
    </row>
    <row r="121" spans="1:7" s="5" customFormat="1" ht="12.75">
      <c r="A121" s="54" t="s">
        <v>697</v>
      </c>
      <c r="B121" s="69"/>
      <c r="C121" s="70" t="s">
        <v>507</v>
      </c>
      <c r="D121" s="51"/>
      <c r="E121" s="71"/>
      <c r="F121" s="58"/>
      <c r="G121" s="53"/>
    </row>
    <row r="122" spans="1:7" s="5" customFormat="1" ht="12.75">
      <c r="A122" s="117"/>
      <c r="B122" s="56"/>
      <c r="C122" s="116"/>
      <c r="D122" s="51"/>
      <c r="E122" s="71"/>
      <c r="F122" s="58"/>
      <c r="G122" s="53"/>
    </row>
    <row r="123" spans="1:7" s="5" customFormat="1" ht="51">
      <c r="A123" s="48">
        <f>A119+1</f>
        <v>64</v>
      </c>
      <c r="B123" s="56" t="s">
        <v>117</v>
      </c>
      <c r="C123" s="63" t="s">
        <v>73</v>
      </c>
      <c r="D123" s="51" t="s">
        <v>0</v>
      </c>
      <c r="E123" s="71">
        <f>(E90+E92+E94)*0.3+1.5</f>
        <v>3510</v>
      </c>
      <c r="F123" s="52"/>
      <c r="G123" s="53">
        <f>E123*F123</f>
        <v>0</v>
      </c>
    </row>
    <row r="124" spans="1:7" s="5" customFormat="1" ht="12.75">
      <c r="A124" s="48"/>
      <c r="B124" s="56"/>
      <c r="C124" s="49"/>
      <c r="D124" s="51"/>
      <c r="E124" s="71"/>
      <c r="F124" s="52"/>
      <c r="G124" s="53"/>
    </row>
    <row r="125" spans="1:7" s="5" customFormat="1" ht="51">
      <c r="A125" s="48">
        <f>A123+1</f>
        <v>65</v>
      </c>
      <c r="B125" s="56" t="s">
        <v>118</v>
      </c>
      <c r="C125" s="63" t="s">
        <v>74</v>
      </c>
      <c r="D125" s="51" t="s">
        <v>0</v>
      </c>
      <c r="E125" s="71">
        <f>(E74+E76)+80+180</f>
        <v>960</v>
      </c>
      <c r="F125" s="52"/>
      <c r="G125" s="53">
        <f>E125*F125</f>
        <v>0</v>
      </c>
    </row>
    <row r="126" spans="1:7" s="5" customFormat="1" ht="12.75">
      <c r="A126" s="48"/>
      <c r="B126" s="56"/>
      <c r="C126" s="49"/>
      <c r="D126" s="51"/>
      <c r="E126" s="71"/>
      <c r="F126" s="52"/>
      <c r="G126" s="53"/>
    </row>
    <row r="127" spans="1:7" s="5" customFormat="1" ht="38.25">
      <c r="A127" s="48">
        <f>A125+1</f>
        <v>66</v>
      </c>
      <c r="B127" s="56" t="s">
        <v>119</v>
      </c>
      <c r="C127" s="63" t="s">
        <v>75</v>
      </c>
      <c r="D127" s="51" t="s">
        <v>0</v>
      </c>
      <c r="E127" s="71">
        <f>(E62+E64)*0.7</f>
        <v>15189.999999999998</v>
      </c>
      <c r="F127" s="52"/>
      <c r="G127" s="53">
        <f>E127*F127</f>
        <v>0</v>
      </c>
    </row>
    <row r="128" spans="1:7" s="5" customFormat="1" ht="12.75">
      <c r="A128" s="48"/>
      <c r="B128" s="56"/>
      <c r="C128" s="63"/>
      <c r="D128" s="51"/>
      <c r="E128" s="71"/>
      <c r="F128" s="52"/>
      <c r="G128" s="53"/>
    </row>
    <row r="129" spans="1:7" s="5" customFormat="1" ht="12.75">
      <c r="A129" s="43" t="s">
        <v>503</v>
      </c>
      <c r="B129" s="43"/>
      <c r="C129" s="43"/>
      <c r="D129" s="43"/>
      <c r="E129" s="43"/>
      <c r="F129" s="43"/>
      <c r="G129" s="18">
        <f>SUM(G105:G128)</f>
        <v>0</v>
      </c>
    </row>
    <row r="130" spans="1:7" s="5" customFormat="1" ht="12.75">
      <c r="A130" s="43" t="s">
        <v>504</v>
      </c>
      <c r="B130" s="43"/>
      <c r="C130" s="43"/>
      <c r="D130" s="43"/>
      <c r="E130" s="43"/>
      <c r="F130" s="43"/>
      <c r="G130" s="18">
        <f>G129+G100</f>
        <v>0</v>
      </c>
    </row>
    <row r="131" spans="1:7" s="5" customFormat="1" ht="12.75">
      <c r="A131" s="48"/>
      <c r="B131" s="56"/>
      <c r="C131" s="63"/>
      <c r="D131" s="51"/>
      <c r="E131" s="71"/>
      <c r="F131" s="52"/>
      <c r="G131" s="53"/>
    </row>
    <row r="132" spans="1:7" s="4" customFormat="1" ht="12.75">
      <c r="A132" s="118" t="s">
        <v>145</v>
      </c>
      <c r="B132" s="69"/>
      <c r="C132" s="114" t="s">
        <v>699</v>
      </c>
      <c r="D132" s="119"/>
      <c r="E132" s="120"/>
      <c r="F132" s="121"/>
      <c r="G132" s="122"/>
    </row>
    <row r="133" spans="1:7" s="5" customFormat="1" ht="12.75">
      <c r="A133" s="50"/>
      <c r="B133" s="106"/>
      <c r="C133" s="107"/>
      <c r="D133" s="106"/>
      <c r="E133" s="108"/>
      <c r="F133" s="109"/>
      <c r="G133" s="18"/>
    </row>
    <row r="134" spans="1:7" s="5" customFormat="1" ht="95.25" customHeight="1">
      <c r="A134" s="48">
        <f>A127+1</f>
        <v>67</v>
      </c>
      <c r="B134" s="56" t="s">
        <v>45</v>
      </c>
      <c r="C134" s="49" t="s">
        <v>83</v>
      </c>
      <c r="D134" s="51" t="s">
        <v>21</v>
      </c>
      <c r="E134" s="71">
        <v>60</v>
      </c>
      <c r="F134" s="52"/>
      <c r="G134" s="53">
        <f>E134*F134/100</f>
        <v>0</v>
      </c>
    </row>
    <row r="135" spans="1:7" s="5" customFormat="1" ht="12.75">
      <c r="A135" s="48"/>
      <c r="B135" s="56"/>
      <c r="C135" s="63"/>
      <c r="D135" s="51"/>
      <c r="E135" s="71"/>
      <c r="F135" s="58"/>
      <c r="G135" s="53"/>
    </row>
    <row r="136" spans="1:7" s="5" customFormat="1" ht="95.25" customHeight="1">
      <c r="A136" s="48">
        <f>A134+1</f>
        <v>68</v>
      </c>
      <c r="B136" s="56" t="s">
        <v>41</v>
      </c>
      <c r="C136" s="49" t="s">
        <v>84</v>
      </c>
      <c r="D136" s="51" t="s">
        <v>21</v>
      </c>
      <c r="E136" s="71">
        <v>130</v>
      </c>
      <c r="F136" s="52"/>
      <c r="G136" s="53">
        <f>E136*F136/100</f>
        <v>0</v>
      </c>
    </row>
    <row r="137" spans="1:7" s="5" customFormat="1" ht="12.75">
      <c r="A137" s="48"/>
      <c r="B137" s="56"/>
      <c r="C137" s="63"/>
      <c r="D137" s="51"/>
      <c r="E137" s="71"/>
      <c r="F137" s="58"/>
      <c r="G137" s="53"/>
    </row>
    <row r="138" spans="1:7" s="5" customFormat="1" ht="110.25" customHeight="1">
      <c r="A138" s="48">
        <f>A136+1</f>
        <v>69</v>
      </c>
      <c r="B138" s="56" t="s">
        <v>33</v>
      </c>
      <c r="C138" s="57" t="s">
        <v>644</v>
      </c>
      <c r="D138" s="51" t="s">
        <v>31</v>
      </c>
      <c r="E138" s="73">
        <f>955+4275</f>
        <v>5230</v>
      </c>
      <c r="F138" s="58"/>
      <c r="G138" s="53">
        <f>E138*F138/100</f>
        <v>0</v>
      </c>
    </row>
    <row r="139" spans="1:7" s="5" customFormat="1" ht="12.75">
      <c r="A139" s="48"/>
      <c r="B139" s="56"/>
      <c r="C139" s="60"/>
      <c r="D139" s="51"/>
      <c r="E139" s="73"/>
      <c r="F139" s="52"/>
      <c r="G139" s="53"/>
    </row>
    <row r="140" spans="1:7" s="5" customFormat="1" ht="63.75">
      <c r="A140" s="48">
        <f>A138+1</f>
        <v>70</v>
      </c>
      <c r="B140" s="56" t="s">
        <v>46</v>
      </c>
      <c r="C140" s="63" t="s">
        <v>85</v>
      </c>
      <c r="D140" s="51" t="s">
        <v>30</v>
      </c>
      <c r="E140" s="71">
        <v>750</v>
      </c>
      <c r="F140" s="52"/>
      <c r="G140" s="53">
        <f>E140*F140/100</f>
        <v>0</v>
      </c>
    </row>
    <row r="141" spans="1:7" ht="15">
      <c r="A141" s="48"/>
      <c r="B141" s="56"/>
      <c r="C141" s="63"/>
      <c r="D141" s="51"/>
      <c r="E141" s="64"/>
      <c r="F141" s="65"/>
      <c r="G141" s="66"/>
    </row>
    <row r="142" spans="1:7" s="5" customFormat="1" ht="51">
      <c r="A142" s="48">
        <f>A140+1</f>
        <v>71</v>
      </c>
      <c r="B142" s="56" t="s">
        <v>62</v>
      </c>
      <c r="C142" s="49" t="s">
        <v>647</v>
      </c>
      <c r="D142" s="51" t="s">
        <v>4</v>
      </c>
      <c r="E142" s="71">
        <f>955</f>
        <v>955</v>
      </c>
      <c r="F142" s="52"/>
      <c r="G142" s="53">
        <f>E142*F142</f>
        <v>0</v>
      </c>
    </row>
    <row r="143" spans="1:7" s="5" customFormat="1" ht="12.75">
      <c r="A143" s="48"/>
      <c r="B143" s="56"/>
      <c r="C143" s="49"/>
      <c r="D143" s="51"/>
      <c r="E143" s="71"/>
      <c r="F143" s="52"/>
      <c r="G143" s="53"/>
    </row>
    <row r="144" spans="1:7" s="9" customFormat="1" ht="12.75">
      <c r="A144" s="43" t="s">
        <v>516</v>
      </c>
      <c r="B144" s="43"/>
      <c r="C144" s="43"/>
      <c r="D144" s="43"/>
      <c r="E144" s="43"/>
      <c r="F144" s="43"/>
      <c r="G144" s="18">
        <f>SUM(G134:G143)</f>
        <v>0</v>
      </c>
    </row>
    <row r="145" spans="1:7" s="5" customFormat="1" ht="12.75">
      <c r="A145" s="48"/>
      <c r="B145" s="56"/>
      <c r="C145" s="49"/>
      <c r="D145" s="51"/>
      <c r="E145" s="71"/>
      <c r="F145" s="52"/>
      <c r="G145" s="53"/>
    </row>
    <row r="146" spans="1:7" s="5" customFormat="1" ht="12.75">
      <c r="A146" s="118" t="s">
        <v>146</v>
      </c>
      <c r="B146" s="69"/>
      <c r="C146" s="114" t="s">
        <v>508</v>
      </c>
      <c r="D146" s="51"/>
      <c r="E146" s="71"/>
      <c r="F146" s="52"/>
      <c r="G146" s="53"/>
    </row>
    <row r="147" spans="1:7" s="5" customFormat="1" ht="12.75">
      <c r="A147" s="48"/>
      <c r="B147" s="114"/>
      <c r="C147" s="116" t="s">
        <v>532</v>
      </c>
      <c r="D147" s="51"/>
      <c r="E147" s="71"/>
      <c r="F147" s="52"/>
      <c r="G147" s="53"/>
    </row>
    <row r="148" spans="1:7" s="5" customFormat="1" ht="12.75">
      <c r="A148" s="48"/>
      <c r="B148" s="114"/>
      <c r="C148" s="116"/>
      <c r="D148" s="51"/>
      <c r="E148" s="71"/>
      <c r="F148" s="52"/>
      <c r="G148" s="53"/>
    </row>
    <row r="149" spans="1:7" s="5" customFormat="1" ht="38.25">
      <c r="A149" s="48">
        <f>A142+1</f>
        <v>72</v>
      </c>
      <c r="B149" s="56" t="s">
        <v>120</v>
      </c>
      <c r="C149" s="49" t="s">
        <v>76</v>
      </c>
      <c r="D149" s="51" t="s">
        <v>3</v>
      </c>
      <c r="E149" s="73">
        <f>955</f>
        <v>955</v>
      </c>
      <c r="F149" s="58"/>
      <c r="G149" s="53">
        <f>E149*F149</f>
        <v>0</v>
      </c>
    </row>
    <row r="150" spans="1:7" s="5" customFormat="1" ht="12.75">
      <c r="A150" s="48"/>
      <c r="B150" s="114"/>
      <c r="C150" s="59"/>
      <c r="D150" s="51"/>
      <c r="E150" s="71"/>
      <c r="F150" s="58"/>
      <c r="G150" s="53"/>
    </row>
    <row r="151" spans="1:7" s="5" customFormat="1" ht="51">
      <c r="A151" s="48">
        <f>A149+1</f>
        <v>73</v>
      </c>
      <c r="B151" s="56" t="s">
        <v>121</v>
      </c>
      <c r="C151" s="61" t="s">
        <v>68</v>
      </c>
      <c r="D151" s="51" t="s">
        <v>0</v>
      </c>
      <c r="E151" s="73">
        <f>540</f>
        <v>540</v>
      </c>
      <c r="F151" s="58"/>
      <c r="G151" s="53">
        <f>E151*F151</f>
        <v>0</v>
      </c>
    </row>
    <row r="152" spans="1:7" s="5" customFormat="1" ht="12.75">
      <c r="A152" s="48"/>
      <c r="B152" s="114"/>
      <c r="C152" s="63"/>
      <c r="D152" s="51"/>
      <c r="E152" s="71"/>
      <c r="F152" s="52"/>
      <c r="G152" s="53"/>
    </row>
    <row r="153" spans="1:7" s="5" customFormat="1" ht="73.5" customHeight="1">
      <c r="A153" s="48">
        <f>A151+1</f>
        <v>74</v>
      </c>
      <c r="B153" s="56" t="s">
        <v>122</v>
      </c>
      <c r="C153" s="63" t="s">
        <v>70</v>
      </c>
      <c r="D153" s="51" t="s">
        <v>3</v>
      </c>
      <c r="E153" s="71">
        <f>1835</f>
        <v>1835</v>
      </c>
      <c r="F153" s="52"/>
      <c r="G153" s="53">
        <f>E153*F153</f>
        <v>0</v>
      </c>
    </row>
    <row r="154" spans="1:7" s="5" customFormat="1" ht="12.75">
      <c r="A154" s="48"/>
      <c r="B154" s="56"/>
      <c r="C154" s="63"/>
      <c r="D154" s="51"/>
      <c r="E154" s="71"/>
      <c r="F154" s="52"/>
      <c r="G154" s="53"/>
    </row>
    <row r="155" spans="1:7" s="5" customFormat="1" ht="12.75">
      <c r="A155" s="118" t="s">
        <v>698</v>
      </c>
      <c r="B155" s="69"/>
      <c r="C155" s="70" t="s">
        <v>509</v>
      </c>
      <c r="D155" s="51"/>
      <c r="E155" s="71"/>
      <c r="F155" s="52"/>
      <c r="G155" s="53"/>
    </row>
    <row r="156" spans="1:7" s="5" customFormat="1" ht="12.75">
      <c r="A156" s="117"/>
      <c r="B156" s="56"/>
      <c r="C156" s="116"/>
      <c r="D156" s="51"/>
      <c r="E156" s="71"/>
      <c r="F156" s="58"/>
      <c r="G156" s="53"/>
    </row>
    <row r="157" spans="1:7" s="5" customFormat="1" ht="51">
      <c r="A157" s="48">
        <f>A153+1</f>
        <v>75</v>
      </c>
      <c r="B157" s="56" t="s">
        <v>123</v>
      </c>
      <c r="C157" s="63" t="s">
        <v>73</v>
      </c>
      <c r="D157" s="51" t="s">
        <v>0</v>
      </c>
      <c r="E157" s="71">
        <f>(E142)*0.3+3.5</f>
        <v>290</v>
      </c>
      <c r="F157" s="52"/>
      <c r="G157" s="53">
        <f>E157*F157</f>
        <v>0</v>
      </c>
    </row>
    <row r="158" spans="1:7" s="5" customFormat="1" ht="12.75">
      <c r="A158" s="48"/>
      <c r="B158" s="56"/>
      <c r="C158" s="49"/>
      <c r="D158" s="51"/>
      <c r="E158" s="71"/>
      <c r="F158" s="52"/>
      <c r="G158" s="53"/>
    </row>
    <row r="159" spans="1:7" s="5" customFormat="1" ht="51">
      <c r="A159" s="48">
        <f>A157+1</f>
        <v>76</v>
      </c>
      <c r="B159" s="56" t="s">
        <v>124</v>
      </c>
      <c r="C159" s="63" t="s">
        <v>74</v>
      </c>
      <c r="D159" s="51" t="s">
        <v>0</v>
      </c>
      <c r="E159" s="71">
        <f>80+180</f>
        <v>260</v>
      </c>
      <c r="F159" s="52"/>
      <c r="G159" s="53">
        <f>E159*F159</f>
        <v>0</v>
      </c>
    </row>
    <row r="160" spans="1:7" s="5" customFormat="1" ht="12.75">
      <c r="A160" s="48"/>
      <c r="B160" s="56"/>
      <c r="C160" s="49"/>
      <c r="D160" s="51"/>
      <c r="E160" s="71"/>
      <c r="F160" s="52"/>
      <c r="G160" s="53"/>
    </row>
    <row r="161" spans="1:7" s="5" customFormat="1" ht="38.25">
      <c r="A161" s="48">
        <f>A159+1</f>
        <v>77</v>
      </c>
      <c r="B161" s="56" t="s">
        <v>125</v>
      </c>
      <c r="C161" s="63" t="s">
        <v>75</v>
      </c>
      <c r="D161" s="51" t="s">
        <v>0</v>
      </c>
      <c r="E161" s="71">
        <f>(E138)*0.7-1</f>
        <v>3659.9999999999995</v>
      </c>
      <c r="F161" s="52"/>
      <c r="G161" s="53">
        <f>E161*F161</f>
        <v>0</v>
      </c>
    </row>
    <row r="162" spans="1:7" s="5" customFormat="1" ht="12.75">
      <c r="A162" s="48"/>
      <c r="B162" s="56"/>
      <c r="C162" s="63"/>
      <c r="D162" s="51"/>
      <c r="E162" s="71"/>
      <c r="F162" s="52"/>
      <c r="G162" s="53"/>
    </row>
    <row r="163" spans="1:7" s="5" customFormat="1" ht="12.75">
      <c r="A163" s="43" t="s">
        <v>517</v>
      </c>
      <c r="B163" s="43"/>
      <c r="C163" s="43"/>
      <c r="D163" s="43"/>
      <c r="E163" s="43"/>
      <c r="F163" s="43"/>
      <c r="G163" s="18">
        <f>SUM(G149:G162)</f>
        <v>0</v>
      </c>
    </row>
    <row r="164" spans="1:7" s="5" customFormat="1" ht="12.75">
      <c r="A164" s="43" t="s">
        <v>518</v>
      </c>
      <c r="B164" s="43"/>
      <c r="C164" s="43"/>
      <c r="D164" s="43"/>
      <c r="E164" s="43"/>
      <c r="F164" s="43"/>
      <c r="G164" s="18">
        <f>G163+G144</f>
        <v>0</v>
      </c>
    </row>
    <row r="165" spans="1:7" s="5" customFormat="1" ht="12.75">
      <c r="A165" s="48"/>
      <c r="B165" s="56"/>
      <c r="C165" s="63"/>
      <c r="D165" s="51"/>
      <c r="E165" s="71"/>
      <c r="F165" s="52"/>
      <c r="G165" s="53"/>
    </row>
    <row r="166" spans="1:7" s="4" customFormat="1" ht="12.75">
      <c r="A166" s="118" t="s">
        <v>147</v>
      </c>
      <c r="B166" s="69"/>
      <c r="C166" s="114" t="s">
        <v>700</v>
      </c>
      <c r="D166" s="123"/>
      <c r="E166" s="124"/>
      <c r="F166" s="125"/>
      <c r="G166" s="126"/>
    </row>
    <row r="167" spans="1:7" s="5" customFormat="1" ht="12.75">
      <c r="A167" s="50"/>
      <c r="B167" s="106"/>
      <c r="C167" s="107"/>
      <c r="D167" s="106"/>
      <c r="E167" s="108"/>
      <c r="F167" s="109"/>
      <c r="G167" s="18"/>
    </row>
    <row r="168" spans="1:7" s="5" customFormat="1" ht="89.25">
      <c r="A168" s="48">
        <f>A161+1</f>
        <v>78</v>
      </c>
      <c r="B168" s="56" t="s">
        <v>126</v>
      </c>
      <c r="C168" s="49" t="s">
        <v>86</v>
      </c>
      <c r="D168" s="51" t="s">
        <v>21</v>
      </c>
      <c r="E168" s="71">
        <v>60</v>
      </c>
      <c r="F168" s="52"/>
      <c r="G168" s="53">
        <f>E168*F168/100</f>
        <v>0</v>
      </c>
    </row>
    <row r="169" spans="1:7" s="5" customFormat="1" ht="12.75">
      <c r="A169" s="48"/>
      <c r="B169" s="56"/>
      <c r="C169" s="63"/>
      <c r="D169" s="51"/>
      <c r="E169" s="71"/>
      <c r="F169" s="58"/>
      <c r="G169" s="53"/>
    </row>
    <row r="170" spans="1:7" s="5" customFormat="1" ht="89.25">
      <c r="A170" s="48">
        <f>A168+1</f>
        <v>79</v>
      </c>
      <c r="B170" s="56" t="s">
        <v>127</v>
      </c>
      <c r="C170" s="63" t="s">
        <v>87</v>
      </c>
      <c r="D170" s="51" t="s">
        <v>21</v>
      </c>
      <c r="E170" s="71">
        <v>130</v>
      </c>
      <c r="F170" s="52"/>
      <c r="G170" s="53">
        <f>E170*F170/100</f>
        <v>0</v>
      </c>
    </row>
    <row r="171" spans="1:7" s="5" customFormat="1" ht="12.75">
      <c r="A171" s="48"/>
      <c r="B171" s="56"/>
      <c r="C171" s="63"/>
      <c r="D171" s="51"/>
      <c r="E171" s="71"/>
      <c r="F171" s="58"/>
      <c r="G171" s="53"/>
    </row>
    <row r="172" spans="1:7" s="5" customFormat="1" ht="114.75">
      <c r="A172" s="48">
        <f>A170+1</f>
        <v>80</v>
      </c>
      <c r="B172" s="56" t="s">
        <v>33</v>
      </c>
      <c r="C172" s="63" t="s">
        <v>644</v>
      </c>
      <c r="D172" s="51" t="s">
        <v>31</v>
      </c>
      <c r="E172" s="73">
        <f>1125+5160</f>
        <v>6285</v>
      </c>
      <c r="F172" s="58"/>
      <c r="G172" s="53">
        <f>E172*F172/100</f>
        <v>0</v>
      </c>
    </row>
    <row r="173" spans="1:7" s="5" customFormat="1" ht="12.75">
      <c r="A173" s="48"/>
      <c r="B173" s="56"/>
      <c r="C173" s="49"/>
      <c r="D173" s="51"/>
      <c r="E173" s="71"/>
      <c r="F173" s="58"/>
      <c r="G173" s="53"/>
    </row>
    <row r="174" spans="1:7" s="5" customFormat="1" ht="63.75">
      <c r="A174" s="48">
        <f>A172+1</f>
        <v>81</v>
      </c>
      <c r="B174" s="56" t="s">
        <v>47</v>
      </c>
      <c r="C174" s="63" t="s">
        <v>88</v>
      </c>
      <c r="D174" s="51" t="s">
        <v>30</v>
      </c>
      <c r="E174" s="71">
        <v>750</v>
      </c>
      <c r="F174" s="52"/>
      <c r="G174" s="53">
        <f>E174*F174/100</f>
        <v>0</v>
      </c>
    </row>
    <row r="175" spans="1:7" ht="15">
      <c r="A175" s="48"/>
      <c r="B175" s="56"/>
      <c r="C175" s="63"/>
      <c r="D175" s="51"/>
      <c r="E175" s="64"/>
      <c r="F175" s="65"/>
      <c r="G175" s="66"/>
    </row>
    <row r="176" spans="1:7" s="5" customFormat="1" ht="51">
      <c r="A176" s="48">
        <f>A174+1</f>
        <v>82</v>
      </c>
      <c r="B176" s="56" t="s">
        <v>62</v>
      </c>
      <c r="C176" s="49" t="s">
        <v>647</v>
      </c>
      <c r="D176" s="51" t="s">
        <v>4</v>
      </c>
      <c r="E176" s="71">
        <f>1125</f>
        <v>1125</v>
      </c>
      <c r="F176" s="52"/>
      <c r="G176" s="53">
        <f>E176*F176</f>
        <v>0</v>
      </c>
    </row>
    <row r="177" spans="1:7" s="5" customFormat="1" ht="12.75">
      <c r="A177" s="48"/>
      <c r="B177" s="56"/>
      <c r="C177" s="49"/>
      <c r="D177" s="51"/>
      <c r="E177" s="71"/>
      <c r="F177" s="52"/>
      <c r="G177" s="53"/>
    </row>
    <row r="178" spans="1:7" s="5" customFormat="1" ht="12.75">
      <c r="A178" s="43" t="s">
        <v>519</v>
      </c>
      <c r="B178" s="43"/>
      <c r="C178" s="43"/>
      <c r="D178" s="43"/>
      <c r="E178" s="43"/>
      <c r="F178" s="43"/>
      <c r="G178" s="18">
        <f>SUM(G168:G177)</f>
        <v>0</v>
      </c>
    </row>
    <row r="179" spans="1:7" s="5" customFormat="1" ht="12.75">
      <c r="A179" s="48"/>
      <c r="B179" s="56"/>
      <c r="C179" s="49"/>
      <c r="D179" s="51"/>
      <c r="E179" s="71"/>
      <c r="F179" s="52"/>
      <c r="G179" s="53"/>
    </row>
    <row r="180" spans="1:7" s="5" customFormat="1" ht="12.75">
      <c r="A180" s="118" t="s">
        <v>148</v>
      </c>
      <c r="B180" s="69"/>
      <c r="C180" s="114" t="s">
        <v>510</v>
      </c>
      <c r="D180" s="51"/>
      <c r="E180" s="71"/>
      <c r="F180" s="52"/>
      <c r="G180" s="53"/>
    </row>
    <row r="181" spans="1:7" s="5" customFormat="1" ht="12.75">
      <c r="A181" s="48"/>
      <c r="B181" s="56"/>
      <c r="C181" s="116" t="s">
        <v>532</v>
      </c>
      <c r="D181" s="51"/>
      <c r="E181" s="71"/>
      <c r="F181" s="52"/>
      <c r="G181" s="53"/>
    </row>
    <row r="182" spans="1:7" s="5" customFormat="1" ht="12.75">
      <c r="A182" s="48"/>
      <c r="B182" s="56"/>
      <c r="C182" s="116"/>
      <c r="D182" s="51"/>
      <c r="E182" s="71"/>
      <c r="F182" s="52"/>
      <c r="G182" s="53"/>
    </row>
    <row r="183" spans="1:7" s="5" customFormat="1" ht="38.25">
      <c r="A183" s="48">
        <f>A176+1</f>
        <v>83</v>
      </c>
      <c r="B183" s="56" t="s">
        <v>128</v>
      </c>
      <c r="C183" s="49" t="s">
        <v>76</v>
      </c>
      <c r="D183" s="51" t="s">
        <v>3</v>
      </c>
      <c r="E183" s="73">
        <f>1125</f>
        <v>1125</v>
      </c>
      <c r="F183" s="58"/>
      <c r="G183" s="53">
        <f>E183*F183</f>
        <v>0</v>
      </c>
    </row>
    <row r="184" spans="1:7" s="5" customFormat="1" ht="12.75">
      <c r="A184" s="48"/>
      <c r="B184" s="56"/>
      <c r="C184" s="59"/>
      <c r="D184" s="51"/>
      <c r="E184" s="71"/>
      <c r="F184" s="58"/>
      <c r="G184" s="53"/>
    </row>
    <row r="185" spans="1:7" s="5" customFormat="1" ht="51">
      <c r="A185" s="48">
        <f>A183+1</f>
        <v>84</v>
      </c>
      <c r="B185" s="56" t="s">
        <v>129</v>
      </c>
      <c r="C185" s="61" t="s">
        <v>68</v>
      </c>
      <c r="D185" s="51" t="s">
        <v>0</v>
      </c>
      <c r="E185" s="73">
        <f>609</f>
        <v>609</v>
      </c>
      <c r="F185" s="58"/>
      <c r="G185" s="53">
        <f>E185*F185</f>
        <v>0</v>
      </c>
    </row>
    <row r="186" spans="1:7" s="5" customFormat="1" ht="12.75">
      <c r="A186" s="48"/>
      <c r="B186" s="56"/>
      <c r="C186" s="49"/>
      <c r="D186" s="51"/>
      <c r="E186" s="71"/>
      <c r="F186" s="52"/>
      <c r="G186" s="53"/>
    </row>
    <row r="187" spans="1:7" s="5" customFormat="1" ht="76.5">
      <c r="A187" s="48">
        <f>A185+1</f>
        <v>85</v>
      </c>
      <c r="B187" s="56" t="s">
        <v>130</v>
      </c>
      <c r="C187" s="63" t="s">
        <v>70</v>
      </c>
      <c r="D187" s="51" t="s">
        <v>3</v>
      </c>
      <c r="E187" s="71">
        <f>1740</f>
        <v>1740</v>
      </c>
      <c r="F187" s="52"/>
      <c r="G187" s="53">
        <f>E187*F187</f>
        <v>0</v>
      </c>
    </row>
    <row r="188" spans="1:7" s="5" customFormat="1" ht="12.75">
      <c r="A188" s="48"/>
      <c r="B188" s="56"/>
      <c r="C188" s="49"/>
      <c r="D188" s="51"/>
      <c r="E188" s="71"/>
      <c r="F188" s="52"/>
      <c r="G188" s="53"/>
    </row>
    <row r="189" spans="1:7" s="5" customFormat="1" ht="12.75">
      <c r="A189" s="118" t="s">
        <v>701</v>
      </c>
      <c r="B189" s="69"/>
      <c r="C189" s="70" t="s">
        <v>511</v>
      </c>
      <c r="D189" s="51"/>
      <c r="E189" s="71"/>
      <c r="F189" s="52"/>
      <c r="G189" s="53"/>
    </row>
    <row r="190" spans="1:7" s="5" customFormat="1" ht="12.75">
      <c r="A190" s="117"/>
      <c r="B190" s="56"/>
      <c r="C190" s="116"/>
      <c r="D190" s="51"/>
      <c r="E190" s="71"/>
      <c r="F190" s="58"/>
      <c r="G190" s="53"/>
    </row>
    <row r="191" spans="1:7" s="5" customFormat="1" ht="51">
      <c r="A191" s="48">
        <f>A187+1</f>
        <v>86</v>
      </c>
      <c r="B191" s="56" t="s">
        <v>131</v>
      </c>
      <c r="C191" s="63" t="s">
        <v>73</v>
      </c>
      <c r="D191" s="51" t="s">
        <v>0</v>
      </c>
      <c r="E191" s="71">
        <f>(E176)*0.3+2.5</f>
        <v>340</v>
      </c>
      <c r="F191" s="52"/>
      <c r="G191" s="53">
        <f>E191*F191</f>
        <v>0</v>
      </c>
    </row>
    <row r="192" spans="1:7" s="5" customFormat="1" ht="12.75">
      <c r="A192" s="48"/>
      <c r="B192" s="56"/>
      <c r="C192" s="49"/>
      <c r="D192" s="51"/>
      <c r="E192" s="71"/>
      <c r="F192" s="52"/>
      <c r="G192" s="53"/>
    </row>
    <row r="193" spans="1:7" s="5" customFormat="1" ht="51">
      <c r="A193" s="48">
        <f>A191+1</f>
        <v>87</v>
      </c>
      <c r="B193" s="56" t="s">
        <v>132</v>
      </c>
      <c r="C193" s="63" t="s">
        <v>74</v>
      </c>
      <c r="D193" s="51" t="s">
        <v>0</v>
      </c>
      <c r="E193" s="71">
        <f>80+180</f>
        <v>260</v>
      </c>
      <c r="F193" s="52"/>
      <c r="G193" s="53">
        <f>E193*F193</f>
        <v>0</v>
      </c>
    </row>
    <row r="194" spans="1:7" s="5" customFormat="1" ht="12.75">
      <c r="A194" s="48"/>
      <c r="B194" s="56"/>
      <c r="C194" s="49"/>
      <c r="D194" s="51"/>
      <c r="E194" s="71"/>
      <c r="F194" s="52"/>
      <c r="G194" s="53"/>
    </row>
    <row r="195" spans="1:7" s="5" customFormat="1" ht="38.25">
      <c r="A195" s="48">
        <f>A193+1</f>
        <v>88</v>
      </c>
      <c r="B195" s="56" t="s">
        <v>133</v>
      </c>
      <c r="C195" s="63" t="s">
        <v>75</v>
      </c>
      <c r="D195" s="51" t="s">
        <v>0</v>
      </c>
      <c r="E195" s="71">
        <f>(E172)*0.7+0.5</f>
        <v>4400</v>
      </c>
      <c r="F195" s="52"/>
      <c r="G195" s="53">
        <f>E195*F195</f>
        <v>0</v>
      </c>
    </row>
    <row r="196" spans="1:7" s="5" customFormat="1" ht="12.75">
      <c r="A196" s="48"/>
      <c r="B196" s="56"/>
      <c r="C196" s="63"/>
      <c r="D196" s="51"/>
      <c r="E196" s="71"/>
      <c r="F196" s="52"/>
      <c r="G196" s="53"/>
    </row>
    <row r="197" spans="1:7" s="5" customFormat="1" ht="12.75">
      <c r="A197" s="43" t="s">
        <v>520</v>
      </c>
      <c r="B197" s="43"/>
      <c r="C197" s="43"/>
      <c r="D197" s="43"/>
      <c r="E197" s="43"/>
      <c r="F197" s="43"/>
      <c r="G197" s="18">
        <f>SUM(G183:G196)</f>
        <v>0</v>
      </c>
    </row>
    <row r="198" spans="1:7" s="5" customFormat="1" ht="12.75">
      <c r="A198" s="43" t="s">
        <v>521</v>
      </c>
      <c r="B198" s="43"/>
      <c r="C198" s="43"/>
      <c r="D198" s="43"/>
      <c r="E198" s="43"/>
      <c r="F198" s="43"/>
      <c r="G198" s="18">
        <f>G197+G178</f>
        <v>0</v>
      </c>
    </row>
    <row r="199" spans="1:7" s="5" customFormat="1" ht="12.75">
      <c r="A199" s="48"/>
      <c r="B199" s="56"/>
      <c r="C199" s="63"/>
      <c r="D199" s="51"/>
      <c r="E199" s="71"/>
      <c r="F199" s="52"/>
      <c r="G199" s="53"/>
    </row>
    <row r="200" spans="1:7" s="4" customFormat="1" ht="12.75">
      <c r="A200" s="118" t="s">
        <v>149</v>
      </c>
      <c r="B200" s="69"/>
      <c r="C200" s="114" t="s">
        <v>702</v>
      </c>
      <c r="D200" s="119"/>
      <c r="E200" s="120"/>
      <c r="F200" s="121"/>
      <c r="G200" s="122"/>
    </row>
    <row r="201" spans="1:7" s="5" customFormat="1" ht="12.75">
      <c r="A201" s="50"/>
      <c r="B201" s="106"/>
      <c r="C201" s="107"/>
      <c r="D201" s="106"/>
      <c r="E201" s="108"/>
      <c r="F201" s="109"/>
      <c r="G201" s="18"/>
    </row>
    <row r="202" spans="1:7" s="5" customFormat="1" ht="89.25">
      <c r="A202" s="48">
        <f>A195+1</f>
        <v>89</v>
      </c>
      <c r="B202" s="56" t="s">
        <v>107</v>
      </c>
      <c r="C202" s="63" t="s">
        <v>729</v>
      </c>
      <c r="D202" s="127" t="s">
        <v>21</v>
      </c>
      <c r="E202" s="71">
        <v>60</v>
      </c>
      <c r="F202" s="128"/>
      <c r="G202" s="66">
        <f>E202*F202/100</f>
        <v>0</v>
      </c>
    </row>
    <row r="203" spans="1:7" s="5" customFormat="1" ht="12.75">
      <c r="A203" s="48"/>
      <c r="B203" s="56"/>
      <c r="C203" s="49"/>
      <c r="D203" s="51"/>
      <c r="E203" s="73"/>
      <c r="F203" s="52"/>
      <c r="G203" s="53"/>
    </row>
    <row r="204" spans="1:7" s="5" customFormat="1" ht="89.25">
      <c r="A204" s="48">
        <f>A202+1</f>
        <v>90</v>
      </c>
      <c r="B204" s="56" t="s">
        <v>108</v>
      </c>
      <c r="C204" s="49" t="s">
        <v>730</v>
      </c>
      <c r="D204" s="51" t="s">
        <v>21</v>
      </c>
      <c r="E204" s="71">
        <v>130</v>
      </c>
      <c r="F204" s="52"/>
      <c r="G204" s="53">
        <f>E204*F204/100</f>
        <v>0</v>
      </c>
    </row>
    <row r="205" spans="1:7" s="5" customFormat="1" ht="12.75">
      <c r="A205" s="48"/>
      <c r="B205" s="56"/>
      <c r="C205" s="49"/>
      <c r="D205" s="51"/>
      <c r="E205" s="73"/>
      <c r="F205" s="52"/>
      <c r="G205" s="53"/>
    </row>
    <row r="206" spans="1:7" s="5" customFormat="1" ht="114.75">
      <c r="A206" s="48">
        <f>A204+1</f>
        <v>91</v>
      </c>
      <c r="B206" s="56" t="s">
        <v>33</v>
      </c>
      <c r="C206" s="57" t="s">
        <v>644</v>
      </c>
      <c r="D206" s="51" t="s">
        <v>31</v>
      </c>
      <c r="E206" s="73">
        <f>1125+5160</f>
        <v>6285</v>
      </c>
      <c r="F206" s="58"/>
      <c r="G206" s="53">
        <f>E206*F206/100</f>
        <v>0</v>
      </c>
    </row>
    <row r="207" spans="1:7" s="5" customFormat="1" ht="12.75">
      <c r="A207" s="48"/>
      <c r="B207" s="56"/>
      <c r="C207" s="60"/>
      <c r="D207" s="51"/>
      <c r="E207" s="73"/>
      <c r="F207" s="52"/>
      <c r="G207" s="53"/>
    </row>
    <row r="208" spans="1:7" s="5" customFormat="1" ht="63.75">
      <c r="A208" s="48">
        <f>A206+1</f>
        <v>92</v>
      </c>
      <c r="B208" s="56" t="s">
        <v>48</v>
      </c>
      <c r="C208" s="63" t="s">
        <v>89</v>
      </c>
      <c r="D208" s="51" t="s">
        <v>30</v>
      </c>
      <c r="E208" s="71">
        <v>1250</v>
      </c>
      <c r="F208" s="52"/>
      <c r="G208" s="53">
        <f>E208*F208/100</f>
        <v>0</v>
      </c>
    </row>
    <row r="209" spans="1:7" ht="15">
      <c r="A209" s="48"/>
      <c r="B209" s="56"/>
      <c r="C209" s="63"/>
      <c r="D209" s="51"/>
      <c r="E209" s="64"/>
      <c r="F209" s="65"/>
      <c r="G209" s="66"/>
    </row>
    <row r="210" spans="1:7" s="5" customFormat="1" ht="51">
      <c r="A210" s="48">
        <f>A208+1</f>
        <v>93</v>
      </c>
      <c r="B210" s="56" t="s">
        <v>62</v>
      </c>
      <c r="C210" s="49" t="s">
        <v>647</v>
      </c>
      <c r="D210" s="51" t="s">
        <v>4</v>
      </c>
      <c r="E210" s="71">
        <f>1125</f>
        <v>1125</v>
      </c>
      <c r="F210" s="52"/>
      <c r="G210" s="53">
        <f>E210*F210</f>
        <v>0</v>
      </c>
    </row>
    <row r="211" spans="1:7" s="5" customFormat="1" ht="12.75">
      <c r="A211" s="48"/>
      <c r="B211" s="56"/>
      <c r="C211" s="49"/>
      <c r="D211" s="51"/>
      <c r="E211" s="71"/>
      <c r="F211" s="52"/>
      <c r="G211" s="53"/>
    </row>
    <row r="212" spans="1:7" s="5" customFormat="1" ht="12.75">
      <c r="A212" s="43" t="s">
        <v>522</v>
      </c>
      <c r="B212" s="43"/>
      <c r="C212" s="43"/>
      <c r="D212" s="43"/>
      <c r="E212" s="43"/>
      <c r="F212" s="43"/>
      <c r="G212" s="18">
        <f>SUM(G202:G211)</f>
        <v>0</v>
      </c>
    </row>
    <row r="213" spans="1:7" s="5" customFormat="1" ht="12.75">
      <c r="A213" s="48"/>
      <c r="B213" s="56"/>
      <c r="C213" s="49"/>
      <c r="D213" s="51"/>
      <c r="E213" s="71"/>
      <c r="F213" s="52"/>
      <c r="G213" s="53"/>
    </row>
    <row r="214" spans="1:7" s="5" customFormat="1" ht="12.75">
      <c r="A214" s="118" t="s">
        <v>150</v>
      </c>
      <c r="B214" s="69"/>
      <c r="C214" s="114" t="s">
        <v>513</v>
      </c>
      <c r="D214" s="51"/>
      <c r="E214" s="71"/>
      <c r="F214" s="52"/>
      <c r="G214" s="53"/>
    </row>
    <row r="215" spans="1:7" s="5" customFormat="1" ht="12.75">
      <c r="A215" s="48"/>
      <c r="B215" s="56"/>
      <c r="C215" s="116" t="s">
        <v>532</v>
      </c>
      <c r="D215" s="51"/>
      <c r="E215" s="71"/>
      <c r="F215" s="52"/>
      <c r="G215" s="53"/>
    </row>
    <row r="216" spans="1:7" s="5" customFormat="1" ht="12.75">
      <c r="A216" s="48"/>
      <c r="B216" s="56"/>
      <c r="C216" s="116"/>
      <c r="D216" s="51"/>
      <c r="E216" s="71"/>
      <c r="F216" s="52"/>
      <c r="G216" s="53"/>
    </row>
    <row r="217" spans="1:7" s="5" customFormat="1" ht="38.25">
      <c r="A217" s="48">
        <f>A210+1</f>
        <v>94</v>
      </c>
      <c r="B217" s="56" t="s">
        <v>134</v>
      </c>
      <c r="C217" s="49" t="s">
        <v>76</v>
      </c>
      <c r="D217" s="51" t="s">
        <v>3</v>
      </c>
      <c r="E217" s="73">
        <f>1125</f>
        <v>1125</v>
      </c>
      <c r="F217" s="58"/>
      <c r="G217" s="53">
        <f>E217*F217</f>
        <v>0</v>
      </c>
    </row>
    <row r="218" spans="1:7" s="5" customFormat="1" ht="12.75">
      <c r="A218" s="48"/>
      <c r="B218" s="56"/>
      <c r="C218" s="59"/>
      <c r="D218" s="51"/>
      <c r="E218" s="71"/>
      <c r="F218" s="58"/>
      <c r="G218" s="53"/>
    </row>
    <row r="219" spans="1:7" s="5" customFormat="1" ht="51">
      <c r="A219" s="48">
        <f>A217+1</f>
        <v>95</v>
      </c>
      <c r="B219" s="56" t="s">
        <v>135</v>
      </c>
      <c r="C219" s="49" t="s">
        <v>68</v>
      </c>
      <c r="D219" s="51" t="s">
        <v>0</v>
      </c>
      <c r="E219" s="73">
        <f>609</f>
        <v>609</v>
      </c>
      <c r="F219" s="58"/>
      <c r="G219" s="53">
        <f>E219*F219</f>
        <v>0</v>
      </c>
    </row>
    <row r="220" spans="1:7" s="5" customFormat="1" ht="12.75">
      <c r="A220" s="48"/>
      <c r="B220" s="56"/>
      <c r="C220" s="49"/>
      <c r="D220" s="51"/>
      <c r="E220" s="71"/>
      <c r="F220" s="52"/>
      <c r="G220" s="53"/>
    </row>
    <row r="221" spans="1:7" s="5" customFormat="1" ht="66.75" customHeight="1">
      <c r="A221" s="48">
        <f>A219+1</f>
        <v>96</v>
      </c>
      <c r="B221" s="56" t="s">
        <v>136</v>
      </c>
      <c r="C221" s="63" t="s">
        <v>70</v>
      </c>
      <c r="D221" s="51" t="s">
        <v>3</v>
      </c>
      <c r="E221" s="71">
        <f>1740</f>
        <v>1740</v>
      </c>
      <c r="F221" s="52"/>
      <c r="G221" s="53">
        <f>E221*F221</f>
        <v>0</v>
      </c>
    </row>
    <row r="222" spans="1:7" s="5" customFormat="1" ht="12.75">
      <c r="A222" s="48"/>
      <c r="B222" s="56"/>
      <c r="C222" s="49"/>
      <c r="D222" s="51"/>
      <c r="E222" s="71"/>
      <c r="F222" s="52"/>
      <c r="G222" s="53"/>
    </row>
    <row r="223" spans="1:7" s="5" customFormat="1" ht="12.75">
      <c r="A223" s="118" t="s">
        <v>703</v>
      </c>
      <c r="B223" s="69"/>
      <c r="C223" s="70" t="s">
        <v>512</v>
      </c>
      <c r="D223" s="51"/>
      <c r="E223" s="71"/>
      <c r="F223" s="52"/>
      <c r="G223" s="53"/>
    </row>
    <row r="224" spans="1:7" s="5" customFormat="1" ht="12.75">
      <c r="A224" s="117"/>
      <c r="B224" s="56"/>
      <c r="C224" s="116"/>
      <c r="D224" s="51"/>
      <c r="E224" s="71"/>
      <c r="F224" s="58"/>
      <c r="G224" s="53"/>
    </row>
    <row r="225" spans="1:7" s="5" customFormat="1" ht="51">
      <c r="A225" s="48">
        <f>A221+1</f>
        <v>97</v>
      </c>
      <c r="B225" s="56" t="s">
        <v>137</v>
      </c>
      <c r="C225" s="63" t="s">
        <v>73</v>
      </c>
      <c r="D225" s="51" t="s">
        <v>0</v>
      </c>
      <c r="E225" s="71">
        <f>(E210)*0.3+2.5</f>
        <v>340</v>
      </c>
      <c r="F225" s="52"/>
      <c r="G225" s="53">
        <f>E225*F225</f>
        <v>0</v>
      </c>
    </row>
    <row r="226" spans="1:7" s="5" customFormat="1" ht="12.75">
      <c r="A226" s="48"/>
      <c r="B226" s="56"/>
      <c r="C226" s="49"/>
      <c r="D226" s="51"/>
      <c r="E226" s="71"/>
      <c r="F226" s="52"/>
      <c r="G226" s="53"/>
    </row>
    <row r="227" spans="1:7" s="5" customFormat="1" ht="51">
      <c r="A227" s="48">
        <f>A225+1</f>
        <v>98</v>
      </c>
      <c r="B227" s="56" t="s">
        <v>138</v>
      </c>
      <c r="C227" s="63" t="s">
        <v>74</v>
      </c>
      <c r="D227" s="51" t="s">
        <v>0</v>
      </c>
      <c r="E227" s="71">
        <f>80+180</f>
        <v>260</v>
      </c>
      <c r="F227" s="52"/>
      <c r="G227" s="53">
        <f>E227*F227</f>
        <v>0</v>
      </c>
    </row>
    <row r="228" spans="1:7" s="5" customFormat="1" ht="12.75">
      <c r="A228" s="48"/>
      <c r="B228" s="56"/>
      <c r="C228" s="49"/>
      <c r="D228" s="51"/>
      <c r="E228" s="71"/>
      <c r="F228" s="52"/>
      <c r="G228" s="53"/>
    </row>
    <row r="229" spans="1:7" s="5" customFormat="1" ht="38.25">
      <c r="A229" s="48">
        <f>A227+1</f>
        <v>99</v>
      </c>
      <c r="B229" s="56" t="s">
        <v>139</v>
      </c>
      <c r="C229" s="63" t="s">
        <v>75</v>
      </c>
      <c r="D229" s="51" t="s">
        <v>0</v>
      </c>
      <c r="E229" s="71">
        <f>(E206)*0.7+0.5</f>
        <v>4400</v>
      </c>
      <c r="F229" s="52"/>
      <c r="G229" s="53">
        <f>E229*F229</f>
        <v>0</v>
      </c>
    </row>
    <row r="230" spans="1:7" s="5" customFormat="1" ht="12.75">
      <c r="A230" s="48"/>
      <c r="B230" s="56"/>
      <c r="C230" s="129"/>
      <c r="D230" s="51"/>
      <c r="E230" s="71"/>
      <c r="F230" s="58"/>
      <c r="G230" s="53"/>
    </row>
    <row r="231" spans="1:7" s="5" customFormat="1" ht="12.75">
      <c r="A231" s="43" t="s">
        <v>523</v>
      </c>
      <c r="B231" s="43"/>
      <c r="C231" s="43"/>
      <c r="D231" s="43"/>
      <c r="E231" s="43"/>
      <c r="F231" s="43"/>
      <c r="G231" s="18">
        <f>SUM(G217:G230)</f>
        <v>0</v>
      </c>
    </row>
    <row r="232" spans="1:7" s="5" customFormat="1" ht="12.75">
      <c r="A232" s="43" t="s">
        <v>524</v>
      </c>
      <c r="B232" s="43"/>
      <c r="C232" s="43"/>
      <c r="D232" s="43"/>
      <c r="E232" s="43"/>
      <c r="F232" s="43"/>
      <c r="G232" s="18">
        <f>G231+G212</f>
        <v>0</v>
      </c>
    </row>
    <row r="233" spans="1:7" s="5" customFormat="1" ht="12.75">
      <c r="A233" s="48"/>
      <c r="B233" s="56"/>
      <c r="C233" s="129"/>
      <c r="D233" s="51"/>
      <c r="E233" s="71"/>
      <c r="F233" s="58"/>
      <c r="G233" s="53"/>
    </row>
    <row r="234" spans="1:7" s="4" customFormat="1" ht="12.75">
      <c r="A234" s="118" t="s">
        <v>151</v>
      </c>
      <c r="B234" s="69"/>
      <c r="C234" s="114" t="s">
        <v>704</v>
      </c>
      <c r="D234" s="123"/>
      <c r="E234" s="124"/>
      <c r="F234" s="125"/>
      <c r="G234" s="126"/>
    </row>
    <row r="235" spans="1:7" s="5" customFormat="1" ht="12.75">
      <c r="A235" s="48"/>
      <c r="B235" s="56"/>
      <c r="C235" s="49"/>
      <c r="D235" s="51"/>
      <c r="E235" s="73"/>
      <c r="F235" s="52"/>
      <c r="G235" s="53"/>
    </row>
    <row r="236" spans="1:7" s="5" customFormat="1" ht="114.75">
      <c r="A236" s="48">
        <f>A229+1</f>
        <v>100</v>
      </c>
      <c r="B236" s="56" t="s">
        <v>52</v>
      </c>
      <c r="C236" s="49" t="s">
        <v>651</v>
      </c>
      <c r="D236" s="51" t="s">
        <v>30</v>
      </c>
      <c r="E236" s="73">
        <v>15920</v>
      </c>
      <c r="F236" s="52"/>
      <c r="G236" s="53">
        <f>E236*F236/100</f>
        <v>0</v>
      </c>
    </row>
    <row r="237" spans="1:7" s="5" customFormat="1" ht="12.75">
      <c r="A237" s="48"/>
      <c r="B237" s="56"/>
      <c r="C237" s="49"/>
      <c r="D237" s="51"/>
      <c r="E237" s="73"/>
      <c r="F237" s="52"/>
      <c r="G237" s="53"/>
    </row>
    <row r="238" spans="1:7" s="5" customFormat="1" ht="12.75">
      <c r="A238" s="43" t="s">
        <v>525</v>
      </c>
      <c r="B238" s="43"/>
      <c r="C238" s="43"/>
      <c r="D238" s="43"/>
      <c r="E238" s="43"/>
      <c r="F238" s="43"/>
      <c r="G238" s="18">
        <f>SUM(G236:G237)</f>
        <v>0</v>
      </c>
    </row>
    <row r="239" spans="1:7" s="5" customFormat="1" ht="12.75">
      <c r="A239" s="48"/>
      <c r="B239" s="56"/>
      <c r="C239" s="49"/>
      <c r="D239" s="51"/>
      <c r="E239" s="73"/>
      <c r="F239" s="52"/>
      <c r="G239" s="53"/>
    </row>
    <row r="240" spans="1:7" s="5" customFormat="1" ht="12.75">
      <c r="A240" s="118" t="s">
        <v>705</v>
      </c>
      <c r="B240" s="69"/>
      <c r="C240" s="114" t="s">
        <v>514</v>
      </c>
      <c r="D240" s="51"/>
      <c r="E240" s="73"/>
      <c r="F240" s="52"/>
      <c r="G240" s="53"/>
    </row>
    <row r="241" spans="1:7" s="5" customFormat="1" ht="12.75">
      <c r="A241" s="48"/>
      <c r="B241" s="56"/>
      <c r="C241" s="116" t="s">
        <v>531</v>
      </c>
      <c r="D241" s="51"/>
      <c r="E241" s="73"/>
      <c r="F241" s="52"/>
      <c r="G241" s="53"/>
    </row>
    <row r="242" spans="1:7" s="5" customFormat="1" ht="12.75">
      <c r="A242" s="48"/>
      <c r="B242" s="56"/>
      <c r="C242" s="116"/>
      <c r="D242" s="51"/>
      <c r="E242" s="73"/>
      <c r="F242" s="52"/>
      <c r="G242" s="53"/>
    </row>
    <row r="243" spans="1:7" s="5" customFormat="1" ht="38.25">
      <c r="A243" s="48">
        <f>A236+1</f>
        <v>101</v>
      </c>
      <c r="B243" s="56" t="s">
        <v>140</v>
      </c>
      <c r="C243" s="49" t="s">
        <v>90</v>
      </c>
      <c r="D243" s="51" t="s">
        <v>22</v>
      </c>
      <c r="E243" s="73">
        <f>60*6</f>
        <v>360</v>
      </c>
      <c r="F243" s="52"/>
      <c r="G243" s="53">
        <f>E243*F243</f>
        <v>0</v>
      </c>
    </row>
    <row r="244" spans="1:7" s="5" customFormat="1" ht="12.75">
      <c r="A244" s="48"/>
      <c r="B244" s="56"/>
      <c r="C244" s="111"/>
      <c r="D244" s="112"/>
      <c r="E244" s="112"/>
      <c r="F244" s="112"/>
      <c r="G244" s="53"/>
    </row>
    <row r="245" spans="1:7" s="5" customFormat="1" ht="12.75">
      <c r="A245" s="48">
        <f>A243+1</f>
        <v>102</v>
      </c>
      <c r="B245" s="56" t="s">
        <v>141</v>
      </c>
      <c r="C245" s="49" t="s">
        <v>91</v>
      </c>
      <c r="D245" s="51" t="s">
        <v>15</v>
      </c>
      <c r="E245" s="73">
        <v>8</v>
      </c>
      <c r="F245" s="52"/>
      <c r="G245" s="53">
        <f>E245*F245</f>
        <v>0</v>
      </c>
    </row>
    <row r="246" spans="1:7" s="5" customFormat="1" ht="12.75">
      <c r="A246" s="48"/>
      <c r="B246" s="56"/>
      <c r="C246" s="49"/>
      <c r="D246" s="51"/>
      <c r="E246" s="73"/>
      <c r="F246" s="52"/>
      <c r="G246" s="53"/>
    </row>
    <row r="247" spans="1:7" s="5" customFormat="1" ht="63.75">
      <c r="A247" s="48">
        <f>A245+1</f>
        <v>103</v>
      </c>
      <c r="B247" s="56" t="s">
        <v>142</v>
      </c>
      <c r="C247" s="63" t="s">
        <v>652</v>
      </c>
      <c r="D247" s="51" t="s">
        <v>0</v>
      </c>
      <c r="E247" s="71">
        <f>(15920)*0.6-2</f>
        <v>9550</v>
      </c>
      <c r="F247" s="52"/>
      <c r="G247" s="53">
        <f>E247*F247</f>
        <v>0</v>
      </c>
    </row>
    <row r="248" spans="1:7" s="5" customFormat="1" ht="12.75">
      <c r="A248" s="48"/>
      <c r="B248" s="56"/>
      <c r="C248" s="49"/>
      <c r="D248" s="51"/>
      <c r="E248" s="71"/>
      <c r="F248" s="52"/>
      <c r="G248" s="53"/>
    </row>
    <row r="249" spans="1:7" s="5" customFormat="1" ht="12.75">
      <c r="A249" s="43" t="s">
        <v>526</v>
      </c>
      <c r="B249" s="43"/>
      <c r="C249" s="43"/>
      <c r="D249" s="43"/>
      <c r="E249" s="43"/>
      <c r="F249" s="43"/>
      <c r="G249" s="18">
        <f>SUM(G243:G248)</f>
        <v>0</v>
      </c>
    </row>
    <row r="250" spans="1:7" s="5" customFormat="1" ht="12.75">
      <c r="A250" s="43" t="s">
        <v>527</v>
      </c>
      <c r="B250" s="43"/>
      <c r="C250" s="43"/>
      <c r="D250" s="43"/>
      <c r="E250" s="43"/>
      <c r="F250" s="43"/>
      <c r="G250" s="18">
        <f>G249+G238</f>
        <v>0</v>
      </c>
    </row>
    <row r="251" spans="1:7" s="5" customFormat="1" ht="12.75">
      <c r="A251" s="36"/>
      <c r="B251" s="130"/>
      <c r="C251" s="130"/>
      <c r="D251" s="130"/>
      <c r="E251" s="131"/>
      <c r="F251" s="130"/>
      <c r="G251" s="18"/>
    </row>
    <row r="252" spans="1:7" s="19" customFormat="1" ht="15">
      <c r="A252" s="46" t="s">
        <v>528</v>
      </c>
      <c r="B252" s="46"/>
      <c r="C252" s="46"/>
      <c r="D252" s="46"/>
      <c r="E252" s="46"/>
      <c r="F252" s="46"/>
      <c r="G252" s="77">
        <f>G250+G232+G198+G164+G130+G52</f>
        <v>0</v>
      </c>
    </row>
    <row r="253" spans="1:7" s="5" customFormat="1" ht="12.75">
      <c r="A253" s="48"/>
      <c r="B253" s="56"/>
      <c r="C253" s="49"/>
      <c r="D253" s="51"/>
      <c r="E253" s="71"/>
      <c r="F253" s="52"/>
      <c r="G253" s="53"/>
    </row>
    <row r="254" spans="1:7" s="4" customFormat="1" ht="12.75">
      <c r="A254" s="118" t="s">
        <v>353</v>
      </c>
      <c r="B254" s="69"/>
      <c r="C254" s="114" t="s">
        <v>706</v>
      </c>
      <c r="D254" s="119"/>
      <c r="E254" s="120"/>
      <c r="F254" s="121"/>
      <c r="G254" s="122"/>
    </row>
    <row r="255" spans="1:7" s="6" customFormat="1" ht="12.75">
      <c r="A255" s="132"/>
      <c r="B255" s="133"/>
      <c r="C255" s="134"/>
      <c r="D255" s="135"/>
      <c r="E255" s="135"/>
      <c r="F255" s="136"/>
      <c r="G255" s="137"/>
    </row>
    <row r="256" spans="1:7" s="6" customFormat="1" ht="12.75">
      <c r="A256" s="138"/>
      <c r="B256" s="129"/>
      <c r="C256" s="139" t="s">
        <v>343</v>
      </c>
      <c r="D256" s="140"/>
      <c r="E256" s="141"/>
      <c r="F256" s="142"/>
      <c r="G256" s="143"/>
    </row>
    <row r="257" spans="1:7" s="6" customFormat="1" ht="12.75">
      <c r="A257" s="138"/>
      <c r="B257" s="139"/>
      <c r="C257" s="144"/>
      <c r="D257" s="140"/>
      <c r="E257" s="141"/>
      <c r="F257" s="142"/>
      <c r="G257" s="143"/>
    </row>
    <row r="258" spans="1:7" s="6" customFormat="1" ht="63.75">
      <c r="A258" s="145">
        <f>A247+1</f>
        <v>104</v>
      </c>
      <c r="B258" s="56" t="s">
        <v>152</v>
      </c>
      <c r="C258" s="49" t="s">
        <v>153</v>
      </c>
      <c r="D258" s="146" t="s">
        <v>154</v>
      </c>
      <c r="E258" s="147">
        <v>400</v>
      </c>
      <c r="F258" s="148"/>
      <c r="G258" s="72">
        <f>F258*E258</f>
        <v>0</v>
      </c>
    </row>
    <row r="259" spans="1:7" s="6" customFormat="1" ht="12.75">
      <c r="A259" s="138"/>
      <c r="B259" s="149"/>
      <c r="C259" s="149"/>
      <c r="D259" s="146"/>
      <c r="E259" s="147"/>
      <c r="F259" s="148"/>
      <c r="G259" s="72"/>
    </row>
    <row r="260" spans="1:7" ht="15">
      <c r="A260" s="138"/>
      <c r="B260" s="150"/>
      <c r="C260" s="139" t="s">
        <v>344</v>
      </c>
      <c r="D260" s="146"/>
      <c r="E260" s="147"/>
      <c r="F260" s="148"/>
      <c r="G260" s="72"/>
    </row>
    <row r="261" spans="1:7" ht="15">
      <c r="A261" s="138"/>
      <c r="B261" s="151"/>
      <c r="C261" s="144"/>
      <c r="D261" s="146"/>
      <c r="E261" s="147"/>
      <c r="F261" s="148"/>
      <c r="G261" s="72"/>
    </row>
    <row r="262" spans="1:7" ht="76.5">
      <c r="A262" s="145">
        <f>A258+1</f>
        <v>105</v>
      </c>
      <c r="B262" s="152" t="s">
        <v>155</v>
      </c>
      <c r="C262" s="49" t="s">
        <v>156</v>
      </c>
      <c r="D262" s="146" t="s">
        <v>157</v>
      </c>
      <c r="E262" s="147">
        <v>100</v>
      </c>
      <c r="F262" s="148"/>
      <c r="G262" s="72">
        <f>F262*E262</f>
        <v>0</v>
      </c>
    </row>
    <row r="263" spans="1:7" ht="15">
      <c r="A263" s="138"/>
      <c r="B263" s="153"/>
      <c r="C263" s="149"/>
      <c r="D263" s="146"/>
      <c r="E263" s="147"/>
      <c r="F263" s="148"/>
      <c r="G263" s="72"/>
    </row>
    <row r="264" spans="1:7" ht="15">
      <c r="A264" s="138"/>
      <c r="B264" s="150"/>
      <c r="C264" s="139" t="s">
        <v>345</v>
      </c>
      <c r="D264" s="146"/>
      <c r="E264" s="147"/>
      <c r="F264" s="148"/>
      <c r="G264" s="72"/>
    </row>
    <row r="265" spans="1:7" ht="15">
      <c r="A265" s="154"/>
      <c r="B265" s="155"/>
      <c r="C265" s="156"/>
      <c r="D265" s="146"/>
      <c r="E265" s="147"/>
      <c r="F265" s="148"/>
      <c r="G265" s="72"/>
    </row>
    <row r="266" spans="1:7" ht="38.25">
      <c r="A266" s="145">
        <f>A262+1</f>
        <v>106</v>
      </c>
      <c r="B266" s="152" t="s">
        <v>158</v>
      </c>
      <c r="C266" s="49" t="s">
        <v>159</v>
      </c>
      <c r="D266" s="146" t="s">
        <v>22</v>
      </c>
      <c r="E266" s="147">
        <v>25</v>
      </c>
      <c r="F266" s="148"/>
      <c r="G266" s="72">
        <f>E266*F266</f>
        <v>0</v>
      </c>
    </row>
    <row r="267" spans="1:7" ht="15">
      <c r="A267" s="157"/>
      <c r="B267" s="152"/>
      <c r="C267" s="149"/>
      <c r="D267" s="146"/>
      <c r="E267" s="147"/>
      <c r="F267" s="148"/>
      <c r="G267" s="72"/>
    </row>
    <row r="268" spans="1:7" ht="38.25">
      <c r="A268" s="145">
        <f>A266+1</f>
        <v>107</v>
      </c>
      <c r="B268" s="152" t="s">
        <v>160</v>
      </c>
      <c r="C268" s="149" t="s">
        <v>161</v>
      </c>
      <c r="D268" s="146" t="s">
        <v>22</v>
      </c>
      <c r="E268" s="147">
        <v>50</v>
      </c>
      <c r="F268" s="148"/>
      <c r="G268" s="72">
        <f>E268*F268</f>
        <v>0</v>
      </c>
    </row>
    <row r="269" spans="1:7" ht="15">
      <c r="A269" s="157"/>
      <c r="B269" s="152"/>
      <c r="C269" s="149"/>
      <c r="D269" s="146"/>
      <c r="E269" s="147"/>
      <c r="F269" s="148"/>
      <c r="G269" s="72"/>
    </row>
    <row r="270" spans="1:7" ht="38.25">
      <c r="A270" s="145">
        <f>A268+1</f>
        <v>108</v>
      </c>
      <c r="B270" s="152" t="s">
        <v>162</v>
      </c>
      <c r="C270" s="149" t="s">
        <v>163</v>
      </c>
      <c r="D270" s="146" t="s">
        <v>22</v>
      </c>
      <c r="E270" s="147">
        <v>800</v>
      </c>
      <c r="F270" s="148"/>
      <c r="G270" s="72">
        <f>E270*F270</f>
        <v>0</v>
      </c>
    </row>
    <row r="271" spans="1:7" ht="15">
      <c r="A271" s="157"/>
      <c r="B271" s="152"/>
      <c r="C271" s="149"/>
      <c r="D271" s="146"/>
      <c r="E271" s="147"/>
      <c r="F271" s="148"/>
      <c r="G271" s="72"/>
    </row>
    <row r="272" spans="1:7" ht="38.25">
      <c r="A272" s="145">
        <f>A270+1</f>
        <v>109</v>
      </c>
      <c r="B272" s="152" t="s">
        <v>164</v>
      </c>
      <c r="C272" s="149" t="s">
        <v>165</v>
      </c>
      <c r="D272" s="146" t="s">
        <v>22</v>
      </c>
      <c r="E272" s="147">
        <v>250</v>
      </c>
      <c r="F272" s="148"/>
      <c r="G272" s="72">
        <f>E272*F272</f>
        <v>0</v>
      </c>
    </row>
    <row r="273" spans="1:7" ht="15">
      <c r="A273" s="157"/>
      <c r="B273" s="152"/>
      <c r="C273" s="149"/>
      <c r="D273" s="146"/>
      <c r="E273" s="147"/>
      <c r="F273" s="148"/>
      <c r="G273" s="72"/>
    </row>
    <row r="274" spans="1:7" ht="38.25">
      <c r="A274" s="145">
        <f>A272+1</f>
        <v>110</v>
      </c>
      <c r="B274" s="152" t="s">
        <v>166</v>
      </c>
      <c r="C274" s="149" t="s">
        <v>167</v>
      </c>
      <c r="D274" s="146" t="s">
        <v>22</v>
      </c>
      <c r="E274" s="147">
        <v>500</v>
      </c>
      <c r="F274" s="148"/>
      <c r="G274" s="72">
        <f>E274*F274</f>
        <v>0</v>
      </c>
    </row>
    <row r="275" spans="1:7" ht="15">
      <c r="A275" s="157"/>
      <c r="B275" s="152"/>
      <c r="C275" s="149"/>
      <c r="D275" s="146"/>
      <c r="E275" s="147"/>
      <c r="F275" s="148"/>
      <c r="G275" s="72"/>
    </row>
    <row r="276" spans="1:7" ht="38.25">
      <c r="A276" s="145">
        <f>A274+1</f>
        <v>111</v>
      </c>
      <c r="B276" s="152" t="s">
        <v>168</v>
      </c>
      <c r="C276" s="149" t="s">
        <v>169</v>
      </c>
      <c r="D276" s="146" t="s">
        <v>22</v>
      </c>
      <c r="E276" s="147">
        <v>1500</v>
      </c>
      <c r="F276" s="148"/>
      <c r="G276" s="72">
        <f>E276*F276</f>
        <v>0</v>
      </c>
    </row>
    <row r="277" spans="1:7" ht="15">
      <c r="A277" s="157"/>
      <c r="B277" s="155"/>
      <c r="C277" s="156"/>
      <c r="D277" s="146"/>
      <c r="E277" s="147"/>
      <c r="F277" s="148"/>
      <c r="G277" s="72"/>
    </row>
    <row r="278" spans="1:7" ht="15">
      <c r="A278" s="158"/>
      <c r="B278" s="150"/>
      <c r="C278" s="139" t="s">
        <v>346</v>
      </c>
      <c r="D278" s="146"/>
      <c r="E278" s="147"/>
      <c r="F278" s="148"/>
      <c r="G278" s="72"/>
    </row>
    <row r="279" spans="1:7" ht="15">
      <c r="A279" s="158"/>
      <c r="B279" s="153"/>
      <c r="C279" s="144"/>
      <c r="D279" s="146"/>
      <c r="E279" s="147"/>
      <c r="F279" s="148"/>
      <c r="G279" s="72"/>
    </row>
    <row r="280" spans="1:7" ht="54" customHeight="1">
      <c r="A280" s="145">
        <f>A276+1</f>
        <v>112</v>
      </c>
      <c r="B280" s="152" t="s">
        <v>170</v>
      </c>
      <c r="C280" s="149" t="s">
        <v>171</v>
      </c>
      <c r="D280" s="146" t="s">
        <v>172</v>
      </c>
      <c r="E280" s="147">
        <v>4500</v>
      </c>
      <c r="F280" s="148"/>
      <c r="G280" s="72">
        <f>F280*E280</f>
        <v>0</v>
      </c>
    </row>
    <row r="281" spans="1:7" ht="15">
      <c r="A281" s="158"/>
      <c r="B281" s="153"/>
      <c r="C281" s="149"/>
      <c r="D281" s="146"/>
      <c r="E281" s="147"/>
      <c r="F281" s="148"/>
      <c r="G281" s="72"/>
    </row>
    <row r="282" spans="1:7" ht="66" customHeight="1">
      <c r="A282" s="145">
        <f>A280+1</f>
        <v>113</v>
      </c>
      <c r="B282" s="152" t="s">
        <v>173</v>
      </c>
      <c r="C282" s="149" t="s">
        <v>174</v>
      </c>
      <c r="D282" s="146" t="s">
        <v>172</v>
      </c>
      <c r="E282" s="147">
        <v>4500</v>
      </c>
      <c r="F282" s="148"/>
      <c r="G282" s="72">
        <f>F282*E282</f>
        <v>0</v>
      </c>
    </row>
    <row r="283" spans="1:7" ht="15">
      <c r="A283" s="158"/>
      <c r="B283" s="153"/>
      <c r="C283" s="149"/>
      <c r="D283" s="146"/>
      <c r="E283" s="147"/>
      <c r="F283" s="148"/>
      <c r="G283" s="72"/>
    </row>
    <row r="284" spans="1:7" ht="15">
      <c r="A284" s="158"/>
      <c r="B284" s="150"/>
      <c r="C284" s="139" t="s">
        <v>175</v>
      </c>
      <c r="D284" s="146"/>
      <c r="E284" s="147"/>
      <c r="F284" s="148"/>
      <c r="G284" s="72"/>
    </row>
    <row r="285" spans="1:7" ht="15">
      <c r="A285" s="158"/>
      <c r="B285" s="151"/>
      <c r="C285" s="144"/>
      <c r="D285" s="146"/>
      <c r="E285" s="147"/>
      <c r="F285" s="148"/>
      <c r="G285" s="72"/>
    </row>
    <row r="286" spans="1:7" ht="38.25">
      <c r="A286" s="145">
        <f>A282+1</f>
        <v>114</v>
      </c>
      <c r="B286" s="153" t="s">
        <v>176</v>
      </c>
      <c r="C286" s="149" t="s">
        <v>177</v>
      </c>
      <c r="D286" s="146" t="s">
        <v>178</v>
      </c>
      <c r="E286" s="147">
        <v>250</v>
      </c>
      <c r="F286" s="148"/>
      <c r="G286" s="72">
        <f>F286*E286</f>
        <v>0</v>
      </c>
    </row>
    <row r="287" spans="1:7" ht="15">
      <c r="A287" s="158"/>
      <c r="B287" s="153"/>
      <c r="C287" s="149"/>
      <c r="D287" s="146"/>
      <c r="E287" s="147"/>
      <c r="F287" s="148"/>
      <c r="G287" s="72"/>
    </row>
    <row r="288" spans="1:7" ht="41.25" customHeight="1">
      <c r="A288" s="145">
        <f>A286+1</f>
        <v>115</v>
      </c>
      <c r="B288" s="153" t="s">
        <v>179</v>
      </c>
      <c r="C288" s="149" t="s">
        <v>180</v>
      </c>
      <c r="D288" s="146" t="s">
        <v>178</v>
      </c>
      <c r="E288" s="147">
        <v>250</v>
      </c>
      <c r="F288" s="148"/>
      <c r="G288" s="72">
        <f>F288*E288</f>
        <v>0</v>
      </c>
    </row>
    <row r="289" spans="1:7" ht="15">
      <c r="A289" s="158"/>
      <c r="B289" s="153"/>
      <c r="C289" s="149"/>
      <c r="D289" s="146"/>
      <c r="E289" s="147"/>
      <c r="F289" s="148"/>
      <c r="G289" s="72"/>
    </row>
    <row r="290" spans="1:7" ht="40.5" customHeight="1">
      <c r="A290" s="145">
        <f>A288+1</f>
        <v>116</v>
      </c>
      <c r="B290" s="153" t="s">
        <v>181</v>
      </c>
      <c r="C290" s="149" t="s">
        <v>182</v>
      </c>
      <c r="D290" s="146" t="s">
        <v>178</v>
      </c>
      <c r="E290" s="147">
        <v>250</v>
      </c>
      <c r="F290" s="148"/>
      <c r="G290" s="72">
        <f>F290*E290</f>
        <v>0</v>
      </c>
    </row>
    <row r="291" spans="1:7" ht="15">
      <c r="A291" s="158"/>
      <c r="B291" s="153"/>
      <c r="C291" s="149"/>
      <c r="D291" s="146"/>
      <c r="E291" s="147"/>
      <c r="F291" s="148"/>
      <c r="G291" s="72"/>
    </row>
    <row r="292" spans="1:7" ht="39" customHeight="1">
      <c r="A292" s="145">
        <f>A290+1</f>
        <v>117</v>
      </c>
      <c r="B292" s="153" t="s">
        <v>183</v>
      </c>
      <c r="C292" s="149" t="s">
        <v>184</v>
      </c>
      <c r="D292" s="146" t="s">
        <v>178</v>
      </c>
      <c r="E292" s="147">
        <v>250</v>
      </c>
      <c r="F292" s="148"/>
      <c r="G292" s="72">
        <f>F292*E292</f>
        <v>0</v>
      </c>
    </row>
    <row r="293" spans="1:7" ht="15">
      <c r="A293" s="157"/>
      <c r="B293" s="153"/>
      <c r="C293" s="149"/>
      <c r="D293" s="146"/>
      <c r="E293" s="147"/>
      <c r="F293" s="148"/>
      <c r="G293" s="72"/>
    </row>
    <row r="294" spans="1:7" ht="15">
      <c r="A294" s="158"/>
      <c r="B294" s="150"/>
      <c r="C294" s="139" t="s">
        <v>185</v>
      </c>
      <c r="D294" s="146"/>
      <c r="E294" s="147"/>
      <c r="F294" s="148"/>
      <c r="G294" s="72"/>
    </row>
    <row r="295" spans="1:7" ht="15">
      <c r="A295" s="158"/>
      <c r="B295" s="159"/>
      <c r="C295" s="160"/>
      <c r="D295" s="146"/>
      <c r="E295" s="147"/>
      <c r="F295" s="148"/>
      <c r="G295" s="72"/>
    </row>
    <row r="296" spans="1:7" ht="66" customHeight="1">
      <c r="A296" s="145">
        <f>A292+1</f>
        <v>118</v>
      </c>
      <c r="B296" s="161" t="s">
        <v>186</v>
      </c>
      <c r="C296" s="49" t="s">
        <v>187</v>
      </c>
      <c r="D296" s="146" t="s">
        <v>188</v>
      </c>
      <c r="E296" s="147">
        <v>2</v>
      </c>
      <c r="F296" s="148"/>
      <c r="G296" s="72">
        <f>F296*E296</f>
        <v>0</v>
      </c>
    </row>
    <row r="297" spans="1:7" ht="15">
      <c r="A297" s="157"/>
      <c r="B297" s="162"/>
      <c r="C297" s="163"/>
      <c r="D297" s="146"/>
      <c r="E297" s="147"/>
      <c r="F297" s="148"/>
      <c r="G297" s="72"/>
    </row>
    <row r="298" spans="1:7" ht="63.75">
      <c r="A298" s="145">
        <f>A296+1</f>
        <v>119</v>
      </c>
      <c r="B298" s="162" t="s">
        <v>189</v>
      </c>
      <c r="C298" s="149" t="s">
        <v>190</v>
      </c>
      <c r="D298" s="146" t="s">
        <v>15</v>
      </c>
      <c r="E298" s="147">
        <v>3</v>
      </c>
      <c r="F298" s="148"/>
      <c r="G298" s="72">
        <f>E298*F298</f>
        <v>0</v>
      </c>
    </row>
    <row r="299" spans="1:7" ht="15">
      <c r="A299" s="157"/>
      <c r="B299" s="162"/>
      <c r="C299" s="163"/>
      <c r="D299" s="146"/>
      <c r="E299" s="147"/>
      <c r="F299" s="148"/>
      <c r="G299" s="72"/>
    </row>
    <row r="300" spans="1:7" ht="63.75">
      <c r="A300" s="145">
        <f>A298+1</f>
        <v>120</v>
      </c>
      <c r="B300" s="162" t="s">
        <v>191</v>
      </c>
      <c r="C300" s="149" t="s">
        <v>192</v>
      </c>
      <c r="D300" s="146" t="s">
        <v>15</v>
      </c>
      <c r="E300" s="147">
        <v>3</v>
      </c>
      <c r="F300" s="148"/>
      <c r="G300" s="72">
        <f>E300*F300</f>
        <v>0</v>
      </c>
    </row>
    <row r="301" spans="1:7" ht="15">
      <c r="A301" s="157"/>
      <c r="B301" s="153"/>
      <c r="C301" s="149"/>
      <c r="D301" s="146"/>
      <c r="E301" s="147"/>
      <c r="F301" s="148"/>
      <c r="G301" s="72"/>
    </row>
    <row r="302" spans="1:7" ht="15">
      <c r="A302" s="157"/>
      <c r="B302" s="150"/>
      <c r="C302" s="164" t="s">
        <v>193</v>
      </c>
      <c r="D302" s="146"/>
      <c r="E302" s="147"/>
      <c r="F302" s="148"/>
      <c r="G302" s="72"/>
    </row>
    <row r="303" spans="1:7" ht="15">
      <c r="A303" s="157"/>
      <c r="B303" s="165"/>
      <c r="C303" s="166"/>
      <c r="D303" s="146"/>
      <c r="E303" s="147"/>
      <c r="F303" s="148"/>
      <c r="G303" s="72"/>
    </row>
    <row r="304" spans="1:7" ht="15">
      <c r="A304" s="157"/>
      <c r="B304" s="150"/>
      <c r="C304" s="164" t="s">
        <v>347</v>
      </c>
      <c r="D304" s="146"/>
      <c r="E304" s="147"/>
      <c r="F304" s="148"/>
      <c r="G304" s="72"/>
    </row>
    <row r="305" spans="1:7" ht="15">
      <c r="A305" s="157"/>
      <c r="B305" s="159"/>
      <c r="C305" s="166"/>
      <c r="D305" s="146"/>
      <c r="E305" s="147"/>
      <c r="F305" s="148"/>
      <c r="G305" s="72"/>
    </row>
    <row r="306" spans="1:7" ht="66" customHeight="1">
      <c r="A306" s="145">
        <f>A300+1</f>
        <v>121</v>
      </c>
      <c r="B306" s="162" t="s">
        <v>194</v>
      </c>
      <c r="C306" s="149" t="s">
        <v>653</v>
      </c>
      <c r="D306" s="146" t="s">
        <v>15</v>
      </c>
      <c r="E306" s="147">
        <v>10</v>
      </c>
      <c r="F306" s="148"/>
      <c r="G306" s="72">
        <f>E306*F306</f>
        <v>0</v>
      </c>
    </row>
    <row r="307" spans="1:7" ht="15">
      <c r="A307" s="157"/>
      <c r="B307" s="162"/>
      <c r="C307" s="163"/>
      <c r="D307" s="146"/>
      <c r="E307" s="147"/>
      <c r="F307" s="148"/>
      <c r="G307" s="72"/>
    </row>
    <row r="308" spans="1:7" ht="15">
      <c r="A308" s="157"/>
      <c r="B308" s="150"/>
      <c r="C308" s="164" t="s">
        <v>348</v>
      </c>
      <c r="D308" s="146"/>
      <c r="E308" s="147"/>
      <c r="F308" s="148"/>
      <c r="G308" s="72"/>
    </row>
    <row r="309" spans="1:7" ht="15">
      <c r="A309" s="167"/>
      <c r="B309" s="168"/>
      <c r="C309" s="134"/>
      <c r="D309" s="146"/>
      <c r="E309" s="147"/>
      <c r="F309" s="148"/>
      <c r="G309" s="72"/>
    </row>
    <row r="310" spans="1:7" ht="63.75">
      <c r="A310" s="145">
        <f>A306+1</f>
        <v>122</v>
      </c>
      <c r="B310" s="162" t="s">
        <v>195</v>
      </c>
      <c r="C310" s="149" t="s">
        <v>196</v>
      </c>
      <c r="D310" s="146" t="s">
        <v>15</v>
      </c>
      <c r="E310" s="147">
        <v>10</v>
      </c>
      <c r="F310" s="148"/>
      <c r="G310" s="72">
        <f>E310*F310</f>
        <v>0</v>
      </c>
    </row>
    <row r="311" spans="1:7" ht="15">
      <c r="A311" s="157"/>
      <c r="B311" s="162"/>
      <c r="C311" s="163"/>
      <c r="D311" s="146"/>
      <c r="E311" s="147"/>
      <c r="F311" s="148"/>
      <c r="G311" s="72"/>
    </row>
    <row r="312" spans="1:7" ht="15">
      <c r="A312" s="157"/>
      <c r="B312" s="150"/>
      <c r="C312" s="164" t="s">
        <v>349</v>
      </c>
      <c r="D312" s="146"/>
      <c r="E312" s="147"/>
      <c r="F312" s="148"/>
      <c r="G312" s="72"/>
    </row>
    <row r="313" spans="1:7" ht="15">
      <c r="A313" s="157"/>
      <c r="B313" s="169"/>
      <c r="C313" s="166"/>
      <c r="D313" s="146"/>
      <c r="E313" s="147"/>
      <c r="F313" s="148"/>
      <c r="G313" s="72"/>
    </row>
    <row r="314" spans="1:7" ht="51">
      <c r="A314" s="145">
        <f>A310+1</f>
        <v>123</v>
      </c>
      <c r="B314" s="165" t="s">
        <v>197</v>
      </c>
      <c r="C314" s="170" t="s">
        <v>198</v>
      </c>
      <c r="D314" s="146" t="s">
        <v>188</v>
      </c>
      <c r="E314" s="147">
        <v>20</v>
      </c>
      <c r="F314" s="148"/>
      <c r="G314" s="72">
        <f>E314*F314</f>
        <v>0</v>
      </c>
    </row>
    <row r="315" spans="1:7" ht="15">
      <c r="A315" s="157"/>
      <c r="B315" s="165"/>
      <c r="C315" s="156"/>
      <c r="D315" s="146"/>
      <c r="E315" s="147"/>
      <c r="F315" s="148"/>
      <c r="G315" s="72"/>
    </row>
    <row r="316" spans="1:7" ht="15">
      <c r="A316" s="158"/>
      <c r="B316" s="150"/>
      <c r="C316" s="164" t="s">
        <v>350</v>
      </c>
      <c r="D316" s="146"/>
      <c r="E316" s="147"/>
      <c r="F316" s="148"/>
      <c r="G316" s="72"/>
    </row>
    <row r="317" spans="1:7" ht="15">
      <c r="A317" s="158"/>
      <c r="B317" s="153"/>
      <c r="C317" s="166"/>
      <c r="D317" s="146"/>
      <c r="E317" s="147"/>
      <c r="F317" s="148"/>
      <c r="G317" s="72"/>
    </row>
    <row r="318" spans="1:7" ht="82.5" customHeight="1">
      <c r="A318" s="145">
        <f>A314+1</f>
        <v>124</v>
      </c>
      <c r="B318" s="162" t="s">
        <v>199</v>
      </c>
      <c r="C318" s="149" t="s">
        <v>608</v>
      </c>
      <c r="D318" s="146" t="s">
        <v>15</v>
      </c>
      <c r="E318" s="147">
        <v>25</v>
      </c>
      <c r="F318" s="148"/>
      <c r="G318" s="72">
        <f>E318*F318</f>
        <v>0</v>
      </c>
    </row>
    <row r="319" spans="1:7" ht="15">
      <c r="A319" s="157"/>
      <c r="B319" s="162"/>
      <c r="C319" s="163"/>
      <c r="D319" s="146"/>
      <c r="E319" s="147"/>
      <c r="F319" s="148"/>
      <c r="G319" s="72"/>
    </row>
    <row r="320" spans="1:7" ht="15">
      <c r="A320" s="157"/>
      <c r="B320" s="150"/>
      <c r="C320" s="164" t="s">
        <v>200</v>
      </c>
      <c r="D320" s="146"/>
      <c r="E320" s="147"/>
      <c r="F320" s="148"/>
      <c r="G320" s="72"/>
    </row>
    <row r="321" spans="1:7" ht="15">
      <c r="A321" s="157"/>
      <c r="B321" s="169"/>
      <c r="C321" s="171"/>
      <c r="D321" s="146"/>
      <c r="E321" s="147"/>
      <c r="F321" s="148"/>
      <c r="G321" s="72"/>
    </row>
    <row r="322" spans="1:7" ht="76.5">
      <c r="A322" s="145">
        <f>A318+1</f>
        <v>125</v>
      </c>
      <c r="B322" s="152" t="s">
        <v>201</v>
      </c>
      <c r="C322" s="149" t="s">
        <v>202</v>
      </c>
      <c r="D322" s="146" t="s">
        <v>178</v>
      </c>
      <c r="E322" s="147">
        <v>250</v>
      </c>
      <c r="F322" s="148"/>
      <c r="G322" s="72">
        <f>E322*F322</f>
        <v>0</v>
      </c>
    </row>
    <row r="323" spans="1:7" ht="15">
      <c r="A323" s="157"/>
      <c r="B323" s="152"/>
      <c r="C323" s="149"/>
      <c r="D323" s="146"/>
      <c r="E323" s="147"/>
      <c r="F323" s="148"/>
      <c r="G323" s="72"/>
    </row>
    <row r="324" spans="1:7" ht="76.5">
      <c r="A324" s="145">
        <f>A322+1</f>
        <v>126</v>
      </c>
      <c r="B324" s="152" t="s">
        <v>203</v>
      </c>
      <c r="C324" s="49" t="s">
        <v>204</v>
      </c>
      <c r="D324" s="146" t="s">
        <v>178</v>
      </c>
      <c r="E324" s="147">
        <v>250</v>
      </c>
      <c r="F324" s="148"/>
      <c r="G324" s="72">
        <f>E324*F324</f>
        <v>0</v>
      </c>
    </row>
    <row r="325" spans="1:7" ht="15">
      <c r="A325" s="157"/>
      <c r="B325" s="152"/>
      <c r="C325" s="149"/>
      <c r="D325" s="146"/>
      <c r="E325" s="147"/>
      <c r="F325" s="148"/>
      <c r="G325" s="72"/>
    </row>
    <row r="326" spans="1:7" ht="76.5">
      <c r="A326" s="145">
        <f>A324+1</f>
        <v>127</v>
      </c>
      <c r="B326" s="152" t="s">
        <v>205</v>
      </c>
      <c r="C326" s="49" t="s">
        <v>206</v>
      </c>
      <c r="D326" s="146" t="s">
        <v>178</v>
      </c>
      <c r="E326" s="147">
        <v>250</v>
      </c>
      <c r="F326" s="148"/>
      <c r="G326" s="72">
        <f>E326*F326</f>
        <v>0</v>
      </c>
    </row>
    <row r="327" spans="1:7" ht="15">
      <c r="A327" s="157"/>
      <c r="B327" s="172"/>
      <c r="C327" s="173"/>
      <c r="D327" s="146"/>
      <c r="E327" s="147"/>
      <c r="F327" s="148"/>
      <c r="G327" s="72"/>
    </row>
    <row r="328" spans="1:7" ht="76.5">
      <c r="A328" s="145">
        <f>A326+1</f>
        <v>128</v>
      </c>
      <c r="B328" s="152" t="s">
        <v>207</v>
      </c>
      <c r="C328" s="49" t="s">
        <v>208</v>
      </c>
      <c r="D328" s="146" t="s">
        <v>178</v>
      </c>
      <c r="E328" s="147">
        <v>250</v>
      </c>
      <c r="F328" s="148"/>
      <c r="G328" s="72">
        <f>E328*F328</f>
        <v>0</v>
      </c>
    </row>
    <row r="329" spans="1:7" ht="15">
      <c r="A329" s="157"/>
      <c r="B329" s="152"/>
      <c r="C329" s="156"/>
      <c r="D329" s="146"/>
      <c r="E329" s="147"/>
      <c r="F329" s="148"/>
      <c r="G329" s="72"/>
    </row>
    <row r="330" spans="1:7" ht="15">
      <c r="A330" s="157"/>
      <c r="B330" s="150"/>
      <c r="C330" s="164" t="s">
        <v>209</v>
      </c>
      <c r="D330" s="146"/>
      <c r="E330" s="147"/>
      <c r="F330" s="148"/>
      <c r="G330" s="72"/>
    </row>
    <row r="331" spans="1:7" ht="15">
      <c r="A331" s="157"/>
      <c r="B331" s="152"/>
      <c r="C331" s="166"/>
      <c r="D331" s="146"/>
      <c r="E331" s="147"/>
      <c r="F331" s="148"/>
      <c r="G331" s="72"/>
    </row>
    <row r="332" spans="1:7" ht="114.75">
      <c r="A332" s="145">
        <f>A328+1</f>
        <v>129</v>
      </c>
      <c r="B332" s="152" t="s">
        <v>210</v>
      </c>
      <c r="C332" s="49" t="s">
        <v>654</v>
      </c>
      <c r="D332" s="146" t="s">
        <v>211</v>
      </c>
      <c r="E332" s="147">
        <v>1</v>
      </c>
      <c r="F332" s="148"/>
      <c r="G332" s="72">
        <f>E332*F332</f>
        <v>0</v>
      </c>
    </row>
    <row r="333" spans="1:7" ht="15">
      <c r="A333" s="157"/>
      <c r="B333" s="152"/>
      <c r="C333" s="149"/>
      <c r="D333" s="146"/>
      <c r="E333" s="147"/>
      <c r="F333" s="148"/>
      <c r="G333" s="72"/>
    </row>
    <row r="334" spans="1:7" ht="15.75">
      <c r="A334" s="157"/>
      <c r="B334" s="150"/>
      <c r="C334" s="164" t="s">
        <v>212</v>
      </c>
      <c r="D334" s="174"/>
      <c r="E334" s="175"/>
      <c r="F334" s="176"/>
      <c r="G334" s="177"/>
    </row>
    <row r="335" spans="1:7" ht="15">
      <c r="A335" s="157"/>
      <c r="B335" s="152"/>
      <c r="C335" s="149"/>
      <c r="D335" s="146"/>
      <c r="E335" s="147"/>
      <c r="F335" s="148"/>
      <c r="G335" s="72"/>
    </row>
    <row r="336" spans="1:7" ht="162" customHeight="1">
      <c r="A336" s="145">
        <f>A332+1</f>
        <v>130</v>
      </c>
      <c r="B336" s="162" t="s">
        <v>213</v>
      </c>
      <c r="C336" s="49" t="s">
        <v>655</v>
      </c>
      <c r="D336" s="146" t="s">
        <v>214</v>
      </c>
      <c r="E336" s="147">
        <v>27</v>
      </c>
      <c r="F336" s="148"/>
      <c r="G336" s="72">
        <f>F336*E336</f>
        <v>0</v>
      </c>
    </row>
    <row r="337" spans="1:7" ht="15">
      <c r="A337" s="157"/>
      <c r="B337" s="138"/>
      <c r="C337" s="149"/>
      <c r="D337" s="146"/>
      <c r="E337" s="147"/>
      <c r="F337" s="148"/>
      <c r="G337" s="72"/>
    </row>
    <row r="338" spans="1:7" ht="38.25">
      <c r="A338" s="145">
        <f>A336+1</f>
        <v>131</v>
      </c>
      <c r="B338" s="165" t="s">
        <v>215</v>
      </c>
      <c r="C338" s="149" t="s">
        <v>656</v>
      </c>
      <c r="D338" s="146" t="s">
        <v>216</v>
      </c>
      <c r="E338" s="147">
        <v>2000</v>
      </c>
      <c r="F338" s="148"/>
      <c r="G338" s="72">
        <f>F338*E338</f>
        <v>0</v>
      </c>
    </row>
    <row r="339" spans="1:7" ht="15">
      <c r="A339" s="157"/>
      <c r="B339" s="138"/>
      <c r="C339" s="149"/>
      <c r="D339" s="146"/>
      <c r="E339" s="147"/>
      <c r="F339" s="148"/>
      <c r="G339" s="72"/>
    </row>
    <row r="340" spans="1:7" ht="149.25" customHeight="1">
      <c r="A340" s="145">
        <f>A338+1</f>
        <v>132</v>
      </c>
      <c r="B340" s="165" t="s">
        <v>217</v>
      </c>
      <c r="C340" s="149" t="s">
        <v>657</v>
      </c>
      <c r="D340" s="146" t="s">
        <v>218</v>
      </c>
      <c r="E340" s="147">
        <v>2</v>
      </c>
      <c r="F340" s="148"/>
      <c r="G340" s="72">
        <f>F340*E340</f>
        <v>0</v>
      </c>
    </row>
    <row r="341" spans="1:7" ht="15">
      <c r="A341" s="145"/>
      <c r="B341" s="165"/>
      <c r="C341" s="149"/>
      <c r="D341" s="146"/>
      <c r="E341" s="147"/>
      <c r="F341" s="148"/>
      <c r="G341" s="72"/>
    </row>
    <row r="342" spans="1:7" ht="15">
      <c r="A342" s="157"/>
      <c r="B342" s="150"/>
      <c r="C342" s="164" t="s">
        <v>219</v>
      </c>
      <c r="D342" s="146"/>
      <c r="E342" s="147"/>
      <c r="F342" s="148"/>
      <c r="G342" s="72"/>
    </row>
    <row r="343" spans="1:7" ht="15">
      <c r="A343" s="157"/>
      <c r="B343" s="164"/>
      <c r="C343" s="178"/>
      <c r="D343" s="146"/>
      <c r="E343" s="147"/>
      <c r="F343" s="148"/>
      <c r="G343" s="72"/>
    </row>
    <row r="344" spans="1:7" ht="120.75" customHeight="1">
      <c r="A344" s="145">
        <f>A340+1</f>
        <v>133</v>
      </c>
      <c r="B344" s="165" t="s">
        <v>220</v>
      </c>
      <c r="C344" s="149" t="s">
        <v>658</v>
      </c>
      <c r="D344" s="146" t="s">
        <v>218</v>
      </c>
      <c r="E344" s="147">
        <v>2</v>
      </c>
      <c r="F344" s="148"/>
      <c r="G344" s="72">
        <f>F344*E344</f>
        <v>0</v>
      </c>
    </row>
    <row r="345" spans="1:7" ht="15">
      <c r="A345" s="145"/>
      <c r="B345" s="165"/>
      <c r="C345" s="149"/>
      <c r="D345" s="146"/>
      <c r="E345" s="147"/>
      <c r="F345" s="148"/>
      <c r="G345" s="72"/>
    </row>
    <row r="346" spans="1:7" ht="15">
      <c r="A346" s="157"/>
      <c r="B346" s="150"/>
      <c r="C346" s="164" t="s">
        <v>351</v>
      </c>
      <c r="D346" s="146"/>
      <c r="E346" s="147"/>
      <c r="F346" s="148"/>
      <c r="G346" s="72"/>
    </row>
    <row r="347" spans="1:7" ht="15">
      <c r="A347" s="157"/>
      <c r="B347" s="138"/>
      <c r="C347" s="149"/>
      <c r="D347" s="146"/>
      <c r="E347" s="147"/>
      <c r="F347" s="148"/>
      <c r="G347" s="72"/>
    </row>
    <row r="348" spans="1:7" ht="51">
      <c r="A348" s="145">
        <f>A344+1</f>
        <v>134</v>
      </c>
      <c r="B348" s="165" t="s">
        <v>221</v>
      </c>
      <c r="C348" s="149" t="s">
        <v>659</v>
      </c>
      <c r="D348" s="146" t="s">
        <v>218</v>
      </c>
      <c r="E348" s="147">
        <v>2</v>
      </c>
      <c r="F348" s="148"/>
      <c r="G348" s="72">
        <f>F348*E348</f>
        <v>0</v>
      </c>
    </row>
    <row r="349" spans="1:7" ht="15">
      <c r="A349" s="145"/>
      <c r="B349" s="165"/>
      <c r="C349" s="149"/>
      <c r="D349" s="146"/>
      <c r="E349" s="147"/>
      <c r="F349" s="148"/>
      <c r="G349" s="72"/>
    </row>
    <row r="350" spans="1:7" ht="15">
      <c r="A350" s="157"/>
      <c r="B350" s="150"/>
      <c r="C350" s="164" t="s">
        <v>352</v>
      </c>
      <c r="D350" s="146"/>
      <c r="E350" s="147"/>
      <c r="F350" s="148"/>
      <c r="G350" s="72"/>
    </row>
    <row r="351" spans="1:7" ht="15">
      <c r="A351" s="157"/>
      <c r="B351" s="165"/>
      <c r="C351" s="179"/>
      <c r="D351" s="146"/>
      <c r="E351" s="147"/>
      <c r="F351" s="148"/>
      <c r="G351" s="72"/>
    </row>
    <row r="352" spans="1:7" ht="106.5" customHeight="1">
      <c r="A352" s="145">
        <f>A348+1</f>
        <v>135</v>
      </c>
      <c r="B352" s="146" t="s">
        <v>222</v>
      </c>
      <c r="C352" s="179" t="s">
        <v>660</v>
      </c>
      <c r="D352" s="146" t="s">
        <v>15</v>
      </c>
      <c r="E352" s="147">
        <v>45</v>
      </c>
      <c r="F352" s="148"/>
      <c r="G352" s="72">
        <f>F352*E352</f>
        <v>0</v>
      </c>
    </row>
    <row r="353" spans="1:7" ht="15">
      <c r="A353" s="157"/>
      <c r="B353" s="165"/>
      <c r="C353" s="179"/>
      <c r="D353" s="146"/>
      <c r="E353" s="147"/>
      <c r="F353" s="148"/>
      <c r="G353" s="72"/>
    </row>
    <row r="354" spans="1:7" ht="108" customHeight="1">
      <c r="A354" s="145">
        <f>A352+1</f>
        <v>136</v>
      </c>
      <c r="B354" s="165" t="s">
        <v>223</v>
      </c>
      <c r="C354" s="49" t="s">
        <v>661</v>
      </c>
      <c r="D354" s="146" t="s">
        <v>15</v>
      </c>
      <c r="E354" s="147">
        <v>66</v>
      </c>
      <c r="F354" s="148"/>
      <c r="G354" s="72">
        <f>F354*E354</f>
        <v>0</v>
      </c>
    </row>
    <row r="355" spans="1:7" ht="15">
      <c r="A355" s="157"/>
      <c r="B355" s="165"/>
      <c r="C355" s="179"/>
      <c r="D355" s="146"/>
      <c r="E355" s="147"/>
      <c r="F355" s="148"/>
      <c r="G355" s="72"/>
    </row>
    <row r="356" spans="1:7" ht="102">
      <c r="A356" s="145">
        <f>A354+1</f>
        <v>137</v>
      </c>
      <c r="B356" s="165" t="s">
        <v>224</v>
      </c>
      <c r="C356" s="149" t="s">
        <v>662</v>
      </c>
      <c r="D356" s="146" t="s">
        <v>15</v>
      </c>
      <c r="E356" s="147">
        <v>221</v>
      </c>
      <c r="F356" s="148"/>
      <c r="G356" s="72">
        <f>F356*E356</f>
        <v>0</v>
      </c>
    </row>
    <row r="357" spans="1:7" ht="15">
      <c r="A357" s="157"/>
      <c r="B357" s="165"/>
      <c r="C357" s="179"/>
      <c r="D357" s="146"/>
      <c r="E357" s="147"/>
      <c r="F357" s="148"/>
      <c r="G357" s="72"/>
    </row>
    <row r="358" spans="1:7" ht="93.75" customHeight="1">
      <c r="A358" s="145">
        <f>A356+1</f>
        <v>138</v>
      </c>
      <c r="B358" s="165" t="s">
        <v>225</v>
      </c>
      <c r="C358" s="149" t="s">
        <v>663</v>
      </c>
      <c r="D358" s="146" t="s">
        <v>15</v>
      </c>
      <c r="E358" s="147">
        <v>5</v>
      </c>
      <c r="F358" s="148"/>
      <c r="G358" s="72">
        <f>F358*E358</f>
        <v>0</v>
      </c>
    </row>
    <row r="359" spans="1:7" ht="15">
      <c r="A359" s="157"/>
      <c r="B359" s="165"/>
      <c r="C359" s="179"/>
      <c r="D359" s="146"/>
      <c r="E359" s="147"/>
      <c r="F359" s="148"/>
      <c r="G359" s="72"/>
    </row>
    <row r="360" spans="1:7" ht="93" customHeight="1">
      <c r="A360" s="145">
        <f>A358+1</f>
        <v>139</v>
      </c>
      <c r="B360" s="165" t="s">
        <v>226</v>
      </c>
      <c r="C360" s="149" t="s">
        <v>664</v>
      </c>
      <c r="D360" s="146" t="s">
        <v>15</v>
      </c>
      <c r="E360" s="147">
        <v>5</v>
      </c>
      <c r="F360" s="148"/>
      <c r="G360" s="72">
        <f>F360*E360</f>
        <v>0</v>
      </c>
    </row>
    <row r="361" spans="1:7" ht="15">
      <c r="A361" s="157"/>
      <c r="B361" s="165"/>
      <c r="C361" s="179"/>
      <c r="D361" s="146"/>
      <c r="E361" s="147"/>
      <c r="F361" s="148"/>
      <c r="G361" s="72"/>
    </row>
    <row r="362" spans="1:7" ht="93.75" customHeight="1">
      <c r="A362" s="145">
        <f>A360+1</f>
        <v>140</v>
      </c>
      <c r="B362" s="165" t="s">
        <v>227</v>
      </c>
      <c r="C362" s="149" t="s">
        <v>665</v>
      </c>
      <c r="D362" s="146" t="s">
        <v>15</v>
      </c>
      <c r="E362" s="147">
        <v>5</v>
      </c>
      <c r="F362" s="148"/>
      <c r="G362" s="72">
        <f>F362*E362</f>
        <v>0</v>
      </c>
    </row>
    <row r="363" spans="1:7" ht="15">
      <c r="A363" s="157"/>
      <c r="B363" s="165"/>
      <c r="C363" s="179"/>
      <c r="D363" s="146"/>
      <c r="E363" s="147"/>
      <c r="F363" s="148"/>
      <c r="G363" s="72"/>
    </row>
    <row r="364" spans="1:7" ht="93.75" customHeight="1">
      <c r="A364" s="145">
        <f>A362+1</f>
        <v>141</v>
      </c>
      <c r="B364" s="165" t="s">
        <v>228</v>
      </c>
      <c r="C364" s="149" t="s">
        <v>666</v>
      </c>
      <c r="D364" s="146" t="s">
        <v>15</v>
      </c>
      <c r="E364" s="147">
        <v>5</v>
      </c>
      <c r="F364" s="148"/>
      <c r="G364" s="72">
        <f>F364*E364</f>
        <v>0</v>
      </c>
    </row>
    <row r="365" spans="1:7" ht="15">
      <c r="A365" s="157"/>
      <c r="B365" s="165"/>
      <c r="C365" s="179"/>
      <c r="D365" s="146"/>
      <c r="E365" s="147"/>
      <c r="F365" s="148"/>
      <c r="G365" s="72"/>
    </row>
    <row r="366" spans="1:7" ht="94.5" customHeight="1">
      <c r="A366" s="145">
        <f>A364+1</f>
        <v>142</v>
      </c>
      <c r="B366" s="146" t="s">
        <v>229</v>
      </c>
      <c r="C366" s="149" t="s">
        <v>667</v>
      </c>
      <c r="D366" s="146" t="s">
        <v>15</v>
      </c>
      <c r="E366" s="147">
        <v>5</v>
      </c>
      <c r="F366" s="148"/>
      <c r="G366" s="72">
        <f>F366*E366</f>
        <v>0</v>
      </c>
    </row>
    <row r="367" spans="1:7" ht="15">
      <c r="A367" s="157"/>
      <c r="B367" s="165"/>
      <c r="C367" s="179"/>
      <c r="D367" s="146"/>
      <c r="E367" s="147"/>
      <c r="F367" s="148"/>
      <c r="G367" s="72"/>
    </row>
    <row r="368" spans="1:7" ht="15">
      <c r="A368" s="157"/>
      <c r="B368" s="165"/>
      <c r="C368" s="179"/>
      <c r="D368" s="146"/>
      <c r="E368" s="147"/>
      <c r="F368" s="148"/>
      <c r="G368" s="72"/>
    </row>
    <row r="369" spans="1:7" ht="63.75">
      <c r="A369" s="145">
        <f>A366+1</f>
        <v>143</v>
      </c>
      <c r="B369" s="165" t="s">
        <v>230</v>
      </c>
      <c r="C369" s="149" t="s">
        <v>668</v>
      </c>
      <c r="D369" s="146" t="s">
        <v>15</v>
      </c>
      <c r="E369" s="147">
        <v>10</v>
      </c>
      <c r="F369" s="148"/>
      <c r="G369" s="72">
        <f>F369*E369</f>
        <v>0</v>
      </c>
    </row>
    <row r="370" spans="1:7" ht="15">
      <c r="A370" s="180"/>
      <c r="B370" s="181"/>
      <c r="C370" s="163"/>
      <c r="D370" s="182"/>
      <c r="E370" s="182"/>
      <c r="F370" s="182"/>
      <c r="G370" s="137"/>
    </row>
    <row r="371" spans="1:7" ht="15">
      <c r="A371" s="43" t="s">
        <v>543</v>
      </c>
      <c r="B371" s="43"/>
      <c r="C371" s="43"/>
      <c r="D371" s="43"/>
      <c r="E371" s="43"/>
      <c r="F371" s="43"/>
      <c r="G371" s="17">
        <f>SUM(G258:G370)</f>
        <v>0</v>
      </c>
    </row>
    <row r="372" spans="1:7" ht="15">
      <c r="A372" s="36"/>
      <c r="B372" s="130"/>
      <c r="C372" s="130"/>
      <c r="D372" s="130"/>
      <c r="E372" s="131"/>
      <c r="F372" s="130"/>
      <c r="G372" s="17"/>
    </row>
    <row r="373" spans="1:7" ht="15">
      <c r="A373" s="183" t="s">
        <v>707</v>
      </c>
      <c r="B373" s="150"/>
      <c r="C373" s="164" t="s">
        <v>534</v>
      </c>
      <c r="D373" s="154"/>
      <c r="E373" s="184"/>
      <c r="F373" s="185"/>
      <c r="G373" s="186"/>
    </row>
    <row r="374" spans="1:7" ht="15">
      <c r="A374" s="183"/>
      <c r="B374" s="150"/>
      <c r="C374" s="164"/>
      <c r="D374" s="154"/>
      <c r="E374" s="184"/>
      <c r="F374" s="185"/>
      <c r="G374" s="186"/>
    </row>
    <row r="375" spans="1:7" ht="108" customHeight="1">
      <c r="A375" s="187"/>
      <c r="B375" s="188"/>
      <c r="C375" s="149" t="s">
        <v>231</v>
      </c>
      <c r="D375" s="154"/>
      <c r="E375" s="184"/>
      <c r="F375" s="189"/>
      <c r="G375" s="190"/>
    </row>
    <row r="376" spans="1:7" ht="15">
      <c r="A376" s="187"/>
      <c r="B376" s="188"/>
      <c r="C376" s="149"/>
      <c r="D376" s="154"/>
      <c r="E376" s="184"/>
      <c r="F376" s="189"/>
      <c r="G376" s="190"/>
    </row>
    <row r="377" spans="1:7" ht="15">
      <c r="A377" s="191"/>
      <c r="B377" s="150"/>
      <c r="C377" s="192" t="s">
        <v>232</v>
      </c>
      <c r="D377" s="135"/>
      <c r="E377" s="135"/>
      <c r="F377" s="185"/>
      <c r="G377" s="137"/>
    </row>
    <row r="378" spans="1:7" ht="15">
      <c r="A378" s="191"/>
      <c r="B378" s="132"/>
      <c r="C378" s="192" t="s">
        <v>535</v>
      </c>
      <c r="D378" s="135"/>
      <c r="E378" s="135"/>
      <c r="F378" s="185"/>
      <c r="G378" s="137"/>
    </row>
    <row r="379" spans="1:7" ht="63.75">
      <c r="A379" s="193"/>
      <c r="B379" s="194"/>
      <c r="C379" s="149" t="s">
        <v>233</v>
      </c>
      <c r="D379" s="195"/>
      <c r="E379" s="196"/>
      <c r="F379" s="197"/>
      <c r="G379" s="137"/>
    </row>
    <row r="380" spans="1:7" ht="15">
      <c r="A380" s="193"/>
      <c r="B380" s="194"/>
      <c r="C380" s="179"/>
      <c r="D380" s="195"/>
      <c r="E380" s="196"/>
      <c r="F380" s="197"/>
      <c r="G380" s="137"/>
    </row>
    <row r="381" spans="1:7" ht="15">
      <c r="A381" s="145">
        <f>A369+1</f>
        <v>144</v>
      </c>
      <c r="B381" s="146" t="s">
        <v>234</v>
      </c>
      <c r="C381" s="179" t="s">
        <v>235</v>
      </c>
      <c r="D381" s="146" t="s">
        <v>211</v>
      </c>
      <c r="E381" s="147">
        <v>1</v>
      </c>
      <c r="F381" s="148"/>
      <c r="G381" s="72">
        <f>F381*E381</f>
        <v>0</v>
      </c>
    </row>
    <row r="382" spans="1:7" ht="15">
      <c r="A382" s="157"/>
      <c r="B382" s="146"/>
      <c r="C382" s="179"/>
      <c r="D382" s="146"/>
      <c r="E382" s="147"/>
      <c r="F382" s="148"/>
      <c r="G382" s="72"/>
    </row>
    <row r="383" spans="1:7" ht="15">
      <c r="A383" s="145">
        <f>A381+1</f>
        <v>145</v>
      </c>
      <c r="B383" s="146" t="s">
        <v>236</v>
      </c>
      <c r="C383" s="179" t="s">
        <v>237</v>
      </c>
      <c r="D383" s="146" t="s">
        <v>211</v>
      </c>
      <c r="E383" s="147">
        <v>1</v>
      </c>
      <c r="F383" s="148"/>
      <c r="G383" s="72">
        <f>F383*E383</f>
        <v>0</v>
      </c>
    </row>
    <row r="384" spans="1:7" ht="15">
      <c r="A384" s="157"/>
      <c r="B384" s="146"/>
      <c r="C384" s="179"/>
      <c r="D384" s="146"/>
      <c r="E384" s="147"/>
      <c r="F384" s="148"/>
      <c r="G384" s="72"/>
    </row>
    <row r="385" spans="1:7" ht="15">
      <c r="A385" s="145">
        <f>A383+1</f>
        <v>146</v>
      </c>
      <c r="B385" s="146" t="s">
        <v>454</v>
      </c>
      <c r="C385" s="179" t="s">
        <v>239</v>
      </c>
      <c r="D385" s="146" t="s">
        <v>211</v>
      </c>
      <c r="E385" s="147">
        <v>1</v>
      </c>
      <c r="F385" s="148"/>
      <c r="G385" s="72">
        <f>F385*E385</f>
        <v>0</v>
      </c>
    </row>
    <row r="386" spans="1:7" ht="15">
      <c r="A386" s="157"/>
      <c r="B386" s="146"/>
      <c r="C386" s="179"/>
      <c r="D386" s="146"/>
      <c r="E386" s="147"/>
      <c r="F386" s="148"/>
      <c r="G386" s="72"/>
    </row>
    <row r="387" spans="1:7" ht="15">
      <c r="A387" s="145">
        <f>A385+1</f>
        <v>147</v>
      </c>
      <c r="B387" s="146" t="s">
        <v>238</v>
      </c>
      <c r="C387" s="179" t="s">
        <v>241</v>
      </c>
      <c r="D387" s="146" t="s">
        <v>211</v>
      </c>
      <c r="E387" s="147">
        <v>2</v>
      </c>
      <c r="F387" s="148"/>
      <c r="G387" s="72">
        <f>F387*E387</f>
        <v>0</v>
      </c>
    </row>
    <row r="388" spans="1:7" ht="15">
      <c r="A388" s="157"/>
      <c r="B388" s="146"/>
      <c r="C388" s="179"/>
      <c r="D388" s="146"/>
      <c r="E388" s="147"/>
      <c r="F388" s="148"/>
      <c r="G388" s="72"/>
    </row>
    <row r="389" spans="1:7" ht="15">
      <c r="A389" s="145">
        <f>A387+1</f>
        <v>148</v>
      </c>
      <c r="B389" s="146" t="s">
        <v>457</v>
      </c>
      <c r="C389" s="179" t="s">
        <v>243</v>
      </c>
      <c r="D389" s="146" t="s">
        <v>211</v>
      </c>
      <c r="E389" s="147">
        <v>2</v>
      </c>
      <c r="F389" s="148"/>
      <c r="G389" s="72">
        <f>F389*E389</f>
        <v>0</v>
      </c>
    </row>
    <row r="390" spans="1:7" ht="15">
      <c r="A390" s="157"/>
      <c r="B390" s="146"/>
      <c r="C390" s="179"/>
      <c r="D390" s="146"/>
      <c r="E390" s="147"/>
      <c r="F390" s="148"/>
      <c r="G390" s="72"/>
    </row>
    <row r="391" spans="1:7" ht="15">
      <c r="A391" s="145">
        <f>A389+1</f>
        <v>149</v>
      </c>
      <c r="B391" s="146" t="s">
        <v>459</v>
      </c>
      <c r="C391" s="179" t="s">
        <v>245</v>
      </c>
      <c r="D391" s="146" t="s">
        <v>211</v>
      </c>
      <c r="E391" s="147">
        <v>2</v>
      </c>
      <c r="F391" s="148"/>
      <c r="G391" s="72">
        <f>F391*E391</f>
        <v>0</v>
      </c>
    </row>
    <row r="392" spans="1:7" ht="15">
      <c r="A392" s="157"/>
      <c r="B392" s="146"/>
      <c r="C392" s="179"/>
      <c r="D392" s="154"/>
      <c r="E392" s="147"/>
      <c r="F392" s="148"/>
      <c r="G392" s="72"/>
    </row>
    <row r="393" spans="1:7" ht="15">
      <c r="A393" s="187"/>
      <c r="B393" s="150"/>
      <c r="C393" s="192" t="s">
        <v>246</v>
      </c>
      <c r="D393" s="154"/>
      <c r="E393" s="198"/>
      <c r="F393" s="185"/>
      <c r="G393" s="186"/>
    </row>
    <row r="394" spans="1:7" ht="15">
      <c r="A394" s="187"/>
      <c r="B394" s="188"/>
      <c r="C394" s="192" t="s">
        <v>536</v>
      </c>
      <c r="D394" s="154"/>
      <c r="E394" s="198"/>
      <c r="F394" s="185"/>
      <c r="G394" s="186"/>
    </row>
    <row r="395" spans="1:7" ht="15">
      <c r="A395" s="187"/>
      <c r="B395" s="188"/>
      <c r="C395" s="192"/>
      <c r="D395" s="154"/>
      <c r="E395" s="198"/>
      <c r="F395" s="185"/>
      <c r="G395" s="186"/>
    </row>
    <row r="396" spans="1:7" ht="114.75">
      <c r="A396" s="187"/>
      <c r="B396" s="188"/>
      <c r="C396" s="149" t="s">
        <v>247</v>
      </c>
      <c r="D396" s="154"/>
      <c r="E396" s="198"/>
      <c r="F396" s="185"/>
      <c r="G396" s="186"/>
    </row>
    <row r="397" spans="1:7" ht="15">
      <c r="A397" s="187"/>
      <c r="B397" s="188"/>
      <c r="C397" s="199"/>
      <c r="D397" s="154"/>
      <c r="E397" s="198"/>
      <c r="F397" s="185"/>
      <c r="G397" s="186"/>
    </row>
    <row r="398" spans="1:7" ht="15">
      <c r="A398" s="145">
        <f>A391+1</f>
        <v>150</v>
      </c>
      <c r="B398" s="146" t="s">
        <v>460</v>
      </c>
      <c r="C398" s="179" t="s">
        <v>249</v>
      </c>
      <c r="D398" s="146" t="s">
        <v>15</v>
      </c>
      <c r="E398" s="147">
        <v>30</v>
      </c>
      <c r="F398" s="148"/>
      <c r="G398" s="72">
        <f>F398*E398</f>
        <v>0</v>
      </c>
    </row>
    <row r="399" spans="1:7" ht="15">
      <c r="A399" s="145"/>
      <c r="B399" s="146"/>
      <c r="C399" s="179"/>
      <c r="D399" s="146"/>
      <c r="E399" s="147"/>
      <c r="F399" s="148"/>
      <c r="G399" s="72"/>
    </row>
    <row r="400" spans="1:7" ht="15">
      <c r="A400" s="157"/>
      <c r="B400" s="150"/>
      <c r="C400" s="192" t="s">
        <v>250</v>
      </c>
      <c r="D400" s="154"/>
      <c r="E400" s="198"/>
      <c r="F400" s="185"/>
      <c r="G400" s="200"/>
    </row>
    <row r="401" spans="1:7" ht="15">
      <c r="A401" s="157"/>
      <c r="B401" s="154"/>
      <c r="C401" s="192" t="s">
        <v>537</v>
      </c>
      <c r="D401" s="154"/>
      <c r="E401" s="198"/>
      <c r="F401" s="185"/>
      <c r="G401" s="200"/>
    </row>
    <row r="402" spans="1:7" ht="38.25">
      <c r="A402" s="157"/>
      <c r="B402" s="146"/>
      <c r="C402" s="179" t="s">
        <v>251</v>
      </c>
      <c r="D402" s="154"/>
      <c r="E402" s="184"/>
      <c r="F402" s="189"/>
      <c r="G402" s="186"/>
    </row>
    <row r="403" spans="1:7" ht="15">
      <c r="A403" s="157"/>
      <c r="B403" s="146"/>
      <c r="C403" s="179"/>
      <c r="D403" s="154"/>
      <c r="E403" s="184"/>
      <c r="F403" s="189"/>
      <c r="G403" s="186"/>
    </row>
    <row r="404" spans="1:7" ht="15">
      <c r="A404" s="145">
        <f>A398+1</f>
        <v>151</v>
      </c>
      <c r="B404" s="146" t="s">
        <v>462</v>
      </c>
      <c r="C404" s="179" t="s">
        <v>253</v>
      </c>
      <c r="D404" s="146" t="s">
        <v>15</v>
      </c>
      <c r="E404" s="147">
        <v>1</v>
      </c>
      <c r="F404" s="148"/>
      <c r="G404" s="72">
        <f>E404*F404</f>
        <v>0</v>
      </c>
    </row>
    <row r="405" spans="1:7" ht="15">
      <c r="A405" s="157"/>
      <c r="B405" s="154"/>
      <c r="C405" s="179"/>
      <c r="D405" s="146"/>
      <c r="E405" s="147"/>
      <c r="F405" s="148"/>
      <c r="G405" s="72"/>
    </row>
    <row r="406" spans="1:7" ht="15">
      <c r="A406" s="145">
        <f>A404+1</f>
        <v>152</v>
      </c>
      <c r="B406" s="146" t="s">
        <v>464</v>
      </c>
      <c r="C406" s="179" t="s">
        <v>255</v>
      </c>
      <c r="D406" s="146" t="s">
        <v>15</v>
      </c>
      <c r="E406" s="147">
        <v>1</v>
      </c>
      <c r="F406" s="148"/>
      <c r="G406" s="72">
        <f>E406*F406</f>
        <v>0</v>
      </c>
    </row>
    <row r="407" spans="1:7" ht="15">
      <c r="A407" s="157"/>
      <c r="B407" s="154"/>
      <c r="C407" s="179"/>
      <c r="D407" s="146"/>
      <c r="E407" s="147"/>
      <c r="F407" s="148"/>
      <c r="G407" s="72"/>
    </row>
    <row r="408" spans="1:7" ht="15">
      <c r="A408" s="145">
        <f>A406+1</f>
        <v>153</v>
      </c>
      <c r="B408" s="146" t="s">
        <v>240</v>
      </c>
      <c r="C408" s="179" t="s">
        <v>257</v>
      </c>
      <c r="D408" s="146" t="s">
        <v>15</v>
      </c>
      <c r="E408" s="147">
        <v>1</v>
      </c>
      <c r="F408" s="148"/>
      <c r="G408" s="72">
        <f>E408*F408</f>
        <v>0</v>
      </c>
    </row>
    <row r="409" spans="1:7" ht="15">
      <c r="A409" s="157"/>
      <c r="B409" s="154"/>
      <c r="C409" s="179"/>
      <c r="D409" s="146"/>
      <c r="E409" s="147"/>
      <c r="F409" s="148"/>
      <c r="G409" s="72"/>
    </row>
    <row r="410" spans="1:7" ht="15">
      <c r="A410" s="145">
        <f>A408+1</f>
        <v>154</v>
      </c>
      <c r="B410" s="146" t="s">
        <v>242</v>
      </c>
      <c r="C410" s="179" t="s">
        <v>259</v>
      </c>
      <c r="D410" s="146" t="s">
        <v>15</v>
      </c>
      <c r="E410" s="147">
        <v>1</v>
      </c>
      <c r="F410" s="148"/>
      <c r="G410" s="72">
        <f>E410*F410</f>
        <v>0</v>
      </c>
    </row>
    <row r="411" spans="1:7" ht="15">
      <c r="A411" s="157"/>
      <c r="B411" s="154"/>
      <c r="C411" s="179"/>
      <c r="D411" s="146"/>
      <c r="E411" s="147"/>
      <c r="F411" s="148"/>
      <c r="G411" s="72"/>
    </row>
    <row r="412" spans="1:7" ht="15">
      <c r="A412" s="145">
        <f>A410+1</f>
        <v>155</v>
      </c>
      <c r="B412" s="146" t="s">
        <v>244</v>
      </c>
      <c r="C412" s="179" t="s">
        <v>261</v>
      </c>
      <c r="D412" s="146" t="s">
        <v>15</v>
      </c>
      <c r="E412" s="147">
        <v>1</v>
      </c>
      <c r="F412" s="148"/>
      <c r="G412" s="72">
        <f>E412*F412</f>
        <v>0</v>
      </c>
    </row>
    <row r="413" spans="1:7" ht="15">
      <c r="A413" s="157"/>
      <c r="B413" s="154"/>
      <c r="C413" s="179"/>
      <c r="D413" s="146"/>
      <c r="E413" s="147"/>
      <c r="F413" s="148"/>
      <c r="G413" s="72"/>
    </row>
    <row r="414" spans="1:7" ht="51">
      <c r="A414" s="145">
        <f>A412+1</f>
        <v>156</v>
      </c>
      <c r="B414" s="146" t="s">
        <v>471</v>
      </c>
      <c r="C414" s="179" t="s">
        <v>263</v>
      </c>
      <c r="D414" s="146" t="s">
        <v>15</v>
      </c>
      <c r="E414" s="147">
        <v>25</v>
      </c>
      <c r="F414" s="148"/>
      <c r="G414" s="72">
        <f>E414*F414</f>
        <v>0</v>
      </c>
    </row>
    <row r="415" spans="1:7" ht="15">
      <c r="A415" s="157"/>
      <c r="B415" s="154"/>
      <c r="C415" s="199"/>
      <c r="D415" s="146"/>
      <c r="E415" s="147"/>
      <c r="F415" s="148"/>
      <c r="G415" s="72"/>
    </row>
    <row r="416" spans="1:7" ht="39.75" customHeight="1">
      <c r="A416" s="157"/>
      <c r="B416" s="138"/>
      <c r="C416" s="179" t="s">
        <v>264</v>
      </c>
      <c r="D416" s="146"/>
      <c r="E416" s="147"/>
      <c r="F416" s="148"/>
      <c r="G416" s="72"/>
    </row>
    <row r="417" spans="1:7" ht="15">
      <c r="A417" s="157"/>
      <c r="B417" s="138"/>
      <c r="C417" s="199"/>
      <c r="D417" s="146"/>
      <c r="E417" s="147"/>
      <c r="F417" s="148"/>
      <c r="G417" s="72"/>
    </row>
    <row r="418" spans="1:7" ht="15">
      <c r="A418" s="145">
        <f>A414+1</f>
        <v>157</v>
      </c>
      <c r="B418" s="146" t="s">
        <v>474</v>
      </c>
      <c r="C418" s="179" t="s">
        <v>266</v>
      </c>
      <c r="D418" s="146" t="s">
        <v>267</v>
      </c>
      <c r="E418" s="147">
        <v>200</v>
      </c>
      <c r="F418" s="148"/>
      <c r="G418" s="72">
        <f>E418*F418</f>
        <v>0</v>
      </c>
    </row>
    <row r="419" spans="1:7" ht="15">
      <c r="A419" s="157"/>
      <c r="B419" s="154"/>
      <c r="C419" s="199"/>
      <c r="D419" s="146"/>
      <c r="E419" s="147"/>
      <c r="F419" s="148"/>
      <c r="G419" s="72"/>
    </row>
    <row r="420" spans="1:7" ht="15">
      <c r="A420" s="145">
        <f>A418+1</f>
        <v>158</v>
      </c>
      <c r="B420" s="146" t="s">
        <v>248</v>
      </c>
      <c r="C420" s="179" t="s">
        <v>269</v>
      </c>
      <c r="D420" s="146" t="s">
        <v>267</v>
      </c>
      <c r="E420" s="147">
        <v>250</v>
      </c>
      <c r="F420" s="148"/>
      <c r="G420" s="72">
        <f>E420*F420</f>
        <v>0</v>
      </c>
    </row>
    <row r="421" spans="1:7" ht="15">
      <c r="A421" s="157"/>
      <c r="B421" s="154"/>
      <c r="C421" s="199"/>
      <c r="D421" s="146"/>
      <c r="E421" s="147"/>
      <c r="F421" s="148"/>
      <c r="G421" s="72"/>
    </row>
    <row r="422" spans="1:7" ht="25.5">
      <c r="A422" s="145">
        <f>A420+1</f>
        <v>159</v>
      </c>
      <c r="B422" s="146" t="s">
        <v>252</v>
      </c>
      <c r="C422" s="170" t="s">
        <v>271</v>
      </c>
      <c r="D422" s="146" t="s">
        <v>22</v>
      </c>
      <c r="E422" s="147">
        <v>1500</v>
      </c>
      <c r="F422" s="148"/>
      <c r="G422" s="72">
        <f>F422*E422</f>
        <v>0</v>
      </c>
    </row>
    <row r="423" spans="1:7" ht="15">
      <c r="A423" s="145"/>
      <c r="B423" s="146"/>
      <c r="C423" s="149"/>
      <c r="D423" s="146"/>
      <c r="E423" s="147"/>
      <c r="F423" s="148"/>
      <c r="G423" s="72"/>
    </row>
    <row r="424" spans="1:7" ht="106.5" customHeight="1">
      <c r="A424" s="145">
        <f>A422+1</f>
        <v>160</v>
      </c>
      <c r="B424" s="146" t="s">
        <v>254</v>
      </c>
      <c r="C424" s="201" t="s">
        <v>273</v>
      </c>
      <c r="D424" s="146" t="s">
        <v>211</v>
      </c>
      <c r="E424" s="147">
        <v>1</v>
      </c>
      <c r="F424" s="148"/>
      <c r="G424" s="72">
        <f>F424*E424</f>
        <v>0</v>
      </c>
    </row>
    <row r="425" spans="1:7" ht="15">
      <c r="A425" s="157"/>
      <c r="B425" s="146"/>
      <c r="C425" s="201"/>
      <c r="D425" s="202"/>
      <c r="E425" s="202"/>
      <c r="F425" s="203"/>
      <c r="G425" s="72"/>
    </row>
    <row r="426" spans="1:7" ht="15">
      <c r="A426" s="157"/>
      <c r="B426" s="150"/>
      <c r="C426" s="192" t="s">
        <v>274</v>
      </c>
      <c r="D426" s="202"/>
      <c r="E426" s="204"/>
      <c r="F426" s="204"/>
      <c r="G426" s="72"/>
    </row>
    <row r="427" spans="1:7" ht="15">
      <c r="A427" s="157"/>
      <c r="B427" s="146"/>
      <c r="C427" s="192" t="s">
        <v>538</v>
      </c>
      <c r="D427" s="202"/>
      <c r="E427" s="204"/>
      <c r="F427" s="204"/>
      <c r="G427" s="72"/>
    </row>
    <row r="428" spans="1:7" ht="120.75" customHeight="1">
      <c r="A428" s="157"/>
      <c r="B428" s="146"/>
      <c r="C428" s="205" t="s">
        <v>669</v>
      </c>
      <c r="D428" s="206"/>
      <c r="E428" s="204"/>
      <c r="F428" s="207"/>
      <c r="G428" s="66"/>
    </row>
    <row r="429" spans="1:7" ht="15">
      <c r="A429" s="157"/>
      <c r="B429" s="146"/>
      <c r="C429" s="205"/>
      <c r="D429" s="206"/>
      <c r="E429" s="204"/>
      <c r="F429" s="207"/>
      <c r="G429" s="66"/>
    </row>
    <row r="430" spans="1:7" ht="15">
      <c r="A430" s="145">
        <f>A424+1</f>
        <v>161</v>
      </c>
      <c r="B430" s="146" t="s">
        <v>256</v>
      </c>
      <c r="C430" s="205" t="s">
        <v>275</v>
      </c>
      <c r="D430" s="206" t="s">
        <v>214</v>
      </c>
      <c r="E430" s="204">
        <v>4</v>
      </c>
      <c r="F430" s="204"/>
      <c r="G430" s="72">
        <f>F430*E430</f>
        <v>0</v>
      </c>
    </row>
    <row r="431" spans="1:7" ht="15">
      <c r="A431" s="157"/>
      <c r="B431" s="146"/>
      <c r="C431" s="205"/>
      <c r="D431" s="206"/>
      <c r="E431" s="204"/>
      <c r="F431" s="207"/>
      <c r="G431" s="66"/>
    </row>
    <row r="432" spans="1:7" ht="15">
      <c r="A432" s="145">
        <f>A430+1</f>
        <v>162</v>
      </c>
      <c r="B432" s="146" t="s">
        <v>258</v>
      </c>
      <c r="C432" s="205" t="s">
        <v>276</v>
      </c>
      <c r="D432" s="206" t="s">
        <v>214</v>
      </c>
      <c r="E432" s="204">
        <v>20</v>
      </c>
      <c r="F432" s="204"/>
      <c r="G432" s="72">
        <f>F432*E432</f>
        <v>0</v>
      </c>
    </row>
    <row r="433" spans="1:7" ht="15">
      <c r="A433" s="157"/>
      <c r="B433" s="146"/>
      <c r="C433" s="205"/>
      <c r="D433" s="206"/>
      <c r="E433" s="204"/>
      <c r="F433" s="207"/>
      <c r="G433" s="66"/>
    </row>
    <row r="434" spans="1:7" ht="15">
      <c r="A434" s="145">
        <f>A432+1</f>
        <v>163</v>
      </c>
      <c r="B434" s="146" t="s">
        <v>260</v>
      </c>
      <c r="C434" s="205" t="s">
        <v>278</v>
      </c>
      <c r="D434" s="206" t="s">
        <v>214</v>
      </c>
      <c r="E434" s="204">
        <v>4</v>
      </c>
      <c r="F434" s="204"/>
      <c r="G434" s="72">
        <f>F434*E434</f>
        <v>0</v>
      </c>
    </row>
    <row r="435" spans="1:7" ht="15">
      <c r="A435" s="157"/>
      <c r="B435" s="146"/>
      <c r="C435" s="205"/>
      <c r="D435" s="202"/>
      <c r="E435" s="202"/>
      <c r="F435" s="203"/>
      <c r="G435" s="72"/>
    </row>
    <row r="436" spans="1:7" ht="15">
      <c r="A436" s="145">
        <f>A434+1</f>
        <v>164</v>
      </c>
      <c r="B436" s="146" t="s">
        <v>262</v>
      </c>
      <c r="C436" s="205" t="s">
        <v>280</v>
      </c>
      <c r="D436" s="206" t="s">
        <v>214</v>
      </c>
      <c r="E436" s="204">
        <v>3</v>
      </c>
      <c r="F436" s="204"/>
      <c r="G436" s="72">
        <f>F436*E436</f>
        <v>0</v>
      </c>
    </row>
    <row r="437" spans="1:7" ht="15">
      <c r="A437" s="157"/>
      <c r="B437" s="138"/>
      <c r="C437" s="199"/>
      <c r="D437" s="140"/>
      <c r="E437" s="147"/>
      <c r="F437" s="142"/>
      <c r="G437" s="72"/>
    </row>
    <row r="438" spans="1:7" ht="15">
      <c r="A438" s="157"/>
      <c r="B438" s="150"/>
      <c r="C438" s="192" t="s">
        <v>281</v>
      </c>
      <c r="D438" s="208"/>
      <c r="E438" s="209"/>
      <c r="F438" s="197"/>
      <c r="G438" s="137"/>
    </row>
    <row r="439" spans="1:7" ht="15">
      <c r="A439" s="157"/>
      <c r="B439" s="210"/>
      <c r="C439" s="211" t="s">
        <v>539</v>
      </c>
      <c r="D439" s="208"/>
      <c r="E439" s="209"/>
      <c r="F439" s="197"/>
      <c r="G439" s="137"/>
    </row>
    <row r="440" spans="1:7" ht="38.25">
      <c r="A440" s="145">
        <f>A436+1</f>
        <v>165</v>
      </c>
      <c r="B440" s="146" t="s">
        <v>265</v>
      </c>
      <c r="C440" s="212" t="s">
        <v>282</v>
      </c>
      <c r="D440" s="202" t="s">
        <v>66</v>
      </c>
      <c r="E440" s="204">
        <v>10</v>
      </c>
      <c r="F440" s="204"/>
      <c r="G440" s="72">
        <f>F440*E440</f>
        <v>0</v>
      </c>
    </row>
    <row r="441" spans="1:7" ht="15">
      <c r="A441" s="157"/>
      <c r="B441" s="210"/>
      <c r="C441" s="213"/>
      <c r="D441" s="214"/>
      <c r="E441" s="207"/>
      <c r="F441" s="204"/>
      <c r="G441" s="66"/>
    </row>
    <row r="442" spans="1:7" ht="38.25">
      <c r="A442" s="145">
        <f>A440+1</f>
        <v>166</v>
      </c>
      <c r="B442" s="146" t="s">
        <v>268</v>
      </c>
      <c r="C442" s="212" t="s">
        <v>283</v>
      </c>
      <c r="D442" s="202" t="s">
        <v>66</v>
      </c>
      <c r="E442" s="204">
        <v>10</v>
      </c>
      <c r="F442" s="204"/>
      <c r="G442" s="72">
        <f>F442*E442</f>
        <v>0</v>
      </c>
    </row>
    <row r="443" spans="1:7" ht="15">
      <c r="A443" s="157"/>
      <c r="B443" s="210"/>
      <c r="C443" s="213"/>
      <c r="D443" s="214"/>
      <c r="E443" s="207"/>
      <c r="F443" s="204"/>
      <c r="G443" s="66"/>
    </row>
    <row r="444" spans="1:7" ht="51">
      <c r="A444" s="145">
        <f>A442+1</f>
        <v>167</v>
      </c>
      <c r="B444" s="146" t="s">
        <v>270</v>
      </c>
      <c r="C444" s="212" t="s">
        <v>285</v>
      </c>
      <c r="D444" s="202" t="s">
        <v>66</v>
      </c>
      <c r="E444" s="204">
        <v>30</v>
      </c>
      <c r="F444" s="204"/>
      <c r="G444" s="72">
        <f>F444*E444</f>
        <v>0</v>
      </c>
    </row>
    <row r="445" spans="1:7" ht="15">
      <c r="A445" s="157"/>
      <c r="B445" s="210"/>
      <c r="C445" s="212"/>
      <c r="D445" s="202"/>
      <c r="E445" s="204"/>
      <c r="F445" s="204"/>
      <c r="G445" s="66"/>
    </row>
    <row r="446" spans="1:7" ht="51">
      <c r="A446" s="145">
        <f>A444+1</f>
        <v>168</v>
      </c>
      <c r="B446" s="146" t="s">
        <v>272</v>
      </c>
      <c r="C446" s="212" t="s">
        <v>287</v>
      </c>
      <c r="D446" s="202" t="s">
        <v>66</v>
      </c>
      <c r="E446" s="204">
        <v>30</v>
      </c>
      <c r="F446" s="204"/>
      <c r="G446" s="72">
        <f>F446*E446</f>
        <v>0</v>
      </c>
    </row>
    <row r="447" spans="1:7" ht="15">
      <c r="A447" s="157"/>
      <c r="B447" s="210"/>
      <c r="C447" s="212"/>
      <c r="D447" s="202"/>
      <c r="E447" s="204"/>
      <c r="F447" s="204"/>
      <c r="G447" s="66"/>
    </row>
    <row r="448" spans="1:7" ht="38.25">
      <c r="A448" s="145">
        <f>A446+1</f>
        <v>169</v>
      </c>
      <c r="B448" s="146" t="s">
        <v>277</v>
      </c>
      <c r="C448" s="212" t="s">
        <v>670</v>
      </c>
      <c r="D448" s="202" t="s">
        <v>66</v>
      </c>
      <c r="E448" s="204">
        <v>15</v>
      </c>
      <c r="F448" s="204"/>
      <c r="G448" s="72">
        <f>F448*E448</f>
        <v>0</v>
      </c>
    </row>
    <row r="449" spans="1:7" ht="15">
      <c r="A449" s="157"/>
      <c r="B449" s="210"/>
      <c r="C449" s="212"/>
      <c r="D449" s="202"/>
      <c r="E449" s="204"/>
      <c r="F449" s="204"/>
      <c r="G449" s="66"/>
    </row>
    <row r="450" spans="1:7" ht="38.25">
      <c r="A450" s="145">
        <f>A448+1</f>
        <v>170</v>
      </c>
      <c r="B450" s="146" t="s">
        <v>279</v>
      </c>
      <c r="C450" s="212" t="s">
        <v>671</v>
      </c>
      <c r="D450" s="202" t="s">
        <v>66</v>
      </c>
      <c r="E450" s="204">
        <v>5</v>
      </c>
      <c r="F450" s="204"/>
      <c r="G450" s="72">
        <f>F450*E450</f>
        <v>0</v>
      </c>
    </row>
    <row r="451" spans="1:7" ht="15">
      <c r="A451" s="157"/>
      <c r="B451" s="210"/>
      <c r="C451" s="212"/>
      <c r="D451" s="202"/>
      <c r="E451" s="204"/>
      <c r="F451" s="204"/>
      <c r="G451" s="66"/>
    </row>
    <row r="452" spans="1:7" ht="51">
      <c r="A452" s="145">
        <f>A450+1</f>
        <v>171</v>
      </c>
      <c r="B452" s="146" t="s">
        <v>284</v>
      </c>
      <c r="C452" s="215" t="s">
        <v>291</v>
      </c>
      <c r="D452" s="202" t="s">
        <v>66</v>
      </c>
      <c r="E452" s="204">
        <v>160</v>
      </c>
      <c r="F452" s="204"/>
      <c r="G452" s="72">
        <f>F452*E452</f>
        <v>0</v>
      </c>
    </row>
    <row r="453" spans="1:7" ht="15">
      <c r="A453" s="157"/>
      <c r="B453" s="210"/>
      <c r="C453" s="201"/>
      <c r="D453" s="202"/>
      <c r="E453" s="204"/>
      <c r="F453" s="204"/>
      <c r="G453" s="66"/>
    </row>
    <row r="454" spans="1:7" ht="38.25">
      <c r="A454" s="145">
        <f>A452+1</f>
        <v>172</v>
      </c>
      <c r="B454" s="146" t="s">
        <v>286</v>
      </c>
      <c r="C454" s="212" t="s">
        <v>672</v>
      </c>
      <c r="D454" s="202" t="s">
        <v>66</v>
      </c>
      <c r="E454" s="204">
        <v>10</v>
      </c>
      <c r="F454" s="204"/>
      <c r="G454" s="72">
        <f>F454*E454</f>
        <v>0</v>
      </c>
    </row>
    <row r="455" spans="1:7" ht="15">
      <c r="A455" s="157"/>
      <c r="B455" s="210"/>
      <c r="C455" s="213"/>
      <c r="D455" s="214"/>
      <c r="E455" s="204"/>
      <c r="F455" s="204"/>
      <c r="G455" s="66"/>
    </row>
    <row r="456" spans="1:7" ht="51">
      <c r="A456" s="145">
        <f>A454+1</f>
        <v>173</v>
      </c>
      <c r="B456" s="146" t="s">
        <v>288</v>
      </c>
      <c r="C456" s="212" t="s">
        <v>294</v>
      </c>
      <c r="D456" s="202" t="s">
        <v>66</v>
      </c>
      <c r="E456" s="204">
        <v>30</v>
      </c>
      <c r="F456" s="204"/>
      <c r="G456" s="72">
        <f>F456*E456</f>
        <v>0</v>
      </c>
    </row>
    <row r="457" spans="1:7" ht="15">
      <c r="A457" s="157"/>
      <c r="B457" s="210"/>
      <c r="C457" s="211"/>
      <c r="D457" s="208"/>
      <c r="E457" s="209"/>
      <c r="F457" s="197"/>
      <c r="G457" s="137"/>
    </row>
    <row r="458" spans="1:7" ht="15">
      <c r="A458" s="157"/>
      <c r="B458" s="150"/>
      <c r="C458" s="192" t="s">
        <v>295</v>
      </c>
      <c r="D458" s="154"/>
      <c r="E458" s="198"/>
      <c r="F458" s="185"/>
      <c r="G458" s="186"/>
    </row>
    <row r="459" spans="1:7" ht="15">
      <c r="A459" s="157"/>
      <c r="B459" s="188"/>
      <c r="C459" s="211" t="s">
        <v>540</v>
      </c>
      <c r="D459" s="154"/>
      <c r="E459" s="198"/>
      <c r="F459" s="185"/>
      <c r="G459" s="186"/>
    </row>
    <row r="460" spans="1:7" ht="76.5">
      <c r="A460" s="145">
        <f>A456+1</f>
        <v>174</v>
      </c>
      <c r="B460" s="146" t="s">
        <v>289</v>
      </c>
      <c r="C460" s="149" t="s">
        <v>297</v>
      </c>
      <c r="D460" s="146" t="s">
        <v>15</v>
      </c>
      <c r="E460" s="147">
        <v>6</v>
      </c>
      <c r="F460" s="148"/>
      <c r="G460" s="72">
        <f>F460*E460</f>
        <v>0</v>
      </c>
    </row>
    <row r="461" spans="1:7" ht="15">
      <c r="A461" s="157"/>
      <c r="B461" s="146"/>
      <c r="C461" s="199"/>
      <c r="D461" s="154"/>
      <c r="E461" s="147"/>
      <c r="F461" s="148"/>
      <c r="G461" s="72"/>
    </row>
    <row r="462" spans="1:7" ht="15.75">
      <c r="A462" s="157"/>
      <c r="B462" s="150"/>
      <c r="C462" s="192" t="s">
        <v>212</v>
      </c>
      <c r="D462" s="174"/>
      <c r="E462" s="175"/>
      <c r="F462" s="216"/>
      <c r="G462" s="177"/>
    </row>
    <row r="463" spans="1:7" ht="15">
      <c r="A463" s="157"/>
      <c r="B463" s="138"/>
      <c r="C463" s="211" t="s">
        <v>541</v>
      </c>
      <c r="D463" s="146"/>
      <c r="E463" s="147"/>
      <c r="F463" s="148"/>
      <c r="G463" s="72"/>
    </row>
    <row r="464" spans="1:7" ht="63.75">
      <c r="A464" s="145">
        <f>A460+1</f>
        <v>175</v>
      </c>
      <c r="B464" s="146" t="s">
        <v>290</v>
      </c>
      <c r="C464" s="149" t="s">
        <v>299</v>
      </c>
      <c r="D464" s="146" t="s">
        <v>214</v>
      </c>
      <c r="E464" s="147">
        <v>2</v>
      </c>
      <c r="F464" s="148"/>
      <c r="G464" s="72">
        <f>F464*E464</f>
        <v>0</v>
      </c>
    </row>
    <row r="465" spans="1:7" ht="15">
      <c r="A465" s="157"/>
      <c r="B465" s="138"/>
      <c r="C465" s="149"/>
      <c r="D465" s="146"/>
      <c r="E465" s="147"/>
      <c r="F465" s="148"/>
      <c r="G465" s="72"/>
    </row>
    <row r="466" spans="1:7" ht="15">
      <c r="A466" s="157"/>
      <c r="B466" s="150"/>
      <c r="C466" s="192" t="s">
        <v>300</v>
      </c>
      <c r="D466" s="217"/>
      <c r="E466" s="218"/>
      <c r="F466" s="219"/>
      <c r="G466" s="220"/>
    </row>
    <row r="467" spans="1:7" ht="15.75">
      <c r="A467" s="157"/>
      <c r="B467" s="221"/>
      <c r="C467" s="179"/>
      <c r="D467" s="222"/>
      <c r="E467" s="222"/>
      <c r="F467" s="223"/>
      <c r="G467" s="224"/>
    </row>
    <row r="468" spans="1:7" ht="82.5" customHeight="1">
      <c r="A468" s="157"/>
      <c r="B468" s="165"/>
      <c r="C468" s="149" t="s">
        <v>301</v>
      </c>
      <c r="D468" s="217"/>
      <c r="E468" s="218"/>
      <c r="F468" s="219"/>
      <c r="G468" s="220"/>
    </row>
    <row r="469" spans="1:7" ht="15">
      <c r="A469" s="157"/>
      <c r="B469" s="165"/>
      <c r="C469" s="179"/>
      <c r="D469" s="217"/>
      <c r="E469" s="218"/>
      <c r="F469" s="219"/>
      <c r="G469" s="220"/>
    </row>
    <row r="470" spans="1:7" ht="15">
      <c r="A470" s="145">
        <f>A464+1</f>
        <v>176</v>
      </c>
      <c r="B470" s="146" t="s">
        <v>292</v>
      </c>
      <c r="C470" s="149" t="s">
        <v>303</v>
      </c>
      <c r="D470" s="146" t="s">
        <v>267</v>
      </c>
      <c r="E470" s="147">
        <v>500</v>
      </c>
      <c r="F470" s="148"/>
      <c r="G470" s="72">
        <f>F470*E470</f>
        <v>0</v>
      </c>
    </row>
    <row r="471" spans="1:7" ht="15">
      <c r="A471" s="157"/>
      <c r="B471" s="165"/>
      <c r="C471" s="149"/>
      <c r="D471" s="146"/>
      <c r="E471" s="147"/>
      <c r="F471" s="148"/>
      <c r="G471" s="72"/>
    </row>
    <row r="472" spans="1:7" ht="25.5">
      <c r="A472" s="145">
        <f>A470+1</f>
        <v>177</v>
      </c>
      <c r="B472" s="146" t="s">
        <v>293</v>
      </c>
      <c r="C472" s="149" t="s">
        <v>673</v>
      </c>
      <c r="D472" s="146" t="s">
        <v>305</v>
      </c>
      <c r="E472" s="147">
        <v>1</v>
      </c>
      <c r="F472" s="148"/>
      <c r="G472" s="72">
        <f>F472*E472</f>
        <v>0</v>
      </c>
    </row>
    <row r="473" spans="1:7" ht="15">
      <c r="A473" s="157"/>
      <c r="B473" s="165"/>
      <c r="C473" s="179"/>
      <c r="D473" s="146"/>
      <c r="E473" s="146"/>
      <c r="F473" s="148"/>
      <c r="G473" s="72"/>
    </row>
    <row r="474" spans="1:7" ht="15">
      <c r="A474" s="157"/>
      <c r="B474" s="150"/>
      <c r="C474" s="192" t="s">
        <v>306</v>
      </c>
      <c r="D474" s="154"/>
      <c r="E474" s="198"/>
      <c r="F474" s="185"/>
      <c r="G474" s="200"/>
    </row>
    <row r="475" spans="1:7" ht="15.75">
      <c r="A475" s="157"/>
      <c r="B475" s="225"/>
      <c r="C475" s="211" t="s">
        <v>542</v>
      </c>
      <c r="D475" s="222"/>
      <c r="E475" s="222"/>
      <c r="F475" s="223"/>
      <c r="G475" s="224"/>
    </row>
    <row r="476" spans="1:7" ht="95.25" customHeight="1">
      <c r="A476" s="145">
        <f>A472+1</f>
        <v>178</v>
      </c>
      <c r="B476" s="146" t="s">
        <v>296</v>
      </c>
      <c r="C476" s="149" t="s">
        <v>674</v>
      </c>
      <c r="D476" s="146" t="s">
        <v>66</v>
      </c>
      <c r="E476" s="147">
        <v>50</v>
      </c>
      <c r="F476" s="148"/>
      <c r="G476" s="72">
        <f>E476*F476</f>
        <v>0</v>
      </c>
    </row>
    <row r="477" spans="1:7" ht="15">
      <c r="A477" s="157"/>
      <c r="B477" s="138"/>
      <c r="C477" s="149"/>
      <c r="D477" s="146"/>
      <c r="E477" s="147"/>
      <c r="F477" s="148"/>
      <c r="G477" s="72"/>
    </row>
    <row r="478" spans="1:7" ht="63.75">
      <c r="A478" s="145">
        <f>A476+1</f>
        <v>179</v>
      </c>
      <c r="B478" s="146" t="s">
        <v>354</v>
      </c>
      <c r="C478" s="149" t="s">
        <v>309</v>
      </c>
      <c r="D478" s="146" t="s">
        <v>267</v>
      </c>
      <c r="E478" s="147">
        <v>500</v>
      </c>
      <c r="F478" s="148"/>
      <c r="G478" s="72">
        <f>E478*F478</f>
        <v>0</v>
      </c>
    </row>
    <row r="479" spans="1:7" ht="15">
      <c r="A479" s="157"/>
      <c r="B479" s="138"/>
      <c r="C479" s="149"/>
      <c r="D479" s="146"/>
      <c r="E479" s="147"/>
      <c r="F479" s="148"/>
      <c r="G479" s="72"/>
    </row>
    <row r="480" spans="1:7" ht="15">
      <c r="A480" s="145">
        <f>A478+1</f>
        <v>180</v>
      </c>
      <c r="B480" s="146" t="s">
        <v>355</v>
      </c>
      <c r="C480" s="149" t="s">
        <v>311</v>
      </c>
      <c r="D480" s="146" t="s">
        <v>267</v>
      </c>
      <c r="E480" s="147">
        <v>25</v>
      </c>
      <c r="F480" s="148"/>
      <c r="G480" s="72">
        <f>E480*F480</f>
        <v>0</v>
      </c>
    </row>
    <row r="481" spans="1:7" ht="12.75" customHeight="1">
      <c r="A481" s="157"/>
      <c r="B481" s="138"/>
      <c r="C481" s="149"/>
      <c r="D481" s="146"/>
      <c r="E481" s="147"/>
      <c r="F481" s="148"/>
      <c r="G481" s="72"/>
    </row>
    <row r="482" spans="1:7" ht="38.25">
      <c r="A482" s="145">
        <f>A480+1</f>
        <v>181</v>
      </c>
      <c r="B482" s="146" t="s">
        <v>356</v>
      </c>
      <c r="C482" s="149" t="s">
        <v>313</v>
      </c>
      <c r="D482" s="146" t="s">
        <v>267</v>
      </c>
      <c r="E482" s="147">
        <v>500</v>
      </c>
      <c r="F482" s="148"/>
      <c r="G482" s="72">
        <f>E482*F482</f>
        <v>0</v>
      </c>
    </row>
    <row r="483" spans="1:7" ht="12.75" customHeight="1">
      <c r="A483" s="157"/>
      <c r="B483" s="138"/>
      <c r="C483" s="149"/>
      <c r="D483" s="146"/>
      <c r="E483" s="147"/>
      <c r="F483" s="148"/>
      <c r="G483" s="72"/>
    </row>
    <row r="484" spans="1:7" ht="30" customHeight="1">
      <c r="A484" s="157"/>
      <c r="B484" s="165"/>
      <c r="C484" s="149" t="s">
        <v>314</v>
      </c>
      <c r="D484" s="146"/>
      <c r="E484" s="147"/>
      <c r="F484" s="148"/>
      <c r="G484" s="72"/>
    </row>
    <row r="485" spans="1:7" ht="12.75" customHeight="1">
      <c r="A485" s="157"/>
      <c r="B485" s="138"/>
      <c r="C485" s="149"/>
      <c r="D485" s="146"/>
      <c r="E485" s="147"/>
      <c r="F485" s="148"/>
      <c r="G485" s="72"/>
    </row>
    <row r="486" spans="1:7" ht="15">
      <c r="A486" s="145">
        <f>A482+1</f>
        <v>182</v>
      </c>
      <c r="B486" s="146" t="s">
        <v>357</v>
      </c>
      <c r="C486" s="149" t="s">
        <v>316</v>
      </c>
      <c r="D486" s="146" t="s">
        <v>66</v>
      </c>
      <c r="E486" s="147">
        <v>100</v>
      </c>
      <c r="F486" s="148"/>
      <c r="G486" s="72">
        <f>E486*F486</f>
        <v>0</v>
      </c>
    </row>
    <row r="487" spans="1:7" ht="12.75" customHeight="1">
      <c r="A487" s="157"/>
      <c r="B487" s="138"/>
      <c r="C487" s="149"/>
      <c r="D487" s="146"/>
      <c r="E487" s="147"/>
      <c r="F487" s="148"/>
      <c r="G487" s="72"/>
    </row>
    <row r="488" spans="1:7" ht="15">
      <c r="A488" s="145">
        <f>A486+1</f>
        <v>183</v>
      </c>
      <c r="B488" s="146" t="s">
        <v>358</v>
      </c>
      <c r="C488" s="149" t="s">
        <v>318</v>
      </c>
      <c r="D488" s="146" t="s">
        <v>66</v>
      </c>
      <c r="E488" s="147">
        <v>100</v>
      </c>
      <c r="F488" s="148"/>
      <c r="G488" s="72">
        <f>E488*F488</f>
        <v>0</v>
      </c>
    </row>
    <row r="489" spans="1:7" ht="12.75" customHeight="1">
      <c r="A489" s="157"/>
      <c r="B489" s="138"/>
      <c r="C489" s="149"/>
      <c r="D489" s="146"/>
      <c r="E489" s="147"/>
      <c r="F489" s="148"/>
      <c r="G489" s="72"/>
    </row>
    <row r="490" spans="1:7" ht="69.75" customHeight="1">
      <c r="A490" s="145">
        <f>A488+1</f>
        <v>184</v>
      </c>
      <c r="B490" s="146" t="s">
        <v>298</v>
      </c>
      <c r="C490" s="149" t="s">
        <v>320</v>
      </c>
      <c r="D490" s="146" t="s">
        <v>66</v>
      </c>
      <c r="E490" s="147">
        <v>50</v>
      </c>
      <c r="F490" s="148"/>
      <c r="G490" s="72">
        <f>E490*F490</f>
        <v>0</v>
      </c>
    </row>
    <row r="491" spans="1:7" ht="12.75" customHeight="1">
      <c r="A491" s="157"/>
      <c r="B491" s="138"/>
      <c r="C491" s="149"/>
      <c r="D491" s="146"/>
      <c r="E491" s="147"/>
      <c r="F491" s="148"/>
      <c r="G491" s="72"/>
    </row>
    <row r="492" spans="1:7" ht="72" customHeight="1">
      <c r="A492" s="145">
        <f>A490+1</f>
        <v>185</v>
      </c>
      <c r="B492" s="146" t="s">
        <v>359</v>
      </c>
      <c r="C492" s="149" t="s">
        <v>322</v>
      </c>
      <c r="D492" s="146" t="s">
        <v>66</v>
      </c>
      <c r="E492" s="147">
        <v>3</v>
      </c>
      <c r="F492" s="148"/>
      <c r="G492" s="72">
        <f>E492*F492</f>
        <v>0</v>
      </c>
    </row>
    <row r="493" spans="1:7" ht="12.75" customHeight="1">
      <c r="A493" s="157"/>
      <c r="B493" s="138"/>
      <c r="C493" s="149"/>
      <c r="D493" s="146"/>
      <c r="E493" s="147"/>
      <c r="F493" s="148"/>
      <c r="G493" s="72"/>
    </row>
    <row r="494" spans="1:7" ht="15">
      <c r="A494" s="145">
        <f>A492+1</f>
        <v>186</v>
      </c>
      <c r="B494" s="146" t="s">
        <v>360</v>
      </c>
      <c r="C494" s="149" t="s">
        <v>324</v>
      </c>
      <c r="D494" s="146" t="s">
        <v>66</v>
      </c>
      <c r="E494" s="147">
        <v>3</v>
      </c>
      <c r="F494" s="148"/>
      <c r="G494" s="72">
        <f>E494*F494</f>
        <v>0</v>
      </c>
    </row>
    <row r="495" spans="1:7" ht="12.75" customHeight="1">
      <c r="A495" s="157"/>
      <c r="B495" s="138"/>
      <c r="C495" s="149"/>
      <c r="D495" s="146"/>
      <c r="E495" s="147"/>
      <c r="F495" s="148"/>
      <c r="G495" s="72"/>
    </row>
    <row r="496" spans="1:7" ht="28.5" customHeight="1">
      <c r="A496" s="145">
        <f>A494+1</f>
        <v>187</v>
      </c>
      <c r="B496" s="146" t="s">
        <v>361</v>
      </c>
      <c r="C496" s="149" t="s">
        <v>326</v>
      </c>
      <c r="D496" s="146" t="s">
        <v>66</v>
      </c>
      <c r="E496" s="147">
        <v>5</v>
      </c>
      <c r="F496" s="148"/>
      <c r="G496" s="72">
        <f>E496*F496</f>
        <v>0</v>
      </c>
    </row>
    <row r="497" spans="1:7" ht="12.75" customHeight="1">
      <c r="A497" s="157"/>
      <c r="B497" s="138"/>
      <c r="C497" s="149"/>
      <c r="D497" s="146"/>
      <c r="E497" s="147"/>
      <c r="F497" s="148"/>
      <c r="G497" s="72"/>
    </row>
    <row r="498" spans="1:7" ht="25.5">
      <c r="A498" s="145">
        <f>A496+1</f>
        <v>188</v>
      </c>
      <c r="B498" s="146" t="s">
        <v>302</v>
      </c>
      <c r="C498" s="149" t="s">
        <v>328</v>
      </c>
      <c r="D498" s="146" t="s">
        <v>66</v>
      </c>
      <c r="E498" s="147">
        <v>5</v>
      </c>
      <c r="F498" s="148"/>
      <c r="G498" s="72">
        <f>E498*F498</f>
        <v>0</v>
      </c>
    </row>
    <row r="499" spans="1:7" ht="12.75" customHeight="1">
      <c r="A499" s="157"/>
      <c r="B499" s="138"/>
      <c r="C499" s="149"/>
      <c r="D499" s="146"/>
      <c r="E499" s="147"/>
      <c r="F499" s="148"/>
      <c r="G499" s="72"/>
    </row>
    <row r="500" spans="1:7" ht="27" customHeight="1">
      <c r="A500" s="157"/>
      <c r="B500" s="146"/>
      <c r="C500" s="149" t="s">
        <v>329</v>
      </c>
      <c r="D500" s="146"/>
      <c r="E500" s="147"/>
      <c r="F500" s="148"/>
      <c r="G500" s="72"/>
    </row>
    <row r="501" spans="1:7" ht="12.75" customHeight="1">
      <c r="A501" s="157"/>
      <c r="B501" s="138"/>
      <c r="C501" s="149"/>
      <c r="D501" s="146"/>
      <c r="E501" s="147"/>
      <c r="F501" s="148"/>
      <c r="G501" s="72"/>
    </row>
    <row r="502" spans="1:7" ht="15">
      <c r="A502" s="145">
        <f>A498+1</f>
        <v>189</v>
      </c>
      <c r="B502" s="146" t="s">
        <v>304</v>
      </c>
      <c r="C502" s="149" t="s">
        <v>331</v>
      </c>
      <c r="D502" s="146" t="s">
        <v>66</v>
      </c>
      <c r="E502" s="147">
        <v>1</v>
      </c>
      <c r="F502" s="148"/>
      <c r="G502" s="72">
        <f>E502*F502</f>
        <v>0</v>
      </c>
    </row>
    <row r="503" spans="1:7" ht="12.75" customHeight="1">
      <c r="A503" s="157"/>
      <c r="B503" s="138"/>
      <c r="C503" s="149"/>
      <c r="D503" s="146"/>
      <c r="E503" s="147"/>
      <c r="F503" s="148"/>
      <c r="G503" s="72"/>
    </row>
    <row r="504" spans="1:7" ht="15">
      <c r="A504" s="145">
        <f>A502+1</f>
        <v>190</v>
      </c>
      <c r="B504" s="146" t="s">
        <v>307</v>
      </c>
      <c r="C504" s="149" t="s">
        <v>333</v>
      </c>
      <c r="D504" s="146" t="s">
        <v>66</v>
      </c>
      <c r="E504" s="147">
        <v>1</v>
      </c>
      <c r="F504" s="148"/>
      <c r="G504" s="72">
        <f>E504*F504</f>
        <v>0</v>
      </c>
    </row>
    <row r="505" spans="1:7" ht="12.75" customHeight="1">
      <c r="A505" s="157"/>
      <c r="B505" s="138"/>
      <c r="C505" s="149"/>
      <c r="D505" s="146"/>
      <c r="E505" s="147"/>
      <c r="F505" s="148"/>
      <c r="G505" s="72"/>
    </row>
    <row r="506" spans="1:7" ht="44.25" customHeight="1">
      <c r="A506" s="157"/>
      <c r="B506" s="146"/>
      <c r="C506" s="149" t="s">
        <v>675</v>
      </c>
      <c r="D506" s="146"/>
      <c r="E506" s="147"/>
      <c r="F506" s="148"/>
      <c r="G506" s="72"/>
    </row>
    <row r="507" spans="1:7" ht="12.75" customHeight="1">
      <c r="A507" s="157"/>
      <c r="B507" s="138"/>
      <c r="C507" s="149"/>
      <c r="D507" s="146"/>
      <c r="E507" s="147"/>
      <c r="F507" s="148"/>
      <c r="G507" s="72"/>
    </row>
    <row r="508" spans="1:7" ht="15">
      <c r="A508" s="145">
        <f>A504+1</f>
        <v>191</v>
      </c>
      <c r="B508" s="146" t="s">
        <v>308</v>
      </c>
      <c r="C508" s="149" t="s">
        <v>335</v>
      </c>
      <c r="D508" s="146" t="s">
        <v>66</v>
      </c>
      <c r="E508" s="147">
        <v>1</v>
      </c>
      <c r="F508" s="148"/>
      <c r="G508" s="72">
        <f>E508*F508</f>
        <v>0</v>
      </c>
    </row>
    <row r="509" spans="1:7" ht="12.75" customHeight="1">
      <c r="A509" s="157"/>
      <c r="B509" s="138"/>
      <c r="C509" s="149"/>
      <c r="D509" s="146"/>
      <c r="E509" s="147"/>
      <c r="F509" s="148"/>
      <c r="G509" s="72"/>
    </row>
    <row r="510" spans="1:7" ht="15">
      <c r="A510" s="145">
        <f>A508+1</f>
        <v>192</v>
      </c>
      <c r="B510" s="146" t="s">
        <v>310</v>
      </c>
      <c r="C510" s="149" t="s">
        <v>336</v>
      </c>
      <c r="D510" s="146" t="s">
        <v>66</v>
      </c>
      <c r="E510" s="147">
        <v>1</v>
      </c>
      <c r="F510" s="148"/>
      <c r="G510" s="72">
        <f>E510*F510</f>
        <v>0</v>
      </c>
    </row>
    <row r="511" spans="1:7" ht="12.75" customHeight="1">
      <c r="A511" s="157"/>
      <c r="B511" s="138"/>
      <c r="C511" s="149"/>
      <c r="D511" s="146"/>
      <c r="E511" s="147"/>
      <c r="F511" s="148"/>
      <c r="G511" s="72"/>
    </row>
    <row r="512" spans="1:7" ht="15">
      <c r="A512" s="157"/>
      <c r="B512" s="146"/>
      <c r="C512" s="149" t="s">
        <v>337</v>
      </c>
      <c r="D512" s="146"/>
      <c r="E512" s="147"/>
      <c r="F512" s="148"/>
      <c r="G512" s="72"/>
    </row>
    <row r="513" spans="1:7" ht="12.75" customHeight="1">
      <c r="A513" s="157"/>
      <c r="B513" s="138"/>
      <c r="C513" s="149"/>
      <c r="D513" s="146"/>
      <c r="E513" s="147"/>
      <c r="F513" s="148"/>
      <c r="G513" s="72"/>
    </row>
    <row r="514" spans="1:7" ht="15">
      <c r="A514" s="145">
        <f>A510+1</f>
        <v>193</v>
      </c>
      <c r="B514" s="146" t="s">
        <v>312</v>
      </c>
      <c r="C514" s="149" t="s">
        <v>338</v>
      </c>
      <c r="D514" s="146" t="s">
        <v>66</v>
      </c>
      <c r="E514" s="147">
        <v>3</v>
      </c>
      <c r="F514" s="148"/>
      <c r="G514" s="72">
        <f>E514*F514</f>
        <v>0</v>
      </c>
    </row>
    <row r="515" spans="1:7" ht="12.75" customHeight="1">
      <c r="A515" s="157"/>
      <c r="B515" s="138"/>
      <c r="C515" s="149"/>
      <c r="D515" s="146"/>
      <c r="E515" s="147"/>
      <c r="F515" s="148"/>
      <c r="G515" s="72"/>
    </row>
    <row r="516" spans="1:7" ht="59.25" customHeight="1">
      <c r="A516" s="157"/>
      <c r="B516" s="165"/>
      <c r="C516" s="149" t="s">
        <v>339</v>
      </c>
      <c r="D516" s="146"/>
      <c r="E516" s="147"/>
      <c r="F516" s="148"/>
      <c r="G516" s="72"/>
    </row>
    <row r="517" spans="1:7" ht="15">
      <c r="A517" s="157"/>
      <c r="B517" s="138"/>
      <c r="C517" s="149"/>
      <c r="D517" s="146"/>
      <c r="E517" s="147"/>
      <c r="F517" s="148"/>
      <c r="G517" s="72"/>
    </row>
    <row r="518" spans="1:7" ht="15">
      <c r="A518" s="145">
        <f>A514+1</f>
        <v>194</v>
      </c>
      <c r="B518" s="146" t="s">
        <v>315</v>
      </c>
      <c r="C518" s="149" t="s">
        <v>340</v>
      </c>
      <c r="D518" s="146" t="s">
        <v>66</v>
      </c>
      <c r="E518" s="147">
        <v>1</v>
      </c>
      <c r="F518" s="148"/>
      <c r="G518" s="72">
        <f>E518*F518</f>
        <v>0</v>
      </c>
    </row>
    <row r="519" spans="1:7" ht="15">
      <c r="A519" s="157"/>
      <c r="B519" s="165"/>
      <c r="C519" s="149"/>
      <c r="D519" s="146"/>
      <c r="E519" s="147"/>
      <c r="F519" s="148"/>
      <c r="G519" s="72"/>
    </row>
    <row r="520" spans="1:7" ht="15">
      <c r="A520" s="145">
        <f>A518+1</f>
        <v>195</v>
      </c>
      <c r="B520" s="146" t="s">
        <v>317</v>
      </c>
      <c r="C520" s="149" t="s">
        <v>341</v>
      </c>
      <c r="D520" s="146" t="s">
        <v>66</v>
      </c>
      <c r="E520" s="147">
        <v>1</v>
      </c>
      <c r="F520" s="148"/>
      <c r="G520" s="72">
        <f>E520*F520</f>
        <v>0</v>
      </c>
    </row>
    <row r="521" spans="1:7" ht="15">
      <c r="A521" s="157"/>
      <c r="B521" s="165"/>
      <c r="C521" s="149"/>
      <c r="D521" s="146"/>
      <c r="E521" s="147"/>
      <c r="F521" s="148"/>
      <c r="G521" s="72"/>
    </row>
    <row r="522" spans="1:7" ht="42.75" customHeight="1">
      <c r="A522" s="145">
        <f>A520+1</f>
        <v>196</v>
      </c>
      <c r="B522" s="146" t="s">
        <v>319</v>
      </c>
      <c r="C522" s="149" t="s">
        <v>342</v>
      </c>
      <c r="D522" s="146" t="s">
        <v>267</v>
      </c>
      <c r="E522" s="147">
        <v>500</v>
      </c>
      <c r="F522" s="148"/>
      <c r="G522" s="72">
        <f>E522*F522</f>
        <v>0</v>
      </c>
    </row>
    <row r="523" spans="1:7" ht="15">
      <c r="A523" s="157"/>
      <c r="B523" s="165"/>
      <c r="C523" s="149"/>
      <c r="D523" s="146"/>
      <c r="E523" s="147"/>
      <c r="F523" s="148"/>
      <c r="G523" s="72"/>
    </row>
    <row r="524" spans="1:7" ht="93" customHeight="1">
      <c r="A524" s="145">
        <f>A522+1</f>
        <v>197</v>
      </c>
      <c r="B524" s="146" t="s">
        <v>321</v>
      </c>
      <c r="C524" s="149" t="s">
        <v>676</v>
      </c>
      <c r="D524" s="146" t="s">
        <v>305</v>
      </c>
      <c r="E524" s="147">
        <v>3</v>
      </c>
      <c r="F524" s="148"/>
      <c r="G524" s="72">
        <f>F524*E524</f>
        <v>0</v>
      </c>
    </row>
    <row r="525" spans="1:7" ht="15">
      <c r="A525" s="157"/>
      <c r="B525" s="146"/>
      <c r="C525" s="149"/>
      <c r="D525" s="146"/>
      <c r="E525" s="147"/>
      <c r="F525" s="148"/>
      <c r="G525" s="72"/>
    </row>
    <row r="526" spans="1:7" ht="66" customHeight="1">
      <c r="A526" s="145">
        <f>A524+1</f>
        <v>198</v>
      </c>
      <c r="B526" s="146" t="s">
        <v>323</v>
      </c>
      <c r="C526" s="149" t="s">
        <v>677</v>
      </c>
      <c r="D526" s="146" t="s">
        <v>305</v>
      </c>
      <c r="E526" s="147">
        <v>3</v>
      </c>
      <c r="F526" s="148"/>
      <c r="G526" s="72">
        <f>F526*E526</f>
        <v>0</v>
      </c>
    </row>
    <row r="527" spans="1:7" ht="15">
      <c r="A527" s="157"/>
      <c r="B527" s="165"/>
      <c r="C527" s="226"/>
      <c r="D527" s="154"/>
      <c r="E527" s="198"/>
      <c r="F527" s="185"/>
      <c r="G527" s="200"/>
    </row>
    <row r="528" spans="1:7" ht="15">
      <c r="A528" s="43" t="s">
        <v>553</v>
      </c>
      <c r="B528" s="43"/>
      <c r="C528" s="43"/>
      <c r="D528" s="43"/>
      <c r="E528" s="43"/>
      <c r="F528" s="43"/>
      <c r="G528" s="17">
        <f>SUM(G381:G527)</f>
        <v>0</v>
      </c>
    </row>
    <row r="529" spans="1:7" ht="15">
      <c r="A529" s="227" t="s">
        <v>554</v>
      </c>
      <c r="B529" s="227"/>
      <c r="C529" s="227"/>
      <c r="D529" s="227"/>
      <c r="E529" s="227"/>
      <c r="F529" s="227"/>
      <c r="G529" s="17">
        <f>G528+G371</f>
        <v>0</v>
      </c>
    </row>
    <row r="530" spans="1:7" ht="15">
      <c r="A530" s="36"/>
      <c r="B530" s="130"/>
      <c r="C530" s="130"/>
      <c r="D530" s="130"/>
      <c r="E530" s="131"/>
      <c r="F530" s="130"/>
      <c r="G530" s="17"/>
    </row>
    <row r="531" spans="1:7" ht="15">
      <c r="A531" s="118" t="s">
        <v>515</v>
      </c>
      <c r="B531" s="69"/>
      <c r="C531" s="114" t="s">
        <v>708</v>
      </c>
      <c r="D531" s="119"/>
      <c r="E531" s="120"/>
      <c r="F531" s="121"/>
      <c r="G531" s="122"/>
    </row>
    <row r="532" spans="1:7" ht="15">
      <c r="A532" s="132"/>
      <c r="B532" s="133"/>
      <c r="C532" s="134"/>
      <c r="D532" s="135"/>
      <c r="E532" s="135"/>
      <c r="F532" s="136"/>
      <c r="G532" s="137"/>
    </row>
    <row r="533" spans="1:7" ht="15">
      <c r="A533" s="138"/>
      <c r="B533" s="129"/>
      <c r="C533" s="139" t="s">
        <v>343</v>
      </c>
      <c r="D533" s="140"/>
      <c r="E533" s="141"/>
      <c r="F533" s="142"/>
      <c r="G533" s="143"/>
    </row>
    <row r="534" spans="1:7" ht="15">
      <c r="A534" s="138"/>
      <c r="B534" s="139"/>
      <c r="C534" s="144"/>
      <c r="D534" s="140"/>
      <c r="E534" s="141"/>
      <c r="F534" s="142"/>
      <c r="G534" s="143"/>
    </row>
    <row r="535" spans="1:7" ht="66" customHeight="1">
      <c r="A535" s="145">
        <f>A526+1</f>
        <v>199</v>
      </c>
      <c r="B535" s="56" t="s">
        <v>152</v>
      </c>
      <c r="C535" s="49" t="s">
        <v>153</v>
      </c>
      <c r="D535" s="146" t="s">
        <v>154</v>
      </c>
      <c r="E535" s="147">
        <v>350</v>
      </c>
      <c r="F535" s="148"/>
      <c r="G535" s="72">
        <f>F535*E535</f>
        <v>0</v>
      </c>
    </row>
    <row r="536" spans="1:7" ht="15">
      <c r="A536" s="145"/>
      <c r="B536" s="56"/>
      <c r="C536" s="49"/>
      <c r="D536" s="146"/>
      <c r="E536" s="147"/>
      <c r="F536" s="148"/>
      <c r="G536" s="72"/>
    </row>
    <row r="537" spans="1:7" ht="15">
      <c r="A537" s="138"/>
      <c r="B537" s="150"/>
      <c r="C537" s="139" t="s">
        <v>344</v>
      </c>
      <c r="D537" s="146"/>
      <c r="E537" s="147"/>
      <c r="F537" s="148"/>
      <c r="G537" s="72"/>
    </row>
    <row r="538" spans="1:7" ht="15">
      <c r="A538" s="138"/>
      <c r="B538" s="151"/>
      <c r="C538" s="144"/>
      <c r="D538" s="146"/>
      <c r="E538" s="147"/>
      <c r="F538" s="148"/>
      <c r="G538" s="72"/>
    </row>
    <row r="539" spans="1:7" ht="84" customHeight="1">
      <c r="A539" s="145">
        <f>A535+1</f>
        <v>200</v>
      </c>
      <c r="B539" s="152" t="s">
        <v>155</v>
      </c>
      <c r="C539" s="49" t="s">
        <v>156</v>
      </c>
      <c r="D539" s="146" t="s">
        <v>157</v>
      </c>
      <c r="E539" s="147">
        <v>100</v>
      </c>
      <c r="F539" s="148"/>
      <c r="G539" s="72">
        <f>F539*E539</f>
        <v>0</v>
      </c>
    </row>
    <row r="540" spans="1:7" ht="15">
      <c r="A540" s="138"/>
      <c r="B540" s="153"/>
      <c r="C540" s="149"/>
      <c r="D540" s="146"/>
      <c r="E540" s="147"/>
      <c r="F540" s="148"/>
      <c r="G540" s="72"/>
    </row>
    <row r="541" spans="1:7" ht="15">
      <c r="A541" s="138"/>
      <c r="B541" s="153"/>
      <c r="C541" s="149"/>
      <c r="D541" s="146"/>
      <c r="E541" s="147"/>
      <c r="F541" s="148"/>
      <c r="G541" s="72"/>
    </row>
    <row r="542" spans="1:7" ht="15">
      <c r="A542" s="138"/>
      <c r="B542" s="153"/>
      <c r="C542" s="149"/>
      <c r="D542" s="146"/>
      <c r="E542" s="147"/>
      <c r="F542" s="148"/>
      <c r="G542" s="72"/>
    </row>
    <row r="543" spans="1:7" ht="15">
      <c r="A543" s="138"/>
      <c r="B543" s="150"/>
      <c r="C543" s="139" t="s">
        <v>345</v>
      </c>
      <c r="D543" s="146"/>
      <c r="E543" s="147"/>
      <c r="F543" s="148"/>
      <c r="G543" s="72"/>
    </row>
    <row r="544" spans="1:7" ht="15">
      <c r="A544" s="154"/>
      <c r="B544" s="155"/>
      <c r="C544" s="156"/>
      <c r="D544" s="146"/>
      <c r="E544" s="147"/>
      <c r="F544" s="148"/>
      <c r="G544" s="72"/>
    </row>
    <row r="545" spans="1:7" ht="38.25">
      <c r="A545" s="145">
        <f>A539+1</f>
        <v>201</v>
      </c>
      <c r="B545" s="152" t="s">
        <v>158</v>
      </c>
      <c r="C545" s="49" t="s">
        <v>159</v>
      </c>
      <c r="D545" s="146" t="s">
        <v>22</v>
      </c>
      <c r="E545" s="147">
        <v>25</v>
      </c>
      <c r="F545" s="148"/>
      <c r="G545" s="72">
        <f>E545*F545</f>
        <v>0</v>
      </c>
    </row>
    <row r="546" spans="1:7" ht="15">
      <c r="A546" s="157"/>
      <c r="B546" s="152"/>
      <c r="C546" s="149"/>
      <c r="D546" s="146"/>
      <c r="E546" s="147"/>
      <c r="F546" s="148"/>
      <c r="G546" s="72"/>
    </row>
    <row r="547" spans="1:7" ht="38.25">
      <c r="A547" s="145">
        <f>A545+1</f>
        <v>202</v>
      </c>
      <c r="B547" s="152" t="s">
        <v>160</v>
      </c>
      <c r="C547" s="149" t="s">
        <v>161</v>
      </c>
      <c r="D547" s="146" t="s">
        <v>22</v>
      </c>
      <c r="E547" s="147">
        <v>50</v>
      </c>
      <c r="F547" s="148"/>
      <c r="G547" s="72">
        <f>E547*F547</f>
        <v>0</v>
      </c>
    </row>
    <row r="548" spans="1:7" ht="15">
      <c r="A548" s="157"/>
      <c r="B548" s="152"/>
      <c r="C548" s="149"/>
      <c r="D548" s="146"/>
      <c r="E548" s="147"/>
      <c r="F548" s="148"/>
      <c r="G548" s="72"/>
    </row>
    <row r="549" spans="1:7" ht="38.25">
      <c r="A549" s="145">
        <f>A547+1</f>
        <v>203</v>
      </c>
      <c r="B549" s="152" t="s">
        <v>162</v>
      </c>
      <c r="C549" s="149" t="s">
        <v>163</v>
      </c>
      <c r="D549" s="146" t="s">
        <v>22</v>
      </c>
      <c r="E549" s="147">
        <v>800</v>
      </c>
      <c r="F549" s="148"/>
      <c r="G549" s="72">
        <f>E549*F549</f>
        <v>0</v>
      </c>
    </row>
    <row r="550" spans="1:7" ht="15">
      <c r="A550" s="157"/>
      <c r="B550" s="152"/>
      <c r="C550" s="149"/>
      <c r="D550" s="146"/>
      <c r="E550" s="147"/>
      <c r="F550" s="148"/>
      <c r="G550" s="72"/>
    </row>
    <row r="551" spans="1:7" ht="15">
      <c r="A551" s="158"/>
      <c r="B551" s="150"/>
      <c r="C551" s="139" t="s">
        <v>346</v>
      </c>
      <c r="D551" s="146"/>
      <c r="E551" s="147"/>
      <c r="F551" s="148"/>
      <c r="G551" s="72"/>
    </row>
    <row r="552" spans="1:7" ht="15">
      <c r="A552" s="158"/>
      <c r="B552" s="153"/>
      <c r="C552" s="144"/>
      <c r="D552" s="146"/>
      <c r="E552" s="147"/>
      <c r="F552" s="148"/>
      <c r="G552" s="72"/>
    </row>
    <row r="553" spans="1:7" ht="54" customHeight="1">
      <c r="A553" s="145">
        <f>A549+1</f>
        <v>204</v>
      </c>
      <c r="B553" s="152" t="s">
        <v>170</v>
      </c>
      <c r="C553" s="149" t="s">
        <v>171</v>
      </c>
      <c r="D553" s="146" t="s">
        <v>172</v>
      </c>
      <c r="E553" s="147">
        <v>4500</v>
      </c>
      <c r="F553" s="148"/>
      <c r="G553" s="72">
        <f>F553*E553</f>
        <v>0</v>
      </c>
    </row>
    <row r="554" spans="1:7" ht="15">
      <c r="A554" s="158"/>
      <c r="B554" s="153"/>
      <c r="C554" s="149"/>
      <c r="D554" s="146"/>
      <c r="E554" s="147"/>
      <c r="F554" s="148"/>
      <c r="G554" s="72"/>
    </row>
    <row r="555" spans="1:7" ht="66" customHeight="1">
      <c r="A555" s="145">
        <f>A553+1</f>
        <v>205</v>
      </c>
      <c r="B555" s="152" t="s">
        <v>173</v>
      </c>
      <c r="C555" s="149" t="s">
        <v>174</v>
      </c>
      <c r="D555" s="146" t="s">
        <v>172</v>
      </c>
      <c r="E555" s="147">
        <v>4500</v>
      </c>
      <c r="F555" s="148"/>
      <c r="G555" s="72">
        <f>F555*E555</f>
        <v>0</v>
      </c>
    </row>
    <row r="556" spans="1:7" ht="15">
      <c r="A556" s="158"/>
      <c r="B556" s="153"/>
      <c r="C556" s="149"/>
      <c r="D556" s="146"/>
      <c r="E556" s="147"/>
      <c r="F556" s="148"/>
      <c r="G556" s="72"/>
    </row>
    <row r="557" spans="1:7" ht="15">
      <c r="A557" s="158"/>
      <c r="B557" s="150"/>
      <c r="C557" s="139" t="s">
        <v>175</v>
      </c>
      <c r="D557" s="146"/>
      <c r="E557" s="147"/>
      <c r="F557" s="148"/>
      <c r="G557" s="72"/>
    </row>
    <row r="558" spans="1:7" ht="15">
      <c r="A558" s="158"/>
      <c r="B558" s="151"/>
      <c r="C558" s="144"/>
      <c r="D558" s="146"/>
      <c r="E558" s="147"/>
      <c r="F558" s="148"/>
      <c r="G558" s="72"/>
    </row>
    <row r="559" spans="1:7" ht="38.25">
      <c r="A559" s="145">
        <f>A555+1</f>
        <v>206</v>
      </c>
      <c r="B559" s="152" t="s">
        <v>176</v>
      </c>
      <c r="C559" s="149" t="s">
        <v>177</v>
      </c>
      <c r="D559" s="146" t="s">
        <v>178</v>
      </c>
      <c r="E559" s="147">
        <v>250</v>
      </c>
      <c r="F559" s="148"/>
      <c r="G559" s="72">
        <f>F559*E559</f>
        <v>0</v>
      </c>
    </row>
    <row r="560" spans="1:7" ht="15">
      <c r="A560" s="158"/>
      <c r="B560" s="153"/>
      <c r="C560" s="149"/>
      <c r="D560" s="146"/>
      <c r="E560" s="147"/>
      <c r="F560" s="148"/>
      <c r="G560" s="72"/>
    </row>
    <row r="561" spans="1:7" ht="42" customHeight="1">
      <c r="A561" s="145">
        <f>A559+1</f>
        <v>207</v>
      </c>
      <c r="B561" s="152" t="s">
        <v>179</v>
      </c>
      <c r="C561" s="149" t="s">
        <v>180</v>
      </c>
      <c r="D561" s="146" t="s">
        <v>178</v>
      </c>
      <c r="E561" s="147">
        <v>250</v>
      </c>
      <c r="F561" s="148"/>
      <c r="G561" s="72">
        <f>F561*E561</f>
        <v>0</v>
      </c>
    </row>
    <row r="562" spans="1:7" ht="15">
      <c r="A562" s="158"/>
      <c r="B562" s="153"/>
      <c r="C562" s="149"/>
      <c r="D562" s="146"/>
      <c r="E562" s="147"/>
      <c r="F562" s="148"/>
      <c r="G562" s="72"/>
    </row>
    <row r="563" spans="1:7" ht="40.5" customHeight="1">
      <c r="A563" s="145">
        <f>A561+1</f>
        <v>208</v>
      </c>
      <c r="B563" s="152" t="s">
        <v>181</v>
      </c>
      <c r="C563" s="149" t="s">
        <v>182</v>
      </c>
      <c r="D563" s="146" t="s">
        <v>178</v>
      </c>
      <c r="E563" s="147">
        <v>250</v>
      </c>
      <c r="F563" s="148"/>
      <c r="G563" s="72">
        <f>F563*E563</f>
        <v>0</v>
      </c>
    </row>
    <row r="564" spans="1:7" ht="15">
      <c r="A564" s="158"/>
      <c r="B564" s="152"/>
      <c r="C564" s="149"/>
      <c r="D564" s="146"/>
      <c r="E564" s="147"/>
      <c r="F564" s="148"/>
      <c r="G564" s="72"/>
    </row>
    <row r="565" spans="1:7" ht="40.5" customHeight="1">
      <c r="A565" s="145">
        <f>A563+1</f>
        <v>209</v>
      </c>
      <c r="B565" s="152" t="s">
        <v>183</v>
      </c>
      <c r="C565" s="149" t="s">
        <v>184</v>
      </c>
      <c r="D565" s="146" t="s">
        <v>178</v>
      </c>
      <c r="E565" s="147">
        <v>250</v>
      </c>
      <c r="F565" s="148"/>
      <c r="G565" s="72">
        <f>F565*E565</f>
        <v>0</v>
      </c>
    </row>
    <row r="566" spans="1:7" ht="15">
      <c r="A566" s="157"/>
      <c r="B566" s="152"/>
      <c r="C566" s="149"/>
      <c r="D566" s="146"/>
      <c r="E566" s="147"/>
      <c r="F566" s="148"/>
      <c r="G566" s="72"/>
    </row>
    <row r="567" spans="1:7" ht="15">
      <c r="A567" s="158"/>
      <c r="B567" s="152"/>
      <c r="C567" s="139" t="s">
        <v>185</v>
      </c>
      <c r="D567" s="146"/>
      <c r="E567" s="147"/>
      <c r="F567" s="148"/>
      <c r="G567" s="72"/>
    </row>
    <row r="568" spans="1:7" ht="15">
      <c r="A568" s="158"/>
      <c r="B568" s="152"/>
      <c r="C568" s="160"/>
      <c r="D568" s="146"/>
      <c r="E568" s="147"/>
      <c r="F568" s="148"/>
      <c r="G568" s="72"/>
    </row>
    <row r="569" spans="1:7" ht="67.5" customHeight="1">
      <c r="A569" s="145">
        <f>A565+1</f>
        <v>210</v>
      </c>
      <c r="B569" s="152" t="s">
        <v>186</v>
      </c>
      <c r="C569" s="49" t="s">
        <v>187</v>
      </c>
      <c r="D569" s="146" t="s">
        <v>188</v>
      </c>
      <c r="E569" s="147">
        <v>2</v>
      </c>
      <c r="F569" s="148"/>
      <c r="G569" s="72">
        <f>F569*E569</f>
        <v>0</v>
      </c>
    </row>
    <row r="570" spans="1:7" ht="15">
      <c r="A570" s="157"/>
      <c r="B570" s="152"/>
      <c r="C570" s="163"/>
      <c r="D570" s="146"/>
      <c r="E570" s="147"/>
      <c r="F570" s="148"/>
      <c r="G570" s="72"/>
    </row>
    <row r="571" spans="1:7" ht="72" customHeight="1">
      <c r="A571" s="145">
        <f>A569+1</f>
        <v>211</v>
      </c>
      <c r="B571" s="152" t="s">
        <v>189</v>
      </c>
      <c r="C571" s="149" t="s">
        <v>190</v>
      </c>
      <c r="D571" s="146" t="s">
        <v>15</v>
      </c>
      <c r="E571" s="147">
        <v>3</v>
      </c>
      <c r="F571" s="148"/>
      <c r="G571" s="72">
        <f>E571*F571</f>
        <v>0</v>
      </c>
    </row>
    <row r="572" spans="1:7" ht="15">
      <c r="A572" s="157"/>
      <c r="B572" s="152"/>
      <c r="C572" s="163"/>
      <c r="D572" s="146"/>
      <c r="E572" s="147"/>
      <c r="F572" s="148"/>
      <c r="G572" s="72"/>
    </row>
    <row r="573" spans="1:7" ht="72" customHeight="1">
      <c r="A573" s="145">
        <f>A571+1</f>
        <v>212</v>
      </c>
      <c r="B573" s="152" t="s">
        <v>191</v>
      </c>
      <c r="C573" s="149" t="s">
        <v>192</v>
      </c>
      <c r="D573" s="146" t="s">
        <v>15</v>
      </c>
      <c r="E573" s="147">
        <v>3</v>
      </c>
      <c r="F573" s="148"/>
      <c r="G573" s="72">
        <f>E573*F573</f>
        <v>0</v>
      </c>
    </row>
    <row r="574" spans="1:7" ht="15">
      <c r="A574" s="157"/>
      <c r="B574" s="152"/>
      <c r="C574" s="149"/>
      <c r="D574" s="146"/>
      <c r="E574" s="147"/>
      <c r="F574" s="148"/>
      <c r="G574" s="72"/>
    </row>
    <row r="575" spans="1:7" ht="15">
      <c r="A575" s="157"/>
      <c r="B575" s="152"/>
      <c r="C575" s="164" t="s">
        <v>193</v>
      </c>
      <c r="D575" s="146"/>
      <c r="E575" s="147"/>
      <c r="F575" s="148"/>
      <c r="G575" s="72"/>
    </row>
    <row r="576" spans="1:7" ht="15">
      <c r="A576" s="157"/>
      <c r="B576" s="152"/>
      <c r="C576" s="166"/>
      <c r="D576" s="146"/>
      <c r="E576" s="147"/>
      <c r="F576" s="148"/>
      <c r="G576" s="72"/>
    </row>
    <row r="577" spans="1:7" ht="15">
      <c r="A577" s="157"/>
      <c r="B577" s="152"/>
      <c r="C577" s="164" t="s">
        <v>347</v>
      </c>
      <c r="D577" s="146"/>
      <c r="E577" s="147"/>
      <c r="F577" s="148"/>
      <c r="G577" s="72"/>
    </row>
    <row r="578" spans="1:7" ht="15">
      <c r="A578" s="157"/>
      <c r="B578" s="152"/>
      <c r="C578" s="166"/>
      <c r="D578" s="146"/>
      <c r="E578" s="147"/>
      <c r="F578" s="148"/>
      <c r="G578" s="72"/>
    </row>
    <row r="579" spans="1:7" ht="75" customHeight="1">
      <c r="A579" s="145">
        <f>A573+1</f>
        <v>213</v>
      </c>
      <c r="B579" s="152" t="s">
        <v>194</v>
      </c>
      <c r="C579" s="149" t="s">
        <v>653</v>
      </c>
      <c r="D579" s="146" t="s">
        <v>15</v>
      </c>
      <c r="E579" s="147">
        <v>10</v>
      </c>
      <c r="F579" s="148"/>
      <c r="G579" s="72">
        <f>E579*F579</f>
        <v>0</v>
      </c>
    </row>
    <row r="580" spans="1:7" ht="15">
      <c r="A580" s="157"/>
      <c r="B580" s="152"/>
      <c r="C580" s="163"/>
      <c r="D580" s="146"/>
      <c r="E580" s="147"/>
      <c r="F580" s="148"/>
      <c r="G580" s="72"/>
    </row>
    <row r="581" spans="1:7" ht="15">
      <c r="A581" s="157"/>
      <c r="B581" s="152"/>
      <c r="C581" s="164" t="s">
        <v>348</v>
      </c>
      <c r="D581" s="146"/>
      <c r="E581" s="147"/>
      <c r="F581" s="148"/>
      <c r="G581" s="72"/>
    </row>
    <row r="582" spans="1:7" ht="15">
      <c r="A582" s="167"/>
      <c r="B582" s="152"/>
      <c r="C582" s="134"/>
      <c r="D582" s="146"/>
      <c r="E582" s="147"/>
      <c r="F582" s="148"/>
      <c r="G582" s="72"/>
    </row>
    <row r="583" spans="1:7" ht="73.5" customHeight="1">
      <c r="A583" s="145">
        <f>A579+1</f>
        <v>214</v>
      </c>
      <c r="B583" s="152" t="s">
        <v>195</v>
      </c>
      <c r="C583" s="149" t="s">
        <v>196</v>
      </c>
      <c r="D583" s="146" t="s">
        <v>15</v>
      </c>
      <c r="E583" s="147">
        <v>10</v>
      </c>
      <c r="F583" s="148"/>
      <c r="G583" s="72">
        <f>E583*F583</f>
        <v>0</v>
      </c>
    </row>
    <row r="584" spans="1:7" ht="15">
      <c r="A584" s="157"/>
      <c r="B584" s="152"/>
      <c r="C584" s="163"/>
      <c r="D584" s="146"/>
      <c r="E584" s="147"/>
      <c r="F584" s="148"/>
      <c r="G584" s="72"/>
    </row>
    <row r="585" spans="1:7" ht="15">
      <c r="A585" s="157"/>
      <c r="B585" s="152"/>
      <c r="C585" s="164" t="s">
        <v>349</v>
      </c>
      <c r="D585" s="146"/>
      <c r="E585" s="147"/>
      <c r="F585" s="148"/>
      <c r="G585" s="72"/>
    </row>
    <row r="586" spans="1:7" ht="15">
      <c r="A586" s="157"/>
      <c r="B586" s="152"/>
      <c r="C586" s="166"/>
      <c r="D586" s="146"/>
      <c r="E586" s="147"/>
      <c r="F586" s="148"/>
      <c r="G586" s="72"/>
    </row>
    <row r="587" spans="1:7" ht="60" customHeight="1">
      <c r="A587" s="145">
        <f>A583+1</f>
        <v>215</v>
      </c>
      <c r="B587" s="152" t="s">
        <v>197</v>
      </c>
      <c r="C587" s="170" t="s">
        <v>198</v>
      </c>
      <c r="D587" s="146" t="s">
        <v>188</v>
      </c>
      <c r="E587" s="147">
        <v>10</v>
      </c>
      <c r="F587" s="148"/>
      <c r="G587" s="72">
        <f>E587*F587</f>
        <v>0</v>
      </c>
    </row>
    <row r="588" spans="1:7" ht="15">
      <c r="A588" s="157"/>
      <c r="B588" s="152"/>
      <c r="C588" s="156"/>
      <c r="D588" s="146"/>
      <c r="E588" s="147"/>
      <c r="F588" s="148"/>
      <c r="G588" s="72"/>
    </row>
    <row r="589" spans="1:7" ht="15">
      <c r="A589" s="158"/>
      <c r="B589" s="152"/>
      <c r="C589" s="164" t="s">
        <v>350</v>
      </c>
      <c r="D589" s="146"/>
      <c r="E589" s="147"/>
      <c r="F589" s="148"/>
      <c r="G589" s="72"/>
    </row>
    <row r="590" spans="1:7" ht="15">
      <c r="A590" s="158"/>
      <c r="B590" s="152"/>
      <c r="C590" s="166"/>
      <c r="D590" s="146"/>
      <c r="E590" s="147"/>
      <c r="F590" s="148"/>
      <c r="G590" s="72"/>
    </row>
    <row r="591" spans="1:7" ht="99.75" customHeight="1">
      <c r="A591" s="145">
        <f>A587+1</f>
        <v>216</v>
      </c>
      <c r="B591" s="152" t="s">
        <v>199</v>
      </c>
      <c r="C591" s="149" t="s">
        <v>608</v>
      </c>
      <c r="D591" s="146" t="s">
        <v>15</v>
      </c>
      <c r="E591" s="147">
        <v>25</v>
      </c>
      <c r="F591" s="148"/>
      <c r="G591" s="72">
        <f>E591*F591</f>
        <v>0</v>
      </c>
    </row>
    <row r="592" spans="1:7" ht="15">
      <c r="A592" s="157"/>
      <c r="B592" s="152"/>
      <c r="C592" s="163"/>
      <c r="D592" s="146"/>
      <c r="E592" s="147"/>
      <c r="F592" s="148"/>
      <c r="G592" s="72"/>
    </row>
    <row r="593" spans="1:7" ht="15">
      <c r="A593" s="157"/>
      <c r="B593" s="152"/>
      <c r="C593" s="163"/>
      <c r="D593" s="146"/>
      <c r="E593" s="147"/>
      <c r="F593" s="148"/>
      <c r="G593" s="72"/>
    </row>
    <row r="594" spans="1:7" ht="15">
      <c r="A594" s="157"/>
      <c r="B594" s="152"/>
      <c r="C594" s="163"/>
      <c r="D594" s="146"/>
      <c r="E594" s="147"/>
      <c r="F594" s="148"/>
      <c r="G594" s="72"/>
    </row>
    <row r="595" spans="1:7" ht="15">
      <c r="A595" s="157"/>
      <c r="B595" s="152"/>
      <c r="C595" s="163"/>
      <c r="D595" s="146"/>
      <c r="E595" s="147"/>
      <c r="F595" s="148"/>
      <c r="G595" s="72"/>
    </row>
    <row r="596" spans="1:7" ht="15">
      <c r="A596" s="157"/>
      <c r="B596" s="152"/>
      <c r="C596" s="164" t="s">
        <v>200</v>
      </c>
      <c r="D596" s="146"/>
      <c r="E596" s="147"/>
      <c r="F596" s="148"/>
      <c r="G596" s="72"/>
    </row>
    <row r="597" spans="1:7" ht="15">
      <c r="A597" s="157"/>
      <c r="B597" s="152"/>
      <c r="C597" s="171"/>
      <c r="D597" s="146"/>
      <c r="E597" s="147"/>
      <c r="F597" s="148"/>
      <c r="G597" s="72"/>
    </row>
    <row r="598" spans="1:7" ht="84" customHeight="1">
      <c r="A598" s="145">
        <f>A591+1</f>
        <v>217</v>
      </c>
      <c r="B598" s="152" t="s">
        <v>201</v>
      </c>
      <c r="C598" s="149" t="s">
        <v>202</v>
      </c>
      <c r="D598" s="146" t="s">
        <v>178</v>
      </c>
      <c r="E598" s="147">
        <v>250</v>
      </c>
      <c r="F598" s="148"/>
      <c r="G598" s="72">
        <f>E598*F598</f>
        <v>0</v>
      </c>
    </row>
    <row r="599" spans="1:7" ht="15">
      <c r="A599" s="157"/>
      <c r="B599" s="152"/>
      <c r="C599" s="149"/>
      <c r="D599" s="146"/>
      <c r="E599" s="147"/>
      <c r="F599" s="148"/>
      <c r="G599" s="72"/>
    </row>
    <row r="600" spans="1:7" ht="84" customHeight="1">
      <c r="A600" s="145">
        <f>A598+1</f>
        <v>218</v>
      </c>
      <c r="B600" s="152" t="s">
        <v>203</v>
      </c>
      <c r="C600" s="49" t="s">
        <v>204</v>
      </c>
      <c r="D600" s="146" t="s">
        <v>178</v>
      </c>
      <c r="E600" s="147">
        <v>250</v>
      </c>
      <c r="F600" s="148"/>
      <c r="G600" s="72">
        <f>E600*F600</f>
        <v>0</v>
      </c>
    </row>
    <row r="601" spans="1:7" ht="15">
      <c r="A601" s="157"/>
      <c r="B601" s="152"/>
      <c r="C601" s="149"/>
      <c r="D601" s="146"/>
      <c r="E601" s="147"/>
      <c r="F601" s="148"/>
      <c r="G601" s="72"/>
    </row>
    <row r="602" spans="1:7" ht="81" customHeight="1">
      <c r="A602" s="145">
        <f>A600+1</f>
        <v>219</v>
      </c>
      <c r="B602" s="152" t="s">
        <v>205</v>
      </c>
      <c r="C602" s="49" t="s">
        <v>206</v>
      </c>
      <c r="D602" s="146" t="s">
        <v>178</v>
      </c>
      <c r="E602" s="147">
        <v>250</v>
      </c>
      <c r="F602" s="148"/>
      <c r="G602" s="72">
        <f>E602*F602</f>
        <v>0</v>
      </c>
    </row>
    <row r="603" spans="1:7" ht="15">
      <c r="A603" s="157"/>
      <c r="B603" s="172"/>
      <c r="C603" s="173"/>
      <c r="D603" s="146"/>
      <c r="E603" s="147"/>
      <c r="F603" s="148"/>
      <c r="G603" s="72"/>
    </row>
    <row r="604" spans="1:7" ht="81" customHeight="1">
      <c r="A604" s="145">
        <f>A602+1</f>
        <v>220</v>
      </c>
      <c r="B604" s="152" t="s">
        <v>207</v>
      </c>
      <c r="C604" s="49" t="s">
        <v>208</v>
      </c>
      <c r="D604" s="146" t="s">
        <v>178</v>
      </c>
      <c r="E604" s="147">
        <v>250</v>
      </c>
      <c r="F604" s="148"/>
      <c r="G604" s="72">
        <f>E604*F604</f>
        <v>0</v>
      </c>
    </row>
    <row r="605" spans="1:7" ht="15">
      <c r="A605" s="157"/>
      <c r="B605" s="152"/>
      <c r="C605" s="156"/>
      <c r="D605" s="146"/>
      <c r="E605" s="147"/>
      <c r="F605" s="148"/>
      <c r="G605" s="72"/>
    </row>
    <row r="606" spans="1:7" ht="15.75">
      <c r="A606" s="157"/>
      <c r="B606" s="150"/>
      <c r="C606" s="164" t="s">
        <v>212</v>
      </c>
      <c r="D606" s="174"/>
      <c r="E606" s="175"/>
      <c r="F606" s="176"/>
      <c r="G606" s="177"/>
    </row>
    <row r="607" spans="1:7" ht="15">
      <c r="A607" s="157"/>
      <c r="B607" s="152"/>
      <c r="C607" s="149"/>
      <c r="D607" s="146"/>
      <c r="E607" s="147"/>
      <c r="F607" s="148"/>
      <c r="G607" s="72"/>
    </row>
    <row r="608" spans="1:7" ht="165.75">
      <c r="A608" s="145">
        <f>A604+1</f>
        <v>221</v>
      </c>
      <c r="B608" s="162" t="s">
        <v>213</v>
      </c>
      <c r="C608" s="49" t="s">
        <v>655</v>
      </c>
      <c r="D608" s="146" t="s">
        <v>214</v>
      </c>
      <c r="E608" s="147">
        <v>27</v>
      </c>
      <c r="F608" s="148"/>
      <c r="G608" s="72">
        <f>F608*E608</f>
        <v>0</v>
      </c>
    </row>
    <row r="609" spans="1:7" ht="15">
      <c r="A609" s="157"/>
      <c r="B609" s="138"/>
      <c r="C609" s="144"/>
      <c r="D609" s="146"/>
      <c r="E609" s="147"/>
      <c r="F609" s="148"/>
      <c r="G609" s="72"/>
    </row>
    <row r="610" spans="1:7" ht="39" customHeight="1">
      <c r="A610" s="145">
        <f>A608+1</f>
        <v>222</v>
      </c>
      <c r="B610" s="165" t="s">
        <v>215</v>
      </c>
      <c r="C610" s="149" t="s">
        <v>656</v>
      </c>
      <c r="D610" s="146" t="s">
        <v>216</v>
      </c>
      <c r="E610" s="147">
        <v>2000</v>
      </c>
      <c r="F610" s="148"/>
      <c r="G610" s="72">
        <f>F610*E610</f>
        <v>0</v>
      </c>
    </row>
    <row r="611" spans="1:7" ht="15">
      <c r="A611" s="157"/>
      <c r="B611" s="138"/>
      <c r="C611" s="149"/>
      <c r="D611" s="146"/>
      <c r="E611" s="147"/>
      <c r="F611" s="148"/>
      <c r="G611" s="72"/>
    </row>
    <row r="612" spans="1:7" ht="148.5" customHeight="1">
      <c r="A612" s="145">
        <f>A610+1</f>
        <v>223</v>
      </c>
      <c r="B612" s="165" t="s">
        <v>217</v>
      </c>
      <c r="C612" s="149" t="s">
        <v>657</v>
      </c>
      <c r="D612" s="146" t="s">
        <v>218</v>
      </c>
      <c r="E612" s="147">
        <v>2</v>
      </c>
      <c r="F612" s="148"/>
      <c r="G612" s="72">
        <f>F612*E612</f>
        <v>0</v>
      </c>
    </row>
    <row r="613" spans="1:7" ht="15">
      <c r="A613" s="145"/>
      <c r="B613" s="165"/>
      <c r="C613" s="149"/>
      <c r="D613" s="146"/>
      <c r="E613" s="147"/>
      <c r="F613" s="148"/>
      <c r="G613" s="72"/>
    </row>
    <row r="614" spans="1:7" ht="15">
      <c r="A614" s="157"/>
      <c r="B614" s="150"/>
      <c r="C614" s="164" t="s">
        <v>219</v>
      </c>
      <c r="D614" s="146"/>
      <c r="E614" s="147"/>
      <c r="F614" s="148"/>
      <c r="G614" s="72"/>
    </row>
    <row r="615" spans="1:7" ht="15">
      <c r="A615" s="157"/>
      <c r="B615" s="164"/>
      <c r="C615" s="178"/>
      <c r="D615" s="146"/>
      <c r="E615" s="147"/>
      <c r="F615" s="148"/>
      <c r="G615" s="72"/>
    </row>
    <row r="616" spans="1:7" ht="124.5" customHeight="1">
      <c r="A616" s="145">
        <f>A612+1</f>
        <v>224</v>
      </c>
      <c r="B616" s="165" t="s">
        <v>220</v>
      </c>
      <c r="C616" s="149" t="s">
        <v>678</v>
      </c>
      <c r="D616" s="146" t="s">
        <v>218</v>
      </c>
      <c r="E616" s="147">
        <v>2</v>
      </c>
      <c r="F616" s="148"/>
      <c r="G616" s="72">
        <f>F616*E616</f>
        <v>0</v>
      </c>
    </row>
    <row r="617" spans="1:7" ht="15">
      <c r="A617" s="145"/>
      <c r="B617" s="165"/>
      <c r="C617" s="149"/>
      <c r="D617" s="146"/>
      <c r="E617" s="147"/>
      <c r="F617" s="148"/>
      <c r="G617" s="72"/>
    </row>
    <row r="618" spans="1:7" ht="15">
      <c r="A618" s="157"/>
      <c r="B618" s="150"/>
      <c r="C618" s="164" t="s">
        <v>351</v>
      </c>
      <c r="D618" s="146"/>
      <c r="E618" s="147"/>
      <c r="F618" s="148"/>
      <c r="G618" s="72"/>
    </row>
    <row r="619" spans="1:7" ht="15">
      <c r="A619" s="157"/>
      <c r="B619" s="138"/>
      <c r="C619" s="149"/>
      <c r="D619" s="146"/>
      <c r="E619" s="147"/>
      <c r="F619" s="148"/>
      <c r="G619" s="72"/>
    </row>
    <row r="620" spans="1:7" ht="51">
      <c r="A620" s="145">
        <f>A616+1</f>
        <v>225</v>
      </c>
      <c r="B620" s="165" t="s">
        <v>221</v>
      </c>
      <c r="C620" s="149" t="s">
        <v>659</v>
      </c>
      <c r="D620" s="146" t="s">
        <v>218</v>
      </c>
      <c r="E620" s="147">
        <v>2</v>
      </c>
      <c r="F620" s="148"/>
      <c r="G620" s="72">
        <f>F620*E620</f>
        <v>0</v>
      </c>
    </row>
    <row r="621" spans="1:7" ht="15">
      <c r="A621" s="145"/>
      <c r="B621" s="165"/>
      <c r="C621" s="149"/>
      <c r="D621" s="146"/>
      <c r="E621" s="147"/>
      <c r="F621" s="148"/>
      <c r="G621" s="72"/>
    </row>
    <row r="622" spans="1:7" ht="15">
      <c r="A622" s="157"/>
      <c r="B622" s="150"/>
      <c r="C622" s="164" t="s">
        <v>352</v>
      </c>
      <c r="D622" s="146"/>
      <c r="E622" s="147"/>
      <c r="F622" s="148"/>
      <c r="G622" s="72"/>
    </row>
    <row r="623" spans="1:7" ht="15">
      <c r="A623" s="157"/>
      <c r="B623" s="165"/>
      <c r="C623" s="179"/>
      <c r="D623" s="146"/>
      <c r="E623" s="147"/>
      <c r="F623" s="148"/>
      <c r="G623" s="72"/>
    </row>
    <row r="624" spans="1:7" ht="106.5" customHeight="1">
      <c r="A624" s="145">
        <f>A620+1</f>
        <v>226</v>
      </c>
      <c r="B624" s="146" t="s">
        <v>222</v>
      </c>
      <c r="C624" s="149" t="s">
        <v>679</v>
      </c>
      <c r="D624" s="146" t="s">
        <v>15</v>
      </c>
      <c r="E624" s="147">
        <v>45</v>
      </c>
      <c r="F624" s="148"/>
      <c r="G624" s="72">
        <f>F624*E624</f>
        <v>0</v>
      </c>
    </row>
    <row r="625" spans="1:7" ht="15">
      <c r="A625" s="157"/>
      <c r="B625" s="165"/>
      <c r="C625" s="179"/>
      <c r="D625" s="146"/>
      <c r="E625" s="147"/>
      <c r="F625" s="148"/>
      <c r="G625" s="72"/>
    </row>
    <row r="626" spans="1:7" ht="112.5" customHeight="1">
      <c r="A626" s="145">
        <f>A624+1</f>
        <v>227</v>
      </c>
      <c r="B626" s="165" t="s">
        <v>223</v>
      </c>
      <c r="C626" s="49" t="s">
        <v>680</v>
      </c>
      <c r="D626" s="146" t="s">
        <v>15</v>
      </c>
      <c r="E626" s="147">
        <v>66</v>
      </c>
      <c r="F626" s="148"/>
      <c r="G626" s="72">
        <f>F626*E626</f>
        <v>0</v>
      </c>
    </row>
    <row r="627" spans="1:7" ht="15">
      <c r="A627" s="157"/>
      <c r="B627" s="165"/>
      <c r="C627" s="179"/>
      <c r="D627" s="146"/>
      <c r="E627" s="147"/>
      <c r="F627" s="148"/>
      <c r="G627" s="72"/>
    </row>
    <row r="628" spans="1:7" ht="108.75" customHeight="1">
      <c r="A628" s="145">
        <f>A626+1</f>
        <v>228</v>
      </c>
      <c r="B628" s="165" t="s">
        <v>224</v>
      </c>
      <c r="C628" s="149" t="s">
        <v>681</v>
      </c>
      <c r="D628" s="146" t="s">
        <v>15</v>
      </c>
      <c r="E628" s="147">
        <v>221</v>
      </c>
      <c r="F628" s="148"/>
      <c r="G628" s="72">
        <f>F628*E628</f>
        <v>0</v>
      </c>
    </row>
    <row r="629" spans="1:7" ht="15">
      <c r="A629" s="157"/>
      <c r="B629" s="165"/>
      <c r="C629" s="179"/>
      <c r="D629" s="146"/>
      <c r="E629" s="147"/>
      <c r="F629" s="148"/>
      <c r="G629" s="72"/>
    </row>
    <row r="630" spans="1:7" ht="99" customHeight="1">
      <c r="A630" s="145">
        <f>A628+1</f>
        <v>229</v>
      </c>
      <c r="B630" s="165" t="s">
        <v>225</v>
      </c>
      <c r="C630" s="149" t="s">
        <v>682</v>
      </c>
      <c r="D630" s="146" t="s">
        <v>15</v>
      </c>
      <c r="E630" s="147">
        <v>5</v>
      </c>
      <c r="F630" s="148"/>
      <c r="G630" s="72">
        <f>F630*E630</f>
        <v>0</v>
      </c>
    </row>
    <row r="631" spans="1:7" ht="15">
      <c r="A631" s="157"/>
      <c r="B631" s="165"/>
      <c r="C631" s="179"/>
      <c r="D631" s="146"/>
      <c r="E631" s="147"/>
      <c r="F631" s="148"/>
      <c r="G631" s="72"/>
    </row>
    <row r="632" spans="1:7" ht="94.5" customHeight="1">
      <c r="A632" s="145">
        <f>A630+1</f>
        <v>230</v>
      </c>
      <c r="B632" s="165" t="s">
        <v>226</v>
      </c>
      <c r="C632" s="149" t="s">
        <v>683</v>
      </c>
      <c r="D632" s="146" t="s">
        <v>15</v>
      </c>
      <c r="E632" s="147">
        <v>5</v>
      </c>
      <c r="F632" s="148"/>
      <c r="G632" s="72">
        <f>F632*E632</f>
        <v>0</v>
      </c>
    </row>
    <row r="633" spans="1:7" ht="15">
      <c r="A633" s="157"/>
      <c r="B633" s="165"/>
      <c r="C633" s="179"/>
      <c r="D633" s="146"/>
      <c r="E633" s="147"/>
      <c r="F633" s="148"/>
      <c r="G633" s="72"/>
    </row>
    <row r="634" spans="1:7" ht="96" customHeight="1">
      <c r="A634" s="145">
        <f>A632+1</f>
        <v>231</v>
      </c>
      <c r="B634" s="165" t="s">
        <v>227</v>
      </c>
      <c r="C634" s="149" t="s">
        <v>684</v>
      </c>
      <c r="D634" s="146" t="s">
        <v>15</v>
      </c>
      <c r="E634" s="147">
        <v>5</v>
      </c>
      <c r="F634" s="148"/>
      <c r="G634" s="72">
        <f>F634*E634</f>
        <v>0</v>
      </c>
    </row>
    <row r="635" spans="1:7" ht="15">
      <c r="A635" s="157"/>
      <c r="B635" s="165"/>
      <c r="C635" s="179"/>
      <c r="D635" s="146"/>
      <c r="E635" s="147"/>
      <c r="F635" s="148"/>
      <c r="G635" s="72"/>
    </row>
    <row r="636" spans="1:7" ht="94.5" customHeight="1">
      <c r="A636" s="145">
        <f>A634+1</f>
        <v>232</v>
      </c>
      <c r="B636" s="165" t="s">
        <v>228</v>
      </c>
      <c r="C636" s="149" t="s">
        <v>685</v>
      </c>
      <c r="D636" s="146" t="s">
        <v>15</v>
      </c>
      <c r="E636" s="147">
        <v>5</v>
      </c>
      <c r="F636" s="148"/>
      <c r="G636" s="72">
        <f>F636*E636</f>
        <v>0</v>
      </c>
    </row>
    <row r="637" spans="1:7" ht="15">
      <c r="A637" s="157"/>
      <c r="B637" s="165"/>
      <c r="C637" s="179"/>
      <c r="D637" s="146"/>
      <c r="E637" s="147"/>
      <c r="F637" s="148"/>
      <c r="G637" s="72"/>
    </row>
    <row r="638" spans="1:7" ht="96" customHeight="1">
      <c r="A638" s="145">
        <f>A636+1</f>
        <v>233</v>
      </c>
      <c r="B638" s="146" t="s">
        <v>229</v>
      </c>
      <c r="C638" s="149" t="s">
        <v>686</v>
      </c>
      <c r="D638" s="146" t="s">
        <v>15</v>
      </c>
      <c r="E638" s="147">
        <v>2</v>
      </c>
      <c r="F638" s="148"/>
      <c r="G638" s="72">
        <f>F638*E638</f>
        <v>0</v>
      </c>
    </row>
    <row r="639" spans="1:7" ht="15">
      <c r="A639" s="157"/>
      <c r="B639" s="165"/>
      <c r="C639" s="179"/>
      <c r="D639" s="146"/>
      <c r="E639" s="147"/>
      <c r="F639" s="148"/>
      <c r="G639" s="72"/>
    </row>
    <row r="640" spans="1:7" ht="69" customHeight="1">
      <c r="A640" s="145">
        <f>A638+1</f>
        <v>234</v>
      </c>
      <c r="B640" s="165" t="s">
        <v>230</v>
      </c>
      <c r="C640" s="149" t="s">
        <v>668</v>
      </c>
      <c r="D640" s="146" t="s">
        <v>15</v>
      </c>
      <c r="E640" s="147">
        <v>5</v>
      </c>
      <c r="F640" s="148"/>
      <c r="G640" s="72">
        <f>F640*E640</f>
        <v>0</v>
      </c>
    </row>
    <row r="641" spans="1:7" ht="15">
      <c r="A641" s="180"/>
      <c r="B641" s="181"/>
      <c r="C641" s="163"/>
      <c r="D641" s="182"/>
      <c r="E641" s="182"/>
      <c r="F641" s="182"/>
      <c r="G641" s="137"/>
    </row>
    <row r="642" spans="1:7" ht="15">
      <c r="A642" s="43" t="s">
        <v>544</v>
      </c>
      <c r="B642" s="43"/>
      <c r="C642" s="43"/>
      <c r="D642" s="43"/>
      <c r="E642" s="43"/>
      <c r="F642" s="43"/>
      <c r="G642" s="17">
        <f>SUM(G535:G641)</f>
        <v>0</v>
      </c>
    </row>
    <row r="643" spans="1:7" ht="15">
      <c r="A643" s="180"/>
      <c r="B643" s="228"/>
      <c r="C643" s="229"/>
      <c r="D643" s="229"/>
      <c r="E643" s="230"/>
      <c r="F643" s="231"/>
      <c r="G643" s="232"/>
    </row>
    <row r="644" spans="1:7" ht="15">
      <c r="A644" s="183" t="s">
        <v>709</v>
      </c>
      <c r="B644" s="150"/>
      <c r="C644" s="164" t="s">
        <v>545</v>
      </c>
      <c r="D644" s="154"/>
      <c r="E644" s="184"/>
      <c r="F644" s="185"/>
      <c r="G644" s="186"/>
    </row>
    <row r="645" spans="1:7" ht="15">
      <c r="A645" s="191"/>
      <c r="B645" s="188"/>
      <c r="C645" s="233"/>
      <c r="D645" s="132"/>
      <c r="E645" s="184"/>
      <c r="F645" s="234"/>
      <c r="G645" s="186"/>
    </row>
    <row r="646" spans="1:7" ht="113.25" customHeight="1">
      <c r="A646" s="187"/>
      <c r="B646" s="188"/>
      <c r="C646" s="149" t="s">
        <v>231</v>
      </c>
      <c r="D646" s="154"/>
      <c r="E646" s="184"/>
      <c r="F646" s="189"/>
      <c r="G646" s="190"/>
    </row>
    <row r="647" spans="1:7" ht="15">
      <c r="A647" s="187"/>
      <c r="B647" s="188"/>
      <c r="C647" s="149"/>
      <c r="D647" s="154"/>
      <c r="E647" s="184"/>
      <c r="F647" s="189"/>
      <c r="G647" s="190"/>
    </row>
    <row r="648" spans="1:7" ht="15">
      <c r="A648" s="191"/>
      <c r="B648" s="150"/>
      <c r="C648" s="192" t="s">
        <v>232</v>
      </c>
      <c r="D648" s="135"/>
      <c r="E648" s="135"/>
      <c r="F648" s="185"/>
      <c r="G648" s="137"/>
    </row>
    <row r="649" spans="1:7" ht="15">
      <c r="A649" s="191"/>
      <c r="B649" s="132"/>
      <c r="C649" s="107" t="s">
        <v>535</v>
      </c>
      <c r="D649" s="135"/>
      <c r="E649" s="135"/>
      <c r="F649" s="185"/>
      <c r="G649" s="137"/>
    </row>
    <row r="650" spans="1:7" ht="27.75" customHeight="1">
      <c r="A650" s="193"/>
      <c r="B650" s="194"/>
      <c r="C650" s="149" t="s">
        <v>233</v>
      </c>
      <c r="D650" s="195"/>
      <c r="E650" s="196"/>
      <c r="F650" s="197"/>
      <c r="G650" s="137"/>
    </row>
    <row r="651" spans="1:7" ht="15">
      <c r="A651" s="157"/>
      <c r="B651" s="146"/>
      <c r="C651" s="179"/>
      <c r="D651" s="146"/>
      <c r="E651" s="147"/>
      <c r="F651" s="148"/>
      <c r="G651" s="72"/>
    </row>
    <row r="652" spans="1:7" ht="15">
      <c r="A652" s="145">
        <f>A640+1</f>
        <v>235</v>
      </c>
      <c r="B652" s="146" t="s">
        <v>325</v>
      </c>
      <c r="C652" s="179" t="s">
        <v>241</v>
      </c>
      <c r="D652" s="146" t="s">
        <v>211</v>
      </c>
      <c r="E652" s="147">
        <v>2</v>
      </c>
      <c r="F652" s="148"/>
      <c r="G652" s="72">
        <f>F652*E652</f>
        <v>0</v>
      </c>
    </row>
    <row r="653" spans="1:7" ht="15">
      <c r="A653" s="157"/>
      <c r="B653" s="146"/>
      <c r="C653" s="179"/>
      <c r="D653" s="146"/>
      <c r="E653" s="147"/>
      <c r="F653" s="148"/>
      <c r="G653" s="72"/>
    </row>
    <row r="654" spans="1:7" ht="15">
      <c r="A654" s="145">
        <f>A652+1</f>
        <v>236</v>
      </c>
      <c r="B654" s="146" t="s">
        <v>327</v>
      </c>
      <c r="C654" s="179" t="s">
        <v>243</v>
      </c>
      <c r="D654" s="146" t="s">
        <v>211</v>
      </c>
      <c r="E654" s="147">
        <v>2</v>
      </c>
      <c r="F654" s="148"/>
      <c r="G654" s="72">
        <f>F654*E654</f>
        <v>0</v>
      </c>
    </row>
    <row r="655" spans="1:7" ht="15">
      <c r="A655" s="157"/>
      <c r="B655" s="146"/>
      <c r="C655" s="179"/>
      <c r="D655" s="146"/>
      <c r="E655" s="147"/>
      <c r="F655" s="148"/>
      <c r="G655" s="72"/>
    </row>
    <row r="656" spans="1:7" ht="15">
      <c r="A656" s="145">
        <f>A654+1</f>
        <v>237</v>
      </c>
      <c r="B656" s="146" t="s">
        <v>330</v>
      </c>
      <c r="C656" s="179" t="s">
        <v>245</v>
      </c>
      <c r="D656" s="146" t="s">
        <v>211</v>
      </c>
      <c r="E656" s="147">
        <v>2</v>
      </c>
      <c r="F656" s="148"/>
      <c r="G656" s="72">
        <f>F656*E656</f>
        <v>0</v>
      </c>
    </row>
    <row r="657" spans="1:7" ht="15">
      <c r="A657" s="157"/>
      <c r="B657" s="146"/>
      <c r="C657" s="179"/>
      <c r="D657" s="154"/>
      <c r="E657" s="147"/>
      <c r="F657" s="148"/>
      <c r="G657" s="72"/>
    </row>
    <row r="658" spans="1:7" ht="15">
      <c r="A658" s="187"/>
      <c r="B658" s="150"/>
      <c r="C658" s="192" t="s">
        <v>246</v>
      </c>
      <c r="D658" s="154"/>
      <c r="E658" s="198"/>
      <c r="F658" s="185"/>
      <c r="G658" s="186"/>
    </row>
    <row r="659" spans="1:7" ht="15">
      <c r="A659" s="187"/>
      <c r="B659" s="188"/>
      <c r="C659" s="107" t="s">
        <v>536</v>
      </c>
      <c r="D659" s="154"/>
      <c r="E659" s="198"/>
      <c r="F659" s="185"/>
      <c r="G659" s="186"/>
    </row>
    <row r="660" spans="1:7" ht="15">
      <c r="A660" s="187"/>
      <c r="B660" s="188"/>
      <c r="C660" s="107"/>
      <c r="D660" s="154"/>
      <c r="E660" s="198"/>
      <c r="F660" s="185"/>
      <c r="G660" s="186"/>
    </row>
    <row r="661" spans="1:7" ht="108.75" customHeight="1">
      <c r="A661" s="187"/>
      <c r="B661" s="188"/>
      <c r="C661" s="149" t="s">
        <v>247</v>
      </c>
      <c r="D661" s="154"/>
      <c r="E661" s="198"/>
      <c r="F661" s="185"/>
      <c r="G661" s="186"/>
    </row>
    <row r="662" spans="1:7" ht="15">
      <c r="A662" s="187"/>
      <c r="B662" s="188"/>
      <c r="C662" s="199"/>
      <c r="D662" s="154"/>
      <c r="E662" s="198"/>
      <c r="F662" s="185"/>
      <c r="G662" s="186"/>
    </row>
    <row r="663" spans="1:7" ht="15">
      <c r="A663" s="145">
        <f>A656+1</f>
        <v>238</v>
      </c>
      <c r="B663" s="146" t="s">
        <v>332</v>
      </c>
      <c r="C663" s="179" t="s">
        <v>249</v>
      </c>
      <c r="D663" s="146" t="s">
        <v>15</v>
      </c>
      <c r="E663" s="147">
        <v>15</v>
      </c>
      <c r="F663" s="148"/>
      <c r="G663" s="72">
        <f>F663*E663</f>
        <v>0</v>
      </c>
    </row>
    <row r="664" spans="1:7" ht="15">
      <c r="A664" s="157"/>
      <c r="B664" s="165"/>
      <c r="C664" s="199"/>
      <c r="D664" s="154"/>
      <c r="E664" s="147"/>
      <c r="F664" s="148"/>
      <c r="G664" s="72"/>
    </row>
    <row r="665" spans="1:7" ht="15">
      <c r="A665" s="157"/>
      <c r="B665" s="150"/>
      <c r="C665" s="192" t="s">
        <v>250</v>
      </c>
      <c r="D665" s="154"/>
      <c r="E665" s="198"/>
      <c r="F665" s="185"/>
      <c r="G665" s="200"/>
    </row>
    <row r="666" spans="1:7" ht="15">
      <c r="A666" s="157"/>
      <c r="B666" s="154"/>
      <c r="C666" s="107" t="s">
        <v>609</v>
      </c>
      <c r="D666" s="154"/>
      <c r="E666" s="198"/>
      <c r="F666" s="185"/>
      <c r="G666" s="200"/>
    </row>
    <row r="667" spans="1:7" ht="43.5" customHeight="1">
      <c r="A667" s="157"/>
      <c r="B667" s="146"/>
      <c r="C667" s="149" t="s">
        <v>251</v>
      </c>
      <c r="D667" s="154"/>
      <c r="E667" s="184"/>
      <c r="F667" s="189"/>
      <c r="G667" s="186"/>
    </row>
    <row r="668" spans="1:7" ht="15">
      <c r="A668" s="157"/>
      <c r="B668" s="146"/>
      <c r="C668" s="179"/>
      <c r="D668" s="154"/>
      <c r="E668" s="184"/>
      <c r="F668" s="189"/>
      <c r="G668" s="186"/>
    </row>
    <row r="669" spans="1:7" ht="15">
      <c r="A669" s="145">
        <f>A663+1</f>
        <v>239</v>
      </c>
      <c r="B669" s="146" t="s">
        <v>334</v>
      </c>
      <c r="C669" s="179" t="s">
        <v>253</v>
      </c>
      <c r="D669" s="146" t="s">
        <v>15</v>
      </c>
      <c r="E669" s="147">
        <v>1</v>
      </c>
      <c r="F669" s="148"/>
      <c r="G669" s="72">
        <f>E669*F669</f>
        <v>0</v>
      </c>
    </row>
    <row r="670" spans="1:7" ht="15">
      <c r="A670" s="157"/>
      <c r="B670" s="154"/>
      <c r="C670" s="179"/>
      <c r="D670" s="146"/>
      <c r="E670" s="147"/>
      <c r="F670" s="148"/>
      <c r="G670" s="72"/>
    </row>
    <row r="671" spans="1:7" ht="15">
      <c r="A671" s="145">
        <f>A669+1</f>
        <v>240</v>
      </c>
      <c r="B671" s="146" t="s">
        <v>564</v>
      </c>
      <c r="C671" s="179" t="s">
        <v>255</v>
      </c>
      <c r="D671" s="146" t="s">
        <v>15</v>
      </c>
      <c r="E671" s="147">
        <v>1</v>
      </c>
      <c r="F671" s="148"/>
      <c r="G671" s="72">
        <f>E671*F671</f>
        <v>0</v>
      </c>
    </row>
    <row r="672" spans="1:7" ht="15">
      <c r="A672" s="157"/>
      <c r="B672" s="154"/>
      <c r="C672" s="179"/>
      <c r="D672" s="146"/>
      <c r="E672" s="147"/>
      <c r="F672" s="148"/>
      <c r="G672" s="72"/>
    </row>
    <row r="673" spans="1:7" ht="15">
      <c r="A673" s="145">
        <f>A671+1</f>
        <v>241</v>
      </c>
      <c r="B673" s="146" t="s">
        <v>565</v>
      </c>
      <c r="C673" s="179" t="s">
        <v>257</v>
      </c>
      <c r="D673" s="146" t="s">
        <v>15</v>
      </c>
      <c r="E673" s="147">
        <v>1</v>
      </c>
      <c r="F673" s="148"/>
      <c r="G673" s="72">
        <f>E673*F673</f>
        <v>0</v>
      </c>
    </row>
    <row r="674" spans="1:7" ht="15">
      <c r="A674" s="157"/>
      <c r="B674" s="154"/>
      <c r="C674" s="179"/>
      <c r="D674" s="146"/>
      <c r="E674" s="147"/>
      <c r="F674" s="148"/>
      <c r="G674" s="72"/>
    </row>
    <row r="675" spans="1:7" ht="15">
      <c r="A675" s="145">
        <f>A673+1</f>
        <v>242</v>
      </c>
      <c r="B675" s="146" t="s">
        <v>566</v>
      </c>
      <c r="C675" s="179" t="s">
        <v>259</v>
      </c>
      <c r="D675" s="146" t="s">
        <v>15</v>
      </c>
      <c r="E675" s="147">
        <v>1</v>
      </c>
      <c r="F675" s="148"/>
      <c r="G675" s="72">
        <f>E675*F675</f>
        <v>0</v>
      </c>
    </row>
    <row r="676" spans="1:7" ht="15">
      <c r="A676" s="157"/>
      <c r="B676" s="154"/>
      <c r="C676" s="179"/>
      <c r="D676" s="146"/>
      <c r="E676" s="147"/>
      <c r="F676" s="148"/>
      <c r="G676" s="72"/>
    </row>
    <row r="677" spans="1:7" ht="15">
      <c r="A677" s="145">
        <f>A675+1</f>
        <v>243</v>
      </c>
      <c r="B677" s="146" t="s">
        <v>567</v>
      </c>
      <c r="C677" s="179" t="s">
        <v>261</v>
      </c>
      <c r="D677" s="146" t="s">
        <v>15</v>
      </c>
      <c r="E677" s="147">
        <v>1</v>
      </c>
      <c r="F677" s="148"/>
      <c r="G677" s="72">
        <f>E677*F677</f>
        <v>0</v>
      </c>
    </row>
    <row r="678" spans="1:7" ht="15">
      <c r="A678" s="157"/>
      <c r="B678" s="154"/>
      <c r="C678" s="179"/>
      <c r="D678" s="146"/>
      <c r="E678" s="147"/>
      <c r="F678" s="148"/>
      <c r="G678" s="72"/>
    </row>
    <row r="679" spans="1:7" ht="51">
      <c r="A679" s="145">
        <f>A677+1</f>
        <v>244</v>
      </c>
      <c r="B679" s="146" t="s">
        <v>568</v>
      </c>
      <c r="C679" s="149" t="s">
        <v>263</v>
      </c>
      <c r="D679" s="146" t="s">
        <v>15</v>
      </c>
      <c r="E679" s="147">
        <v>25</v>
      </c>
      <c r="F679" s="148"/>
      <c r="G679" s="72">
        <f>E679*F679</f>
        <v>0</v>
      </c>
    </row>
    <row r="680" spans="1:7" ht="15">
      <c r="A680" s="157"/>
      <c r="B680" s="154"/>
      <c r="C680" s="199"/>
      <c r="D680" s="146"/>
      <c r="E680" s="147"/>
      <c r="F680" s="148"/>
      <c r="G680" s="72"/>
    </row>
    <row r="681" spans="1:7" ht="41.25" customHeight="1">
      <c r="A681" s="157"/>
      <c r="B681" s="138"/>
      <c r="C681" s="235" t="s">
        <v>264</v>
      </c>
      <c r="D681" s="146"/>
      <c r="E681" s="147"/>
      <c r="F681" s="148"/>
      <c r="G681" s="72"/>
    </row>
    <row r="682" spans="1:7" ht="15">
      <c r="A682" s="157"/>
      <c r="B682" s="138"/>
      <c r="C682" s="199"/>
      <c r="D682" s="146"/>
      <c r="E682" s="147"/>
      <c r="F682" s="148"/>
      <c r="G682" s="72"/>
    </row>
    <row r="683" spans="1:7" ht="15">
      <c r="A683" s="145">
        <f>A679+1</f>
        <v>245</v>
      </c>
      <c r="B683" s="146" t="s">
        <v>569</v>
      </c>
      <c r="C683" s="179" t="s">
        <v>266</v>
      </c>
      <c r="D683" s="146" t="s">
        <v>267</v>
      </c>
      <c r="E683" s="147">
        <v>200</v>
      </c>
      <c r="F683" s="148"/>
      <c r="G683" s="72">
        <f>E683*F683</f>
        <v>0</v>
      </c>
    </row>
    <row r="684" spans="1:7" ht="15">
      <c r="A684" s="157"/>
      <c r="B684" s="154"/>
      <c r="C684" s="199"/>
      <c r="D684" s="146"/>
      <c r="E684" s="147"/>
      <c r="F684" s="148"/>
      <c r="G684" s="72"/>
    </row>
    <row r="685" spans="1:7" s="14" customFormat="1" ht="15">
      <c r="A685" s="145">
        <f>A683+1</f>
        <v>246</v>
      </c>
      <c r="B685" s="146" t="s">
        <v>570</v>
      </c>
      <c r="C685" s="179" t="s">
        <v>269</v>
      </c>
      <c r="D685" s="146" t="s">
        <v>267</v>
      </c>
      <c r="E685" s="147">
        <v>250</v>
      </c>
      <c r="F685" s="148"/>
      <c r="G685" s="72">
        <f>E685*F685</f>
        <v>0</v>
      </c>
    </row>
    <row r="686" spans="1:7" s="14" customFormat="1" ht="15">
      <c r="A686" s="157"/>
      <c r="B686" s="154"/>
      <c r="C686" s="199"/>
      <c r="D686" s="146"/>
      <c r="E686" s="147"/>
      <c r="F686" s="148"/>
      <c r="G686" s="72"/>
    </row>
    <row r="687" spans="1:7" s="14" customFormat="1" ht="25.5">
      <c r="A687" s="145">
        <f>A685+1</f>
        <v>247</v>
      </c>
      <c r="B687" s="146" t="s">
        <v>571</v>
      </c>
      <c r="C687" s="170" t="s">
        <v>271</v>
      </c>
      <c r="D687" s="146" t="s">
        <v>22</v>
      </c>
      <c r="E687" s="147">
        <v>1500</v>
      </c>
      <c r="F687" s="148"/>
      <c r="G687" s="72">
        <f>F687*E687</f>
        <v>0</v>
      </c>
    </row>
    <row r="688" spans="1:7" ht="15">
      <c r="A688" s="157"/>
      <c r="B688" s="146"/>
      <c r="C688" s="201"/>
      <c r="D688" s="202"/>
      <c r="E688" s="202"/>
      <c r="F688" s="203"/>
      <c r="G688" s="72"/>
    </row>
    <row r="689" spans="1:7" ht="15">
      <c r="A689" s="157"/>
      <c r="B689" s="150"/>
      <c r="C689" s="192" t="s">
        <v>274</v>
      </c>
      <c r="D689" s="202"/>
      <c r="E689" s="204"/>
      <c r="F689" s="204"/>
      <c r="G689" s="72"/>
    </row>
    <row r="690" spans="1:7" ht="15">
      <c r="A690" s="157"/>
      <c r="B690" s="146"/>
      <c r="C690" s="201"/>
      <c r="D690" s="202"/>
      <c r="E690" s="204"/>
      <c r="F690" s="204"/>
      <c r="G690" s="72"/>
    </row>
    <row r="691" spans="1:7" ht="127.5">
      <c r="A691" s="157"/>
      <c r="B691" s="146"/>
      <c r="C691" s="205" t="s">
        <v>669</v>
      </c>
      <c r="D691" s="206"/>
      <c r="E691" s="204"/>
      <c r="F691" s="207"/>
      <c r="G691" s="66"/>
    </row>
    <row r="692" spans="1:7" ht="15">
      <c r="A692" s="157"/>
      <c r="B692" s="146"/>
      <c r="C692" s="205"/>
      <c r="D692" s="206"/>
      <c r="E692" s="204"/>
      <c r="F692" s="207"/>
      <c r="G692" s="66"/>
    </row>
    <row r="693" spans="1:7" ht="15">
      <c r="A693" s="145">
        <f>A687+1</f>
        <v>248</v>
      </c>
      <c r="B693" s="146" t="s">
        <v>572</v>
      </c>
      <c r="C693" s="205" t="s">
        <v>275</v>
      </c>
      <c r="D693" s="206" t="s">
        <v>214</v>
      </c>
      <c r="E693" s="204">
        <v>4</v>
      </c>
      <c r="F693" s="204"/>
      <c r="G693" s="72">
        <f>F693*E693</f>
        <v>0</v>
      </c>
    </row>
    <row r="694" spans="1:7" ht="15">
      <c r="A694" s="157"/>
      <c r="B694" s="146"/>
      <c r="C694" s="205"/>
      <c r="D694" s="206"/>
      <c r="E694" s="204"/>
      <c r="F694" s="207"/>
      <c r="G694" s="66"/>
    </row>
    <row r="695" spans="1:7" ht="15">
      <c r="A695" s="145">
        <f>A693+1</f>
        <v>249</v>
      </c>
      <c r="B695" s="146" t="s">
        <v>573</v>
      </c>
      <c r="C695" s="205" t="s">
        <v>276</v>
      </c>
      <c r="D695" s="206" t="s">
        <v>214</v>
      </c>
      <c r="E695" s="204">
        <v>20</v>
      </c>
      <c r="F695" s="204"/>
      <c r="G695" s="72">
        <f>F695*E695</f>
        <v>0</v>
      </c>
    </row>
    <row r="696" spans="1:7" ht="15">
      <c r="A696" s="157"/>
      <c r="B696" s="146"/>
      <c r="C696" s="205"/>
      <c r="D696" s="206"/>
      <c r="E696" s="204"/>
      <c r="F696" s="207"/>
      <c r="G696" s="66"/>
    </row>
    <row r="697" spans="1:7" ht="15">
      <c r="A697" s="145">
        <f>A695+1</f>
        <v>250</v>
      </c>
      <c r="B697" s="146" t="s">
        <v>574</v>
      </c>
      <c r="C697" s="205" t="s">
        <v>278</v>
      </c>
      <c r="D697" s="206" t="s">
        <v>214</v>
      </c>
      <c r="E697" s="204">
        <v>4</v>
      </c>
      <c r="F697" s="204"/>
      <c r="G697" s="72">
        <f>F697*E697</f>
        <v>0</v>
      </c>
    </row>
    <row r="698" spans="1:7" ht="15">
      <c r="A698" s="157"/>
      <c r="B698" s="146"/>
      <c r="C698" s="205"/>
      <c r="D698" s="202"/>
      <c r="E698" s="202"/>
      <c r="F698" s="203"/>
      <c r="G698" s="72"/>
    </row>
    <row r="699" spans="1:7" ht="15">
      <c r="A699" s="145">
        <f>A697+1</f>
        <v>251</v>
      </c>
      <c r="B699" s="146" t="s">
        <v>575</v>
      </c>
      <c r="C699" s="205" t="s">
        <v>280</v>
      </c>
      <c r="D699" s="206" t="s">
        <v>214</v>
      </c>
      <c r="E699" s="204">
        <v>3</v>
      </c>
      <c r="F699" s="204"/>
      <c r="G699" s="72">
        <f>F699*E699</f>
        <v>0</v>
      </c>
    </row>
    <row r="700" spans="1:7" ht="15">
      <c r="A700" s="145"/>
      <c r="B700" s="146"/>
      <c r="C700" s="205"/>
      <c r="D700" s="206"/>
      <c r="E700" s="204"/>
      <c r="F700" s="204"/>
      <c r="G700" s="72"/>
    </row>
    <row r="701" spans="1:7" ht="15">
      <c r="A701" s="157"/>
      <c r="B701" s="150"/>
      <c r="C701" s="192" t="s">
        <v>281</v>
      </c>
      <c r="D701" s="208"/>
      <c r="E701" s="209"/>
      <c r="F701" s="197"/>
      <c r="G701" s="137"/>
    </row>
    <row r="702" spans="1:7" ht="15">
      <c r="A702" s="157"/>
      <c r="B702" s="210"/>
      <c r="C702" s="211" t="s">
        <v>539</v>
      </c>
      <c r="D702" s="208"/>
      <c r="E702" s="209"/>
      <c r="F702" s="197"/>
      <c r="G702" s="137"/>
    </row>
    <row r="703" spans="1:7" ht="38.25">
      <c r="A703" s="145">
        <f>A699+1</f>
        <v>252</v>
      </c>
      <c r="B703" s="146" t="s">
        <v>576</v>
      </c>
      <c r="C703" s="212" t="s">
        <v>282</v>
      </c>
      <c r="D703" s="202" t="s">
        <v>66</v>
      </c>
      <c r="E703" s="204">
        <v>10</v>
      </c>
      <c r="F703" s="204"/>
      <c r="G703" s="72">
        <f>F703*E703</f>
        <v>0</v>
      </c>
    </row>
    <row r="704" spans="1:7" ht="15">
      <c r="A704" s="157"/>
      <c r="B704" s="210"/>
      <c r="C704" s="213"/>
      <c r="D704" s="214"/>
      <c r="E704" s="207"/>
      <c r="F704" s="204"/>
      <c r="G704" s="66"/>
    </row>
    <row r="705" spans="1:7" ht="38.25">
      <c r="A705" s="145">
        <f>A703+1</f>
        <v>253</v>
      </c>
      <c r="B705" s="146" t="s">
        <v>577</v>
      </c>
      <c r="C705" s="212" t="s">
        <v>283</v>
      </c>
      <c r="D705" s="202" t="s">
        <v>66</v>
      </c>
      <c r="E705" s="204">
        <v>10</v>
      </c>
      <c r="F705" s="204"/>
      <c r="G705" s="72">
        <f>F705*E705</f>
        <v>0</v>
      </c>
    </row>
    <row r="706" spans="1:7" ht="15">
      <c r="A706" s="157"/>
      <c r="B706" s="210"/>
      <c r="C706" s="213"/>
      <c r="D706" s="214"/>
      <c r="E706" s="207"/>
      <c r="F706" s="204"/>
      <c r="G706" s="66"/>
    </row>
    <row r="707" spans="1:7" ht="51">
      <c r="A707" s="145">
        <f>A705+1</f>
        <v>254</v>
      </c>
      <c r="B707" s="146" t="s">
        <v>578</v>
      </c>
      <c r="C707" s="212" t="s">
        <v>285</v>
      </c>
      <c r="D707" s="202" t="s">
        <v>66</v>
      </c>
      <c r="E707" s="204">
        <v>30</v>
      </c>
      <c r="F707" s="204"/>
      <c r="G707" s="72">
        <f>F707*E707</f>
        <v>0</v>
      </c>
    </row>
    <row r="708" spans="1:7" ht="15">
      <c r="A708" s="157"/>
      <c r="B708" s="210"/>
      <c r="C708" s="212"/>
      <c r="D708" s="202"/>
      <c r="E708" s="204"/>
      <c r="F708" s="204"/>
      <c r="G708" s="66"/>
    </row>
    <row r="709" spans="1:7" ht="51">
      <c r="A709" s="145">
        <f>A707+1</f>
        <v>255</v>
      </c>
      <c r="B709" s="146" t="s">
        <v>579</v>
      </c>
      <c r="C709" s="212" t="s">
        <v>287</v>
      </c>
      <c r="D709" s="202" t="s">
        <v>66</v>
      </c>
      <c r="E709" s="204">
        <v>30</v>
      </c>
      <c r="F709" s="204"/>
      <c r="G709" s="72">
        <f>F709*E709</f>
        <v>0</v>
      </c>
    </row>
    <row r="710" spans="1:7" ht="15">
      <c r="A710" s="157"/>
      <c r="B710" s="210"/>
      <c r="C710" s="212"/>
      <c r="D710" s="202"/>
      <c r="E710" s="204"/>
      <c r="F710" s="204"/>
      <c r="G710" s="66"/>
    </row>
    <row r="711" spans="1:7" ht="38.25">
      <c r="A711" s="145">
        <f>A709+1</f>
        <v>256</v>
      </c>
      <c r="B711" s="146" t="s">
        <v>580</v>
      </c>
      <c r="C711" s="212" t="s">
        <v>670</v>
      </c>
      <c r="D711" s="202" t="s">
        <v>66</v>
      </c>
      <c r="E711" s="204">
        <v>15</v>
      </c>
      <c r="F711" s="204"/>
      <c r="G711" s="72">
        <f>F711*E711</f>
        <v>0</v>
      </c>
    </row>
    <row r="712" spans="1:7" ht="15">
      <c r="A712" s="157"/>
      <c r="B712" s="210"/>
      <c r="C712" s="212"/>
      <c r="D712" s="202"/>
      <c r="E712" s="204"/>
      <c r="F712" s="204"/>
      <c r="G712" s="66"/>
    </row>
    <row r="713" spans="1:7" ht="38.25">
      <c r="A713" s="145">
        <f>A711+1</f>
        <v>257</v>
      </c>
      <c r="B713" s="146" t="s">
        <v>581</v>
      </c>
      <c r="C713" s="212" t="s">
        <v>671</v>
      </c>
      <c r="D713" s="202" t="s">
        <v>66</v>
      </c>
      <c r="E713" s="204">
        <v>3</v>
      </c>
      <c r="F713" s="204"/>
      <c r="G713" s="72">
        <f>F713*E713</f>
        <v>0</v>
      </c>
    </row>
    <row r="714" spans="1:7" ht="15">
      <c r="A714" s="157"/>
      <c r="B714" s="210"/>
      <c r="C714" s="212"/>
      <c r="D714" s="202"/>
      <c r="E714" s="204"/>
      <c r="F714" s="204"/>
      <c r="G714" s="66"/>
    </row>
    <row r="715" spans="1:7" ht="51">
      <c r="A715" s="145">
        <f>A713+1</f>
        <v>258</v>
      </c>
      <c r="B715" s="146" t="s">
        <v>582</v>
      </c>
      <c r="C715" s="215" t="s">
        <v>291</v>
      </c>
      <c r="D715" s="202" t="s">
        <v>66</v>
      </c>
      <c r="E715" s="204">
        <v>160</v>
      </c>
      <c r="F715" s="204"/>
      <c r="G715" s="72">
        <f>F715*E715</f>
        <v>0</v>
      </c>
    </row>
    <row r="716" spans="1:7" ht="15">
      <c r="A716" s="157"/>
      <c r="B716" s="210"/>
      <c r="C716" s="201"/>
      <c r="D716" s="202"/>
      <c r="E716" s="204"/>
      <c r="F716" s="204"/>
      <c r="G716" s="66"/>
    </row>
    <row r="717" spans="1:7" ht="38.25">
      <c r="A717" s="145">
        <f>A715+1</f>
        <v>259</v>
      </c>
      <c r="B717" s="146" t="s">
        <v>583</v>
      </c>
      <c r="C717" s="212" t="s">
        <v>672</v>
      </c>
      <c r="D717" s="202" t="s">
        <v>66</v>
      </c>
      <c r="E717" s="204">
        <v>10</v>
      </c>
      <c r="F717" s="204"/>
      <c r="G717" s="72">
        <f>F717*E717</f>
        <v>0</v>
      </c>
    </row>
    <row r="718" spans="1:7" ht="15">
      <c r="A718" s="157"/>
      <c r="B718" s="210"/>
      <c r="C718" s="213"/>
      <c r="D718" s="214"/>
      <c r="E718" s="204"/>
      <c r="F718" s="204"/>
      <c r="G718" s="66"/>
    </row>
    <row r="719" spans="1:7" ht="41.25" customHeight="1">
      <c r="A719" s="145">
        <f>A717+1</f>
        <v>260</v>
      </c>
      <c r="B719" s="146" t="s">
        <v>584</v>
      </c>
      <c r="C719" s="212" t="s">
        <v>294</v>
      </c>
      <c r="D719" s="202" t="s">
        <v>66</v>
      </c>
      <c r="E719" s="204">
        <v>30</v>
      </c>
      <c r="F719" s="204"/>
      <c r="G719" s="72">
        <f>F719*E719</f>
        <v>0</v>
      </c>
    </row>
    <row r="720" spans="1:7" ht="15">
      <c r="A720" s="157"/>
      <c r="B720" s="210"/>
      <c r="C720" s="211"/>
      <c r="D720" s="208"/>
      <c r="E720" s="209"/>
      <c r="F720" s="197"/>
      <c r="G720" s="137"/>
    </row>
    <row r="721" spans="1:7" ht="15">
      <c r="A721" s="157"/>
      <c r="B721" s="150"/>
      <c r="C721" s="192" t="s">
        <v>295</v>
      </c>
      <c r="D721" s="154"/>
      <c r="E721" s="198"/>
      <c r="F721" s="185"/>
      <c r="G721" s="186"/>
    </row>
    <row r="722" spans="1:7" ht="15">
      <c r="A722" s="157"/>
      <c r="B722" s="188"/>
      <c r="C722" s="211" t="s">
        <v>540</v>
      </c>
      <c r="D722" s="154"/>
      <c r="E722" s="198"/>
      <c r="F722" s="185"/>
      <c r="G722" s="186"/>
    </row>
    <row r="723" spans="1:7" ht="74.25" customHeight="1">
      <c r="A723" s="145">
        <f>A719+1</f>
        <v>261</v>
      </c>
      <c r="B723" s="146" t="s">
        <v>585</v>
      </c>
      <c r="C723" s="149" t="s">
        <v>297</v>
      </c>
      <c r="D723" s="146" t="s">
        <v>15</v>
      </c>
      <c r="E723" s="147">
        <v>3</v>
      </c>
      <c r="F723" s="148"/>
      <c r="G723" s="72">
        <f>F723*E723</f>
        <v>0</v>
      </c>
    </row>
    <row r="724" spans="1:7" ht="15">
      <c r="A724" s="145"/>
      <c r="B724" s="146"/>
      <c r="C724" s="149"/>
      <c r="D724" s="146"/>
      <c r="E724" s="147"/>
      <c r="F724" s="148"/>
      <c r="G724" s="72"/>
    </row>
    <row r="725" spans="1:7" ht="15.75">
      <c r="A725" s="157"/>
      <c r="B725" s="150"/>
      <c r="C725" s="192" t="s">
        <v>212</v>
      </c>
      <c r="D725" s="174"/>
      <c r="E725" s="175"/>
      <c r="F725" s="216"/>
      <c r="G725" s="177"/>
    </row>
    <row r="726" spans="1:7" ht="15">
      <c r="A726" s="157"/>
      <c r="B726" s="138"/>
      <c r="C726" s="211" t="s">
        <v>541</v>
      </c>
      <c r="D726" s="146"/>
      <c r="E726" s="147"/>
      <c r="F726" s="148"/>
      <c r="G726" s="72"/>
    </row>
    <row r="727" spans="1:7" ht="72" customHeight="1">
      <c r="A727" s="145">
        <f>A723+1</f>
        <v>262</v>
      </c>
      <c r="B727" s="146" t="s">
        <v>586</v>
      </c>
      <c r="C727" s="149" t="s">
        <v>299</v>
      </c>
      <c r="D727" s="146" t="s">
        <v>214</v>
      </c>
      <c r="E727" s="147">
        <v>2</v>
      </c>
      <c r="F727" s="148"/>
      <c r="G727" s="72">
        <f>F727*E727</f>
        <v>0</v>
      </c>
    </row>
    <row r="728" spans="1:7" ht="15">
      <c r="A728" s="157"/>
      <c r="B728" s="138"/>
      <c r="C728" s="149"/>
      <c r="D728" s="146"/>
      <c r="E728" s="147"/>
      <c r="F728" s="148"/>
      <c r="G728" s="72"/>
    </row>
    <row r="729" spans="1:7" ht="15">
      <c r="A729" s="157"/>
      <c r="B729" s="150"/>
      <c r="C729" s="192" t="s">
        <v>300</v>
      </c>
      <c r="D729" s="217"/>
      <c r="E729" s="218"/>
      <c r="F729" s="219"/>
      <c r="G729" s="220"/>
    </row>
    <row r="730" spans="1:7" ht="15.75">
      <c r="A730" s="157"/>
      <c r="B730" s="221"/>
      <c r="C730" s="179"/>
      <c r="D730" s="222"/>
      <c r="E730" s="222"/>
      <c r="F730" s="223"/>
      <c r="G730" s="224"/>
    </row>
    <row r="731" spans="1:7" ht="87.75" customHeight="1">
      <c r="A731" s="157"/>
      <c r="B731" s="165"/>
      <c r="C731" s="149" t="s">
        <v>301</v>
      </c>
      <c r="D731" s="217"/>
      <c r="E731" s="218"/>
      <c r="F731" s="219"/>
      <c r="G731" s="220"/>
    </row>
    <row r="732" spans="1:7" ht="15">
      <c r="A732" s="157"/>
      <c r="B732" s="165"/>
      <c r="C732" s="179"/>
      <c r="D732" s="217"/>
      <c r="E732" s="218"/>
      <c r="F732" s="219"/>
      <c r="G732" s="220"/>
    </row>
    <row r="733" spans="1:7" ht="15">
      <c r="A733" s="145">
        <f>A727+1</f>
        <v>263</v>
      </c>
      <c r="B733" s="146" t="s">
        <v>587</v>
      </c>
      <c r="C733" s="149" t="s">
        <v>303</v>
      </c>
      <c r="D733" s="146" t="s">
        <v>267</v>
      </c>
      <c r="E733" s="147">
        <v>500</v>
      </c>
      <c r="F733" s="148"/>
      <c r="G733" s="72">
        <f>F733*E733</f>
        <v>0</v>
      </c>
    </row>
    <row r="734" spans="1:7" ht="15">
      <c r="A734" s="157"/>
      <c r="B734" s="165"/>
      <c r="C734" s="149"/>
      <c r="D734" s="146"/>
      <c r="E734" s="147"/>
      <c r="F734" s="148"/>
      <c r="G734" s="72"/>
    </row>
    <row r="735" spans="1:7" ht="30" customHeight="1">
      <c r="A735" s="145">
        <f>A733+1</f>
        <v>264</v>
      </c>
      <c r="B735" s="146" t="s">
        <v>588</v>
      </c>
      <c r="C735" s="149" t="s">
        <v>673</v>
      </c>
      <c r="D735" s="146" t="s">
        <v>305</v>
      </c>
      <c r="E735" s="147">
        <v>1</v>
      </c>
      <c r="F735" s="148"/>
      <c r="G735" s="72">
        <f>F735*E735</f>
        <v>0</v>
      </c>
    </row>
    <row r="736" spans="1:7" ht="15">
      <c r="A736" s="157"/>
      <c r="B736" s="165"/>
      <c r="C736" s="179"/>
      <c r="D736" s="146"/>
      <c r="E736" s="146"/>
      <c r="F736" s="148"/>
      <c r="G736" s="72"/>
    </row>
    <row r="737" spans="1:7" ht="15">
      <c r="A737" s="157"/>
      <c r="B737" s="150"/>
      <c r="C737" s="192" t="s">
        <v>306</v>
      </c>
      <c r="D737" s="154"/>
      <c r="E737" s="198"/>
      <c r="F737" s="185"/>
      <c r="G737" s="200"/>
    </row>
    <row r="738" spans="1:7" ht="15.75">
      <c r="A738" s="157"/>
      <c r="B738" s="225"/>
      <c r="C738" s="211" t="s">
        <v>555</v>
      </c>
      <c r="D738" s="222"/>
      <c r="E738" s="222"/>
      <c r="F738" s="223"/>
      <c r="G738" s="224"/>
    </row>
    <row r="739" spans="1:7" ht="15.75">
      <c r="A739" s="157"/>
      <c r="B739" s="225"/>
      <c r="C739" s="211"/>
      <c r="D739" s="222"/>
      <c r="E739" s="222"/>
      <c r="F739" s="223"/>
      <c r="G739" s="224"/>
    </row>
    <row r="740" spans="1:7" ht="95.25" customHeight="1">
      <c r="A740" s="145">
        <f>A735+1</f>
        <v>265</v>
      </c>
      <c r="B740" s="146" t="s">
        <v>589</v>
      </c>
      <c r="C740" s="149" t="s">
        <v>674</v>
      </c>
      <c r="D740" s="146" t="s">
        <v>66</v>
      </c>
      <c r="E740" s="147">
        <v>50</v>
      </c>
      <c r="F740" s="148"/>
      <c r="G740" s="72">
        <f>E740*F740</f>
        <v>0</v>
      </c>
    </row>
    <row r="741" spans="1:7" ht="15">
      <c r="A741" s="157"/>
      <c r="B741" s="138"/>
      <c r="C741" s="149"/>
      <c r="D741" s="146"/>
      <c r="E741" s="147"/>
      <c r="F741" s="148"/>
      <c r="G741" s="72"/>
    </row>
    <row r="742" spans="1:7" ht="63.75">
      <c r="A742" s="145">
        <f>A740+1</f>
        <v>266</v>
      </c>
      <c r="B742" s="146" t="s">
        <v>590</v>
      </c>
      <c r="C742" s="149" t="s">
        <v>309</v>
      </c>
      <c r="D742" s="146" t="s">
        <v>267</v>
      </c>
      <c r="E742" s="147">
        <v>500</v>
      </c>
      <c r="F742" s="148"/>
      <c r="G742" s="72">
        <f>E742*F742</f>
        <v>0</v>
      </c>
    </row>
    <row r="743" spans="1:7" ht="15">
      <c r="A743" s="157"/>
      <c r="B743" s="138"/>
      <c r="C743" s="149"/>
      <c r="D743" s="146"/>
      <c r="E743" s="147"/>
      <c r="F743" s="148"/>
      <c r="G743" s="72"/>
    </row>
    <row r="744" spans="1:7" ht="15">
      <c r="A744" s="145">
        <f>A742+1</f>
        <v>267</v>
      </c>
      <c r="B744" s="146" t="s">
        <v>591</v>
      </c>
      <c r="C744" s="149" t="s">
        <v>311</v>
      </c>
      <c r="D744" s="146" t="s">
        <v>267</v>
      </c>
      <c r="E744" s="147">
        <v>25</v>
      </c>
      <c r="F744" s="148"/>
      <c r="G744" s="72">
        <f>E744*F744</f>
        <v>0</v>
      </c>
    </row>
    <row r="745" spans="1:7" ht="15">
      <c r="A745" s="157"/>
      <c r="B745" s="138"/>
      <c r="C745" s="149"/>
      <c r="D745" s="146"/>
      <c r="E745" s="147"/>
      <c r="F745" s="148"/>
      <c r="G745" s="72"/>
    </row>
    <row r="746" spans="1:7" ht="38.25">
      <c r="A746" s="145">
        <f>A744+1</f>
        <v>268</v>
      </c>
      <c r="B746" s="146" t="s">
        <v>592</v>
      </c>
      <c r="C746" s="149" t="s">
        <v>313</v>
      </c>
      <c r="D746" s="146" t="s">
        <v>267</v>
      </c>
      <c r="E746" s="147">
        <v>250</v>
      </c>
      <c r="F746" s="148"/>
      <c r="G746" s="72">
        <f>E746*F746</f>
        <v>0</v>
      </c>
    </row>
    <row r="747" spans="1:7" ht="15">
      <c r="A747" s="157"/>
      <c r="B747" s="138"/>
      <c r="C747" s="149"/>
      <c r="D747" s="146"/>
      <c r="E747" s="147"/>
      <c r="F747" s="148"/>
      <c r="G747" s="72"/>
    </row>
    <row r="748" spans="1:7" ht="38.25">
      <c r="A748" s="157"/>
      <c r="B748" s="165"/>
      <c r="C748" s="149" t="s">
        <v>314</v>
      </c>
      <c r="D748" s="146"/>
      <c r="E748" s="147"/>
      <c r="F748" s="148"/>
      <c r="G748" s="72"/>
    </row>
    <row r="749" spans="1:7" ht="15">
      <c r="A749" s="157"/>
      <c r="B749" s="138"/>
      <c r="C749" s="149"/>
      <c r="D749" s="146"/>
      <c r="E749" s="147"/>
      <c r="F749" s="148"/>
      <c r="G749" s="72"/>
    </row>
    <row r="750" spans="1:7" ht="15">
      <c r="A750" s="145">
        <f>A746+1</f>
        <v>269</v>
      </c>
      <c r="B750" s="146" t="s">
        <v>593</v>
      </c>
      <c r="C750" s="149" t="s">
        <v>316</v>
      </c>
      <c r="D750" s="146" t="s">
        <v>66</v>
      </c>
      <c r="E750" s="147">
        <v>25</v>
      </c>
      <c r="F750" s="148"/>
      <c r="G750" s="72">
        <f aca="true" t="shared" si="0" ref="G750:G763">E750*F750</f>
        <v>0</v>
      </c>
    </row>
    <row r="751" spans="1:7" ht="15">
      <c r="A751" s="157"/>
      <c r="B751" s="138"/>
      <c r="C751" s="149"/>
      <c r="D751" s="146"/>
      <c r="E751" s="147"/>
      <c r="F751" s="148"/>
      <c r="G751" s="72"/>
    </row>
    <row r="752" spans="1:7" ht="15">
      <c r="A752" s="145">
        <f>A750+1</f>
        <v>270</v>
      </c>
      <c r="B752" s="146" t="s">
        <v>594</v>
      </c>
      <c r="C752" s="149" t="s">
        <v>318</v>
      </c>
      <c r="D752" s="146" t="s">
        <v>66</v>
      </c>
      <c r="E752" s="147">
        <v>25</v>
      </c>
      <c r="F752" s="148"/>
      <c r="G752" s="72">
        <f t="shared" si="0"/>
        <v>0</v>
      </c>
    </row>
    <row r="753" spans="1:7" ht="15">
      <c r="A753" s="157"/>
      <c r="B753" s="138"/>
      <c r="C753" s="149"/>
      <c r="D753" s="146"/>
      <c r="E753" s="147"/>
      <c r="F753" s="148"/>
      <c r="G753" s="72"/>
    </row>
    <row r="754" spans="1:7" ht="15">
      <c r="A754" s="157"/>
      <c r="B754" s="138"/>
      <c r="C754" s="149"/>
      <c r="D754" s="146"/>
      <c r="E754" s="147"/>
      <c r="F754" s="148"/>
      <c r="G754" s="72"/>
    </row>
    <row r="755" spans="1:7" ht="71.25" customHeight="1">
      <c r="A755" s="145">
        <f>A752+1</f>
        <v>271</v>
      </c>
      <c r="B755" s="146" t="s">
        <v>595</v>
      </c>
      <c r="C755" s="149" t="s">
        <v>320</v>
      </c>
      <c r="D755" s="146" t="s">
        <v>66</v>
      </c>
      <c r="E755" s="147">
        <v>50</v>
      </c>
      <c r="F755" s="148"/>
      <c r="G755" s="72">
        <f t="shared" si="0"/>
        <v>0</v>
      </c>
    </row>
    <row r="756" spans="1:7" ht="15">
      <c r="A756" s="157"/>
      <c r="B756" s="138"/>
      <c r="C756" s="149"/>
      <c r="D756" s="146"/>
      <c r="E756" s="147"/>
      <c r="F756" s="148"/>
      <c r="G756" s="72"/>
    </row>
    <row r="757" spans="1:7" ht="69" customHeight="1">
      <c r="A757" s="145">
        <f>A755+1</f>
        <v>272</v>
      </c>
      <c r="B757" s="146" t="s">
        <v>596</v>
      </c>
      <c r="C757" s="149" t="s">
        <v>322</v>
      </c>
      <c r="D757" s="146" t="s">
        <v>66</v>
      </c>
      <c r="E757" s="147">
        <v>3</v>
      </c>
      <c r="F757" s="148"/>
      <c r="G757" s="72">
        <f t="shared" si="0"/>
        <v>0</v>
      </c>
    </row>
    <row r="758" spans="1:7" ht="15">
      <c r="A758" s="157"/>
      <c r="B758" s="138"/>
      <c r="C758" s="149"/>
      <c r="D758" s="146"/>
      <c r="E758" s="147"/>
      <c r="F758" s="148"/>
      <c r="G758" s="72"/>
    </row>
    <row r="759" spans="1:7" ht="15">
      <c r="A759" s="145">
        <f>A757+1</f>
        <v>273</v>
      </c>
      <c r="B759" s="146" t="s">
        <v>597</v>
      </c>
      <c r="C759" s="149" t="s">
        <v>324</v>
      </c>
      <c r="D759" s="146" t="s">
        <v>66</v>
      </c>
      <c r="E759" s="147">
        <v>3</v>
      </c>
      <c r="F759" s="148"/>
      <c r="G759" s="72">
        <f t="shared" si="0"/>
        <v>0</v>
      </c>
    </row>
    <row r="760" spans="1:7" ht="15">
      <c r="A760" s="157"/>
      <c r="B760" s="138"/>
      <c r="C760" s="149"/>
      <c r="D760" s="146"/>
      <c r="E760" s="147"/>
      <c r="F760" s="148"/>
      <c r="G760" s="72"/>
    </row>
    <row r="761" spans="1:7" ht="38.25">
      <c r="A761" s="145">
        <f>A759+1</f>
        <v>274</v>
      </c>
      <c r="B761" s="146" t="s">
        <v>598</v>
      </c>
      <c r="C761" s="149" t="s">
        <v>326</v>
      </c>
      <c r="D761" s="146" t="s">
        <v>66</v>
      </c>
      <c r="E761" s="147">
        <v>5</v>
      </c>
      <c r="F761" s="148"/>
      <c r="G761" s="72">
        <f t="shared" si="0"/>
        <v>0</v>
      </c>
    </row>
    <row r="762" spans="1:7" ht="15">
      <c r="A762" s="157"/>
      <c r="B762" s="138"/>
      <c r="C762" s="149"/>
      <c r="D762" s="146"/>
      <c r="E762" s="147"/>
      <c r="F762" s="148"/>
      <c r="G762" s="72"/>
    </row>
    <row r="763" spans="1:7" ht="25.5">
      <c r="A763" s="145">
        <f>A761+1</f>
        <v>275</v>
      </c>
      <c r="B763" s="146" t="s">
        <v>599</v>
      </c>
      <c r="C763" s="149" t="s">
        <v>328</v>
      </c>
      <c r="D763" s="146" t="s">
        <v>66</v>
      </c>
      <c r="E763" s="147">
        <v>5</v>
      </c>
      <c r="F763" s="148"/>
      <c r="G763" s="72">
        <f t="shared" si="0"/>
        <v>0</v>
      </c>
    </row>
    <row r="764" spans="1:7" ht="15">
      <c r="A764" s="157"/>
      <c r="B764" s="138"/>
      <c r="C764" s="149"/>
      <c r="D764" s="146"/>
      <c r="E764" s="147"/>
      <c r="F764" s="148"/>
      <c r="G764" s="72"/>
    </row>
    <row r="765" spans="1:7" ht="30.75" customHeight="1">
      <c r="A765" s="157"/>
      <c r="B765" s="146"/>
      <c r="C765" s="149" t="s">
        <v>329</v>
      </c>
      <c r="D765" s="146"/>
      <c r="E765" s="147"/>
      <c r="F765" s="148"/>
      <c r="G765" s="72"/>
    </row>
    <row r="766" spans="1:7" ht="15">
      <c r="A766" s="157"/>
      <c r="B766" s="138"/>
      <c r="C766" s="149"/>
      <c r="D766" s="146"/>
      <c r="E766" s="147"/>
      <c r="F766" s="148"/>
      <c r="G766" s="72"/>
    </row>
    <row r="767" spans="1:7" ht="15">
      <c r="A767" s="145">
        <f>A763+1</f>
        <v>276</v>
      </c>
      <c r="B767" s="146" t="s">
        <v>600</v>
      </c>
      <c r="C767" s="149" t="s">
        <v>331</v>
      </c>
      <c r="D767" s="146" t="s">
        <v>66</v>
      </c>
      <c r="E767" s="147">
        <v>1</v>
      </c>
      <c r="F767" s="148"/>
      <c r="G767" s="72">
        <f>E767*F767</f>
        <v>0</v>
      </c>
    </row>
    <row r="768" spans="1:7" ht="15">
      <c r="A768" s="157"/>
      <c r="B768" s="138"/>
      <c r="C768" s="149"/>
      <c r="D768" s="146"/>
      <c r="E768" s="147"/>
      <c r="F768" s="148"/>
      <c r="G768" s="72"/>
    </row>
    <row r="769" spans="1:7" ht="54" customHeight="1">
      <c r="A769" s="157"/>
      <c r="B769" s="165"/>
      <c r="C769" s="149" t="s">
        <v>339</v>
      </c>
      <c r="D769" s="146"/>
      <c r="E769" s="147"/>
      <c r="F769" s="148"/>
      <c r="G769" s="72"/>
    </row>
    <row r="770" spans="1:7" ht="15">
      <c r="A770" s="157"/>
      <c r="B770" s="138"/>
      <c r="C770" s="149"/>
      <c r="D770" s="146"/>
      <c r="E770" s="147"/>
      <c r="F770" s="148"/>
      <c r="G770" s="72"/>
    </row>
    <row r="771" spans="1:7" ht="15">
      <c r="A771" s="145">
        <f>A767+1</f>
        <v>277</v>
      </c>
      <c r="B771" s="146" t="s">
        <v>601</v>
      </c>
      <c r="C771" s="149" t="s">
        <v>341</v>
      </c>
      <c r="D771" s="146" t="s">
        <v>66</v>
      </c>
      <c r="E771" s="147">
        <v>1</v>
      </c>
      <c r="F771" s="148"/>
      <c r="G771" s="72">
        <f>E771*F771</f>
        <v>0</v>
      </c>
    </row>
    <row r="772" spans="1:7" ht="15">
      <c r="A772" s="157"/>
      <c r="B772" s="165"/>
      <c r="C772" s="149"/>
      <c r="D772" s="146"/>
      <c r="E772" s="147"/>
      <c r="F772" s="148"/>
      <c r="G772" s="72"/>
    </row>
    <row r="773" spans="1:7" ht="42" customHeight="1">
      <c r="A773" s="145">
        <f>A771+1</f>
        <v>278</v>
      </c>
      <c r="B773" s="146" t="s">
        <v>602</v>
      </c>
      <c r="C773" s="149" t="s">
        <v>342</v>
      </c>
      <c r="D773" s="146" t="s">
        <v>267</v>
      </c>
      <c r="E773" s="147">
        <v>500</v>
      </c>
      <c r="F773" s="148"/>
      <c r="G773" s="72">
        <f>E773*F773</f>
        <v>0</v>
      </c>
    </row>
    <row r="774" spans="1:7" ht="15">
      <c r="A774" s="157"/>
      <c r="B774" s="165"/>
      <c r="C774" s="149"/>
      <c r="D774" s="146"/>
      <c r="E774" s="147"/>
      <c r="F774" s="148"/>
      <c r="G774" s="72"/>
    </row>
    <row r="775" spans="1:7" ht="95.25" customHeight="1">
      <c r="A775" s="145">
        <f>A773+1</f>
        <v>279</v>
      </c>
      <c r="B775" s="146" t="s">
        <v>603</v>
      </c>
      <c r="C775" s="149" t="s">
        <v>676</v>
      </c>
      <c r="D775" s="146" t="s">
        <v>305</v>
      </c>
      <c r="E775" s="147">
        <v>3</v>
      </c>
      <c r="F775" s="148"/>
      <c r="G775" s="72">
        <f>F775*E775</f>
        <v>0</v>
      </c>
    </row>
    <row r="776" spans="1:7" ht="15">
      <c r="A776" s="157"/>
      <c r="B776" s="146"/>
      <c r="C776" s="149"/>
      <c r="D776" s="146"/>
      <c r="E776" s="147"/>
      <c r="F776" s="148"/>
      <c r="G776" s="72"/>
    </row>
    <row r="777" spans="1:7" ht="63.75">
      <c r="A777" s="145">
        <f>A775+1</f>
        <v>280</v>
      </c>
      <c r="B777" s="146" t="s">
        <v>604</v>
      </c>
      <c r="C777" s="149" t="s">
        <v>677</v>
      </c>
      <c r="D777" s="146" t="s">
        <v>305</v>
      </c>
      <c r="E777" s="147">
        <v>3</v>
      </c>
      <c r="F777" s="148"/>
      <c r="G777" s="72">
        <f>F777*E777</f>
        <v>0</v>
      </c>
    </row>
    <row r="778" spans="1:7" ht="15">
      <c r="A778" s="157"/>
      <c r="B778" s="165"/>
      <c r="C778" s="226"/>
      <c r="D778" s="154"/>
      <c r="E778" s="198"/>
      <c r="F778" s="185"/>
      <c r="G778" s="200"/>
    </row>
    <row r="779" spans="1:7" ht="15">
      <c r="A779" s="43" t="s">
        <v>546</v>
      </c>
      <c r="B779" s="43"/>
      <c r="C779" s="43"/>
      <c r="D779" s="43"/>
      <c r="E779" s="43"/>
      <c r="F779" s="43"/>
      <c r="G779" s="17">
        <f>SUM(G652:G778)</f>
        <v>0</v>
      </c>
    </row>
    <row r="780" spans="1:7" ht="15">
      <c r="A780" s="227" t="s">
        <v>556</v>
      </c>
      <c r="B780" s="227"/>
      <c r="C780" s="227"/>
      <c r="D780" s="227"/>
      <c r="E780" s="227"/>
      <c r="F780" s="227"/>
      <c r="G780" s="17">
        <f>G779+G642</f>
        <v>0</v>
      </c>
    </row>
    <row r="781" spans="1:7" ht="15">
      <c r="A781" s="36"/>
      <c r="B781" s="130"/>
      <c r="C781" s="130"/>
      <c r="D781" s="130"/>
      <c r="E781" s="131"/>
      <c r="F781" s="130"/>
      <c r="G781" s="17"/>
    </row>
    <row r="782" spans="1:7" ht="15">
      <c r="A782" s="118" t="s">
        <v>547</v>
      </c>
      <c r="B782" s="69"/>
      <c r="C782" s="114" t="s">
        <v>710</v>
      </c>
      <c r="D782" s="119"/>
      <c r="E782" s="120"/>
      <c r="F782" s="121"/>
      <c r="G782" s="122"/>
    </row>
    <row r="783" spans="1:7" ht="15">
      <c r="A783" s="132"/>
      <c r="B783" s="133"/>
      <c r="C783" s="134"/>
      <c r="D783" s="135"/>
      <c r="E783" s="135"/>
      <c r="F783" s="136"/>
      <c r="G783" s="137"/>
    </row>
    <row r="784" spans="1:7" ht="15">
      <c r="A784" s="138"/>
      <c r="B784" s="129"/>
      <c r="C784" s="139" t="s">
        <v>343</v>
      </c>
      <c r="D784" s="140"/>
      <c r="E784" s="141"/>
      <c r="F784" s="142"/>
      <c r="G784" s="143"/>
    </row>
    <row r="785" spans="1:7" ht="15">
      <c r="A785" s="138"/>
      <c r="B785" s="139"/>
      <c r="C785" s="144"/>
      <c r="D785" s="140"/>
      <c r="E785" s="141"/>
      <c r="F785" s="142"/>
      <c r="G785" s="143"/>
    </row>
    <row r="786" spans="1:7" ht="63.75">
      <c r="A786" s="145">
        <f>A777+1</f>
        <v>281</v>
      </c>
      <c r="B786" s="56" t="s">
        <v>152</v>
      </c>
      <c r="C786" s="49" t="s">
        <v>153</v>
      </c>
      <c r="D786" s="146" t="s">
        <v>154</v>
      </c>
      <c r="E786" s="147">
        <v>40</v>
      </c>
      <c r="F786" s="148"/>
      <c r="G786" s="72">
        <f>F786*E786</f>
        <v>0</v>
      </c>
    </row>
    <row r="787" spans="1:7" ht="15">
      <c r="A787" s="138"/>
      <c r="B787" s="149"/>
      <c r="C787" s="149"/>
      <c r="D787" s="146"/>
      <c r="E787" s="147"/>
      <c r="F787" s="148"/>
      <c r="G787" s="72"/>
    </row>
    <row r="788" spans="1:7" ht="15">
      <c r="A788" s="138"/>
      <c r="B788" s="150"/>
      <c r="C788" s="139" t="s">
        <v>344</v>
      </c>
      <c r="D788" s="146"/>
      <c r="E788" s="147"/>
      <c r="F788" s="148"/>
      <c r="G788" s="72"/>
    </row>
    <row r="789" spans="1:7" ht="15">
      <c r="A789" s="138"/>
      <c r="B789" s="151"/>
      <c r="C789" s="144"/>
      <c r="D789" s="146"/>
      <c r="E789" s="147"/>
      <c r="F789" s="148"/>
      <c r="G789" s="72"/>
    </row>
    <row r="790" spans="1:7" ht="76.5">
      <c r="A790" s="145">
        <f>A786+1</f>
        <v>282</v>
      </c>
      <c r="B790" s="152" t="s">
        <v>155</v>
      </c>
      <c r="C790" s="49" t="s">
        <v>156</v>
      </c>
      <c r="D790" s="146" t="s">
        <v>157</v>
      </c>
      <c r="E790" s="147">
        <v>10</v>
      </c>
      <c r="F790" s="148"/>
      <c r="G790" s="72">
        <f>F790*E790</f>
        <v>0</v>
      </c>
    </row>
    <row r="791" spans="1:7" ht="15">
      <c r="A791" s="138"/>
      <c r="B791" s="153"/>
      <c r="C791" s="149"/>
      <c r="D791" s="146"/>
      <c r="E791" s="147"/>
      <c r="F791" s="148"/>
      <c r="G791" s="72"/>
    </row>
    <row r="792" spans="1:7" ht="15">
      <c r="A792" s="158"/>
      <c r="B792" s="150"/>
      <c r="C792" s="139" t="s">
        <v>346</v>
      </c>
      <c r="D792" s="146"/>
      <c r="E792" s="147"/>
      <c r="F792" s="148"/>
      <c r="G792" s="72"/>
    </row>
    <row r="793" spans="1:7" ht="15">
      <c r="A793" s="158"/>
      <c r="B793" s="153"/>
      <c r="C793" s="144"/>
      <c r="D793" s="146"/>
      <c r="E793" s="147"/>
      <c r="F793" s="148"/>
      <c r="G793" s="72"/>
    </row>
    <row r="794" spans="1:7" ht="54" customHeight="1">
      <c r="A794" s="145">
        <f>A790+1</f>
        <v>283</v>
      </c>
      <c r="B794" s="152" t="s">
        <v>170</v>
      </c>
      <c r="C794" s="149" t="s">
        <v>171</v>
      </c>
      <c r="D794" s="146" t="s">
        <v>172</v>
      </c>
      <c r="E794" s="147">
        <v>500</v>
      </c>
      <c r="F794" s="148"/>
      <c r="G794" s="72">
        <f>F794*E794</f>
        <v>0</v>
      </c>
    </row>
    <row r="795" spans="1:7" ht="15">
      <c r="A795" s="158"/>
      <c r="B795" s="153"/>
      <c r="C795" s="149"/>
      <c r="D795" s="146"/>
      <c r="E795" s="147"/>
      <c r="F795" s="148"/>
      <c r="G795" s="72"/>
    </row>
    <row r="796" spans="1:7" ht="15">
      <c r="A796" s="157"/>
      <c r="B796" s="150"/>
      <c r="C796" s="164" t="s">
        <v>193</v>
      </c>
      <c r="D796" s="146"/>
      <c r="E796" s="147"/>
      <c r="F796" s="148"/>
      <c r="G796" s="72"/>
    </row>
    <row r="797" spans="1:7" ht="15">
      <c r="A797" s="157"/>
      <c r="B797" s="165"/>
      <c r="C797" s="166"/>
      <c r="D797" s="146"/>
      <c r="E797" s="147"/>
      <c r="F797" s="148"/>
      <c r="G797" s="72"/>
    </row>
    <row r="798" spans="1:7" ht="15">
      <c r="A798" s="158"/>
      <c r="B798" s="150"/>
      <c r="C798" s="164" t="s">
        <v>350</v>
      </c>
      <c r="D798" s="146"/>
      <c r="E798" s="147"/>
      <c r="F798" s="148"/>
      <c r="G798" s="72"/>
    </row>
    <row r="799" spans="1:7" ht="15">
      <c r="A799" s="158"/>
      <c r="B799" s="153"/>
      <c r="C799" s="166"/>
      <c r="D799" s="146"/>
      <c r="E799" s="147"/>
      <c r="F799" s="148"/>
      <c r="G799" s="72"/>
    </row>
    <row r="800" spans="1:7" ht="81" customHeight="1">
      <c r="A800" s="145">
        <f>A794+1</f>
        <v>284</v>
      </c>
      <c r="B800" s="162" t="s">
        <v>199</v>
      </c>
      <c r="C800" s="149" t="s">
        <v>608</v>
      </c>
      <c r="D800" s="146" t="s">
        <v>15</v>
      </c>
      <c r="E800" s="147">
        <v>17</v>
      </c>
      <c r="F800" s="148"/>
      <c r="G800" s="72">
        <f>E800*F800</f>
        <v>0</v>
      </c>
    </row>
    <row r="801" spans="1:7" ht="15">
      <c r="A801" s="157"/>
      <c r="B801" s="162"/>
      <c r="C801" s="163"/>
      <c r="D801" s="146"/>
      <c r="E801" s="147"/>
      <c r="F801" s="148"/>
      <c r="G801" s="72"/>
    </row>
    <row r="802" spans="1:7" ht="15">
      <c r="A802" s="157"/>
      <c r="B802" s="150"/>
      <c r="C802" s="164" t="s">
        <v>352</v>
      </c>
      <c r="D802" s="146"/>
      <c r="E802" s="147"/>
      <c r="F802" s="148"/>
      <c r="G802" s="72"/>
    </row>
    <row r="803" spans="1:7" ht="15">
      <c r="A803" s="157"/>
      <c r="B803" s="165"/>
      <c r="C803" s="179"/>
      <c r="D803" s="146"/>
      <c r="E803" s="147"/>
      <c r="F803" s="148"/>
      <c r="G803" s="72"/>
    </row>
    <row r="804" spans="1:7" ht="107.25" customHeight="1">
      <c r="A804" s="145">
        <f>A800+1</f>
        <v>285</v>
      </c>
      <c r="B804" s="146" t="s">
        <v>222</v>
      </c>
      <c r="C804" s="149" t="s">
        <v>679</v>
      </c>
      <c r="D804" s="146" t="s">
        <v>15</v>
      </c>
      <c r="E804" s="147">
        <v>35</v>
      </c>
      <c r="F804" s="148"/>
      <c r="G804" s="72">
        <f>F804*E804</f>
        <v>0</v>
      </c>
    </row>
    <row r="805" spans="1:7" ht="15">
      <c r="A805" s="145"/>
      <c r="B805" s="146"/>
      <c r="C805" s="149"/>
      <c r="D805" s="146"/>
      <c r="E805" s="147"/>
      <c r="F805" s="148"/>
      <c r="G805" s="72"/>
    </row>
    <row r="806" spans="1:7" ht="15">
      <c r="A806" s="43" t="s">
        <v>557</v>
      </c>
      <c r="B806" s="43"/>
      <c r="C806" s="43"/>
      <c r="D806" s="43"/>
      <c r="E806" s="43"/>
      <c r="F806" s="43"/>
      <c r="G806" s="17">
        <f>SUM(G786:G804)</f>
        <v>0</v>
      </c>
    </row>
    <row r="807" spans="1:7" ht="15">
      <c r="A807" s="36"/>
      <c r="B807" s="130"/>
      <c r="C807" s="130"/>
      <c r="D807" s="130"/>
      <c r="E807" s="131"/>
      <c r="F807" s="130"/>
      <c r="G807" s="17"/>
    </row>
    <row r="808" spans="1:7" ht="15">
      <c r="A808" s="183" t="s">
        <v>711</v>
      </c>
      <c r="B808" s="150"/>
      <c r="C808" s="164" t="s">
        <v>548</v>
      </c>
      <c r="D808" s="154"/>
      <c r="E808" s="184"/>
      <c r="F808" s="185"/>
      <c r="G808" s="186"/>
    </row>
    <row r="809" spans="1:7" ht="15">
      <c r="A809" s="36"/>
      <c r="B809" s="130"/>
      <c r="C809" s="130"/>
      <c r="D809" s="130"/>
      <c r="E809" s="131"/>
      <c r="F809" s="130"/>
      <c r="G809" s="17"/>
    </row>
    <row r="810" spans="1:7" ht="15">
      <c r="A810" s="157"/>
      <c r="B810" s="150"/>
      <c r="C810" s="192" t="s">
        <v>281</v>
      </c>
      <c r="D810" s="208"/>
      <c r="E810" s="209"/>
      <c r="F810" s="197"/>
      <c r="G810" s="137"/>
    </row>
    <row r="811" spans="1:7" ht="15">
      <c r="A811" s="157"/>
      <c r="B811" s="210"/>
      <c r="C811" s="211" t="s">
        <v>539</v>
      </c>
      <c r="D811" s="214"/>
      <c r="E811" s="207"/>
      <c r="F811" s="204"/>
      <c r="G811" s="66"/>
    </row>
    <row r="812" spans="1:7" ht="15">
      <c r="A812" s="157"/>
      <c r="B812" s="210"/>
      <c r="C812" s="211"/>
      <c r="D812" s="214"/>
      <c r="E812" s="207"/>
      <c r="F812" s="204"/>
      <c r="G812" s="66"/>
    </row>
    <row r="813" spans="1:7" ht="51">
      <c r="A813" s="145">
        <f>A804+1</f>
        <v>286</v>
      </c>
      <c r="B813" s="146" t="s">
        <v>605</v>
      </c>
      <c r="C813" s="212" t="s">
        <v>285</v>
      </c>
      <c r="D813" s="202" t="s">
        <v>66</v>
      </c>
      <c r="E813" s="204">
        <v>15</v>
      </c>
      <c r="F813" s="204"/>
      <c r="G813" s="72">
        <f>F813*E813</f>
        <v>0</v>
      </c>
    </row>
    <row r="814" spans="1:7" ht="15">
      <c r="A814" s="145"/>
      <c r="B814" s="146"/>
      <c r="C814" s="212"/>
      <c r="D814" s="202"/>
      <c r="E814" s="204"/>
      <c r="F814" s="204"/>
      <c r="G814" s="72"/>
    </row>
    <row r="815" spans="1:7" ht="15">
      <c r="A815" s="43" t="s">
        <v>558</v>
      </c>
      <c r="B815" s="43"/>
      <c r="C815" s="43"/>
      <c r="D815" s="43"/>
      <c r="E815" s="43"/>
      <c r="F815" s="43"/>
      <c r="G815" s="17">
        <f>SUM(G813)</f>
        <v>0</v>
      </c>
    </row>
    <row r="816" spans="1:7" ht="15">
      <c r="A816" s="227" t="s">
        <v>559</v>
      </c>
      <c r="B816" s="227"/>
      <c r="C816" s="227"/>
      <c r="D816" s="227"/>
      <c r="E816" s="227"/>
      <c r="F816" s="227"/>
      <c r="G816" s="17">
        <f>G815+G806</f>
        <v>0</v>
      </c>
    </row>
    <row r="817" spans="1:7" ht="15">
      <c r="A817" s="36"/>
      <c r="B817" s="130"/>
      <c r="C817" s="130"/>
      <c r="D817" s="130"/>
      <c r="E817" s="131"/>
      <c r="F817" s="130"/>
      <c r="G817" s="17"/>
    </row>
    <row r="818" spans="1:7" ht="15">
      <c r="A818" s="118" t="s">
        <v>549</v>
      </c>
      <c r="B818" s="69"/>
      <c r="C818" s="114" t="s">
        <v>712</v>
      </c>
      <c r="D818" s="119"/>
      <c r="E818" s="120"/>
      <c r="F818" s="121"/>
      <c r="G818" s="122"/>
    </row>
    <row r="819" spans="1:7" ht="15">
      <c r="A819" s="132"/>
      <c r="B819" s="133"/>
      <c r="C819" s="134"/>
      <c r="D819" s="135"/>
      <c r="E819" s="135"/>
      <c r="F819" s="136"/>
      <c r="G819" s="137"/>
    </row>
    <row r="820" spans="1:7" ht="15">
      <c r="A820" s="138"/>
      <c r="B820" s="129"/>
      <c r="C820" s="139" t="s">
        <v>343</v>
      </c>
      <c r="D820" s="140"/>
      <c r="E820" s="141"/>
      <c r="F820" s="142"/>
      <c r="G820" s="143"/>
    </row>
    <row r="821" spans="1:7" ht="15">
      <c r="A821" s="138"/>
      <c r="B821" s="139"/>
      <c r="C821" s="144"/>
      <c r="D821" s="140"/>
      <c r="E821" s="141"/>
      <c r="F821" s="142"/>
      <c r="G821" s="143"/>
    </row>
    <row r="822" spans="1:7" ht="63.75">
      <c r="A822" s="145">
        <f>A813+1</f>
        <v>287</v>
      </c>
      <c r="B822" s="56" t="s">
        <v>152</v>
      </c>
      <c r="C822" s="49" t="s">
        <v>153</v>
      </c>
      <c r="D822" s="146" t="s">
        <v>154</v>
      </c>
      <c r="E822" s="147">
        <v>40</v>
      </c>
      <c r="F822" s="148"/>
      <c r="G822" s="72">
        <f>F822*E822</f>
        <v>0</v>
      </c>
    </row>
    <row r="823" spans="1:7" ht="15">
      <c r="A823" s="138"/>
      <c r="B823" s="149"/>
      <c r="C823" s="149"/>
      <c r="D823" s="146"/>
      <c r="E823" s="147"/>
      <c r="F823" s="148"/>
      <c r="G823" s="72"/>
    </row>
    <row r="824" spans="1:7" ht="15">
      <c r="A824" s="138"/>
      <c r="B824" s="150"/>
      <c r="C824" s="139" t="s">
        <v>344</v>
      </c>
      <c r="D824" s="146"/>
      <c r="E824" s="147"/>
      <c r="F824" s="148"/>
      <c r="G824" s="72"/>
    </row>
    <row r="825" spans="1:7" ht="15">
      <c r="A825" s="138"/>
      <c r="B825" s="151"/>
      <c r="C825" s="144"/>
      <c r="D825" s="146"/>
      <c r="E825" s="147"/>
      <c r="F825" s="148"/>
      <c r="G825" s="72"/>
    </row>
    <row r="826" spans="1:7" ht="76.5">
      <c r="A826" s="145">
        <f>A822+1</f>
        <v>288</v>
      </c>
      <c r="B826" s="152" t="s">
        <v>155</v>
      </c>
      <c r="C826" s="49" t="s">
        <v>156</v>
      </c>
      <c r="D826" s="146" t="s">
        <v>157</v>
      </c>
      <c r="E826" s="147">
        <v>10</v>
      </c>
      <c r="F826" s="148"/>
      <c r="G826" s="72">
        <f>F826*E826</f>
        <v>0</v>
      </c>
    </row>
    <row r="827" spans="1:7" ht="15">
      <c r="A827" s="138"/>
      <c r="B827" s="153"/>
      <c r="C827" s="149"/>
      <c r="D827" s="146"/>
      <c r="E827" s="147"/>
      <c r="F827" s="148"/>
      <c r="G827" s="72"/>
    </row>
    <row r="828" spans="1:7" ht="15">
      <c r="A828" s="158"/>
      <c r="B828" s="150"/>
      <c r="C828" s="139" t="s">
        <v>346</v>
      </c>
      <c r="D828" s="146"/>
      <c r="E828" s="147"/>
      <c r="F828" s="148"/>
      <c r="G828" s="72"/>
    </row>
    <row r="829" spans="1:7" ht="15">
      <c r="A829" s="158"/>
      <c r="B829" s="153"/>
      <c r="C829" s="144"/>
      <c r="D829" s="146"/>
      <c r="E829" s="147"/>
      <c r="F829" s="148"/>
      <c r="G829" s="72"/>
    </row>
    <row r="830" spans="1:7" ht="55.5" customHeight="1">
      <c r="A830" s="145">
        <f>A826+1</f>
        <v>289</v>
      </c>
      <c r="B830" s="152" t="s">
        <v>170</v>
      </c>
      <c r="C830" s="149" t="s">
        <v>171</v>
      </c>
      <c r="D830" s="146" t="s">
        <v>172</v>
      </c>
      <c r="E830" s="147">
        <v>500</v>
      </c>
      <c r="F830" s="148"/>
      <c r="G830" s="72">
        <f>F830*E830</f>
        <v>0</v>
      </c>
    </row>
    <row r="831" spans="1:7" ht="15">
      <c r="A831" s="157"/>
      <c r="B831" s="153"/>
      <c r="C831" s="149"/>
      <c r="D831" s="146"/>
      <c r="E831" s="147"/>
      <c r="F831" s="148"/>
      <c r="G831" s="72"/>
    </row>
    <row r="832" spans="1:7" ht="15">
      <c r="A832" s="157"/>
      <c r="B832" s="153"/>
      <c r="C832" s="149"/>
      <c r="D832" s="146"/>
      <c r="E832" s="147"/>
      <c r="F832" s="148"/>
      <c r="G832" s="72"/>
    </row>
    <row r="833" spans="1:7" ht="15">
      <c r="A833" s="157"/>
      <c r="B833" s="150"/>
      <c r="C833" s="164" t="s">
        <v>193</v>
      </c>
      <c r="D833" s="146"/>
      <c r="E833" s="147"/>
      <c r="F833" s="148"/>
      <c r="G833" s="72"/>
    </row>
    <row r="834" spans="1:7" ht="15">
      <c r="A834" s="157"/>
      <c r="B834" s="165"/>
      <c r="C834" s="166"/>
      <c r="D834" s="146"/>
      <c r="E834" s="147"/>
      <c r="F834" s="148"/>
      <c r="G834" s="72"/>
    </row>
    <row r="835" spans="1:7" ht="15">
      <c r="A835" s="158"/>
      <c r="B835" s="150"/>
      <c r="C835" s="164" t="s">
        <v>350</v>
      </c>
      <c r="D835" s="146"/>
      <c r="E835" s="147"/>
      <c r="F835" s="148"/>
      <c r="G835" s="72"/>
    </row>
    <row r="836" spans="1:7" ht="15">
      <c r="A836" s="158"/>
      <c r="B836" s="153"/>
      <c r="C836" s="166"/>
      <c r="D836" s="146"/>
      <c r="E836" s="147"/>
      <c r="F836" s="148"/>
      <c r="G836" s="72"/>
    </row>
    <row r="837" spans="1:7" ht="89.25">
      <c r="A837" s="145">
        <f>A830+1</f>
        <v>290</v>
      </c>
      <c r="B837" s="162" t="s">
        <v>199</v>
      </c>
      <c r="C837" s="149" t="s">
        <v>608</v>
      </c>
      <c r="D837" s="146" t="s">
        <v>15</v>
      </c>
      <c r="E837" s="147">
        <v>17</v>
      </c>
      <c r="F837" s="148"/>
      <c r="G837" s="72">
        <f>E837*F837</f>
        <v>0</v>
      </c>
    </row>
    <row r="838" spans="1:7" ht="15">
      <c r="A838" s="157"/>
      <c r="B838" s="162"/>
      <c r="C838" s="163"/>
      <c r="D838" s="146"/>
      <c r="E838" s="147"/>
      <c r="F838" s="148"/>
      <c r="G838" s="72"/>
    </row>
    <row r="839" spans="1:7" ht="15">
      <c r="A839" s="157"/>
      <c r="B839" s="150"/>
      <c r="C839" s="164" t="s">
        <v>352</v>
      </c>
      <c r="D839" s="146"/>
      <c r="E839" s="147"/>
      <c r="F839" s="148"/>
      <c r="G839" s="72"/>
    </row>
    <row r="840" spans="1:7" ht="15">
      <c r="A840" s="157"/>
      <c r="B840" s="165"/>
      <c r="C840" s="179"/>
      <c r="D840" s="146"/>
      <c r="E840" s="147"/>
      <c r="F840" s="148"/>
      <c r="G840" s="72"/>
    </row>
    <row r="841" spans="1:7" ht="107.25" customHeight="1">
      <c r="A841" s="145">
        <f>A837+1</f>
        <v>291</v>
      </c>
      <c r="B841" s="146" t="s">
        <v>222</v>
      </c>
      <c r="C841" s="179" t="s">
        <v>679</v>
      </c>
      <c r="D841" s="146" t="s">
        <v>15</v>
      </c>
      <c r="E841" s="147">
        <v>35</v>
      </c>
      <c r="F841" s="148"/>
      <c r="G841" s="72">
        <f>F841*E841</f>
        <v>0</v>
      </c>
    </row>
    <row r="842" spans="1:7" ht="15">
      <c r="A842" s="145"/>
      <c r="B842" s="146"/>
      <c r="C842" s="179"/>
      <c r="D842" s="146"/>
      <c r="E842" s="147"/>
      <c r="F842" s="148"/>
      <c r="G842" s="72"/>
    </row>
    <row r="843" spans="1:7" ht="15">
      <c r="A843" s="43" t="s">
        <v>560</v>
      </c>
      <c r="B843" s="43"/>
      <c r="C843" s="43"/>
      <c r="D843" s="43"/>
      <c r="E843" s="43"/>
      <c r="F843" s="43"/>
      <c r="G843" s="17">
        <f>SUM(G822:G841)</f>
        <v>0</v>
      </c>
    </row>
    <row r="844" spans="1:7" ht="15">
      <c r="A844" s="36"/>
      <c r="B844" s="130"/>
      <c r="C844" s="130"/>
      <c r="D844" s="130"/>
      <c r="E844" s="131"/>
      <c r="F844" s="130"/>
      <c r="G844" s="17"/>
    </row>
    <row r="845" spans="1:7" ht="15">
      <c r="A845" s="183" t="s">
        <v>713</v>
      </c>
      <c r="B845" s="150"/>
      <c r="C845" s="164" t="s">
        <v>550</v>
      </c>
      <c r="D845" s="154"/>
      <c r="E845" s="184"/>
      <c r="F845" s="185"/>
      <c r="G845" s="186"/>
    </row>
    <row r="846" spans="1:7" ht="15">
      <c r="A846" s="36"/>
      <c r="B846" s="130"/>
      <c r="C846" s="130"/>
      <c r="D846" s="130"/>
      <c r="E846" s="131"/>
      <c r="F846" s="130"/>
      <c r="G846" s="17"/>
    </row>
    <row r="847" spans="1:7" ht="15">
      <c r="A847" s="157"/>
      <c r="B847" s="150"/>
      <c r="C847" s="192" t="s">
        <v>281</v>
      </c>
      <c r="D847" s="208"/>
      <c r="E847" s="209"/>
      <c r="F847" s="197"/>
      <c r="G847" s="137"/>
    </row>
    <row r="848" spans="1:7" ht="15">
      <c r="A848" s="157"/>
      <c r="B848" s="210"/>
      <c r="C848" s="211" t="s">
        <v>539</v>
      </c>
      <c r="D848" s="208"/>
      <c r="E848" s="209"/>
      <c r="F848" s="197"/>
      <c r="G848" s="137"/>
    </row>
    <row r="849" spans="1:7" ht="15">
      <c r="A849" s="157"/>
      <c r="B849" s="210"/>
      <c r="C849" s="213"/>
      <c r="D849" s="214"/>
      <c r="E849" s="207"/>
      <c r="F849" s="204"/>
      <c r="G849" s="66"/>
    </row>
    <row r="850" spans="1:7" ht="51">
      <c r="A850" s="145">
        <f>A841+1</f>
        <v>292</v>
      </c>
      <c r="B850" s="146" t="s">
        <v>606</v>
      </c>
      <c r="C850" s="212" t="s">
        <v>285</v>
      </c>
      <c r="D850" s="202" t="s">
        <v>66</v>
      </c>
      <c r="E850" s="204">
        <v>15</v>
      </c>
      <c r="F850" s="204"/>
      <c r="G850" s="72">
        <f>F850*E850</f>
        <v>0</v>
      </c>
    </row>
    <row r="851" spans="1:7" ht="15">
      <c r="A851" s="145"/>
      <c r="B851" s="146"/>
      <c r="C851" s="212"/>
      <c r="D851" s="202"/>
      <c r="E851" s="204"/>
      <c r="F851" s="204"/>
      <c r="G851" s="72"/>
    </row>
    <row r="852" spans="1:7" ht="15">
      <c r="A852" s="43" t="s">
        <v>560</v>
      </c>
      <c r="B852" s="43"/>
      <c r="C852" s="43"/>
      <c r="D852" s="43"/>
      <c r="E852" s="43"/>
      <c r="F852" s="43"/>
      <c r="G852" s="17">
        <f>SUM(G850:G851)</f>
        <v>0</v>
      </c>
    </row>
    <row r="853" spans="1:7" ht="15">
      <c r="A853" s="227" t="s">
        <v>561</v>
      </c>
      <c r="B853" s="227"/>
      <c r="C853" s="227"/>
      <c r="D853" s="227"/>
      <c r="E853" s="227"/>
      <c r="F853" s="227"/>
      <c r="G853" s="17">
        <f>G852+G843</f>
        <v>0</v>
      </c>
    </row>
    <row r="854" spans="1:7" ht="15">
      <c r="A854" s="236"/>
      <c r="B854" s="237"/>
      <c r="C854" s="237"/>
      <c r="D854" s="237"/>
      <c r="E854" s="238"/>
      <c r="F854" s="237"/>
      <c r="G854" s="17"/>
    </row>
    <row r="855" spans="1:7" ht="15">
      <c r="A855" s="118" t="s">
        <v>551</v>
      </c>
      <c r="B855" s="69"/>
      <c r="C855" s="114" t="s">
        <v>714</v>
      </c>
      <c r="D855" s="119"/>
      <c r="E855" s="120"/>
      <c r="F855" s="121"/>
      <c r="G855" s="122"/>
    </row>
    <row r="856" spans="1:7" ht="15">
      <c r="A856" s="132"/>
      <c r="B856" s="133"/>
      <c r="C856" s="134"/>
      <c r="D856" s="135"/>
      <c r="E856" s="135"/>
      <c r="F856" s="136"/>
      <c r="G856" s="137"/>
    </row>
    <row r="857" spans="1:7" ht="15">
      <c r="A857" s="138"/>
      <c r="B857" s="129"/>
      <c r="C857" s="139" t="s">
        <v>343</v>
      </c>
      <c r="D857" s="140"/>
      <c r="E857" s="141"/>
      <c r="F857" s="142"/>
      <c r="G857" s="143"/>
    </row>
    <row r="858" spans="1:7" ht="15">
      <c r="A858" s="138"/>
      <c r="B858" s="139"/>
      <c r="C858" s="144"/>
      <c r="D858" s="140"/>
      <c r="E858" s="141"/>
      <c r="F858" s="142"/>
      <c r="G858" s="143"/>
    </row>
    <row r="859" spans="1:7" ht="63.75">
      <c r="A859" s="145">
        <f>A850+1</f>
        <v>293</v>
      </c>
      <c r="B859" s="56" t="s">
        <v>152</v>
      </c>
      <c r="C859" s="49" t="s">
        <v>153</v>
      </c>
      <c r="D859" s="146" t="s">
        <v>154</v>
      </c>
      <c r="E859" s="147">
        <v>40</v>
      </c>
      <c r="F859" s="148"/>
      <c r="G859" s="72">
        <f>F859*E859</f>
        <v>0</v>
      </c>
    </row>
    <row r="860" spans="1:7" ht="15">
      <c r="A860" s="138"/>
      <c r="B860" s="149"/>
      <c r="C860" s="149"/>
      <c r="D860" s="146"/>
      <c r="E860" s="147"/>
      <c r="F860" s="148"/>
      <c r="G860" s="72"/>
    </row>
    <row r="861" spans="1:7" ht="15">
      <c r="A861" s="138"/>
      <c r="B861" s="150"/>
      <c r="C861" s="139" t="s">
        <v>344</v>
      </c>
      <c r="D861" s="146"/>
      <c r="E861" s="147"/>
      <c r="F861" s="148"/>
      <c r="G861" s="72"/>
    </row>
    <row r="862" spans="1:7" ht="12.75" customHeight="1">
      <c r="A862" s="138"/>
      <c r="B862" s="151"/>
      <c r="C862" s="144"/>
      <c r="D862" s="146"/>
      <c r="E862" s="147"/>
      <c r="F862" s="148"/>
      <c r="G862" s="72"/>
    </row>
    <row r="863" spans="1:7" ht="84" customHeight="1">
      <c r="A863" s="145">
        <f>A859+1</f>
        <v>294</v>
      </c>
      <c r="B863" s="152" t="s">
        <v>155</v>
      </c>
      <c r="C863" s="49" t="s">
        <v>156</v>
      </c>
      <c r="D863" s="146" t="s">
        <v>157</v>
      </c>
      <c r="E863" s="147">
        <v>10</v>
      </c>
      <c r="F863" s="148"/>
      <c r="G863" s="72">
        <f>F863*E863</f>
        <v>0</v>
      </c>
    </row>
    <row r="864" spans="1:7" ht="12.75" customHeight="1">
      <c r="A864" s="138"/>
      <c r="B864" s="153"/>
      <c r="C864" s="149"/>
      <c r="D864" s="146"/>
      <c r="E864" s="147"/>
      <c r="F864" s="148"/>
      <c r="G864" s="72"/>
    </row>
    <row r="865" spans="1:7" ht="15">
      <c r="A865" s="158"/>
      <c r="B865" s="150"/>
      <c r="C865" s="139" t="s">
        <v>346</v>
      </c>
      <c r="D865" s="146"/>
      <c r="E865" s="147"/>
      <c r="F865" s="148"/>
      <c r="G865" s="72"/>
    </row>
    <row r="866" spans="1:7" ht="12.75" customHeight="1">
      <c r="A866" s="158"/>
      <c r="B866" s="153"/>
      <c r="C866" s="144"/>
      <c r="D866" s="146"/>
      <c r="E866" s="147"/>
      <c r="F866" s="148"/>
      <c r="G866" s="72"/>
    </row>
    <row r="867" spans="1:7" ht="54.75" customHeight="1">
      <c r="A867" s="145">
        <f>A863+1</f>
        <v>295</v>
      </c>
      <c r="B867" s="152" t="s">
        <v>170</v>
      </c>
      <c r="C867" s="149" t="s">
        <v>171</v>
      </c>
      <c r="D867" s="146" t="s">
        <v>172</v>
      </c>
      <c r="E867" s="147">
        <v>500</v>
      </c>
      <c r="F867" s="148"/>
      <c r="G867" s="72">
        <f>F867*E867</f>
        <v>0</v>
      </c>
    </row>
    <row r="868" spans="1:7" ht="12.75" customHeight="1">
      <c r="A868" s="157"/>
      <c r="B868" s="153"/>
      <c r="C868" s="149"/>
      <c r="D868" s="146"/>
      <c r="E868" s="147"/>
      <c r="F868" s="148"/>
      <c r="G868" s="72"/>
    </row>
    <row r="869" spans="1:7" ht="15">
      <c r="A869" s="157"/>
      <c r="B869" s="150"/>
      <c r="C869" s="164" t="s">
        <v>193</v>
      </c>
      <c r="D869" s="146"/>
      <c r="E869" s="147"/>
      <c r="F869" s="148"/>
      <c r="G869" s="72"/>
    </row>
    <row r="870" spans="1:7" ht="12.75" customHeight="1">
      <c r="A870" s="157"/>
      <c r="B870" s="165"/>
      <c r="C870" s="166"/>
      <c r="D870" s="146"/>
      <c r="E870" s="147"/>
      <c r="F870" s="148"/>
      <c r="G870" s="72"/>
    </row>
    <row r="871" spans="1:7" ht="15">
      <c r="A871" s="158"/>
      <c r="B871" s="150"/>
      <c r="C871" s="164" t="s">
        <v>350</v>
      </c>
      <c r="D871" s="146"/>
      <c r="E871" s="147"/>
      <c r="F871" s="148"/>
      <c r="G871" s="72"/>
    </row>
    <row r="872" spans="1:7" ht="12.75" customHeight="1">
      <c r="A872" s="158"/>
      <c r="B872" s="153"/>
      <c r="C872" s="166"/>
      <c r="D872" s="146"/>
      <c r="E872" s="147"/>
      <c r="F872" s="148"/>
      <c r="G872" s="72"/>
    </row>
    <row r="873" spans="1:7" ht="99" customHeight="1">
      <c r="A873" s="145">
        <f>A867+1</f>
        <v>296</v>
      </c>
      <c r="B873" s="162" t="s">
        <v>199</v>
      </c>
      <c r="C873" s="149" t="s">
        <v>608</v>
      </c>
      <c r="D873" s="146" t="s">
        <v>15</v>
      </c>
      <c r="E873" s="147">
        <v>17</v>
      </c>
      <c r="F873" s="148"/>
      <c r="G873" s="72">
        <f>E873*F873</f>
        <v>0</v>
      </c>
    </row>
    <row r="874" spans="1:7" ht="12.75" customHeight="1">
      <c r="A874" s="157"/>
      <c r="B874" s="162"/>
      <c r="C874" s="163"/>
      <c r="D874" s="146"/>
      <c r="E874" s="147"/>
      <c r="F874" s="148"/>
      <c r="G874" s="72"/>
    </row>
    <row r="875" spans="1:7" ht="15">
      <c r="A875" s="157"/>
      <c r="B875" s="150"/>
      <c r="C875" s="164" t="s">
        <v>352</v>
      </c>
      <c r="D875" s="146"/>
      <c r="E875" s="147"/>
      <c r="F875" s="148"/>
      <c r="G875" s="72"/>
    </row>
    <row r="876" spans="1:7" ht="12.75" customHeight="1">
      <c r="A876" s="157"/>
      <c r="B876" s="165"/>
      <c r="C876" s="179"/>
      <c r="D876" s="146"/>
      <c r="E876" s="147"/>
      <c r="F876" s="148"/>
      <c r="G876" s="72"/>
    </row>
    <row r="877" spans="1:7" ht="108" customHeight="1">
      <c r="A877" s="145">
        <f>A873+1</f>
        <v>297</v>
      </c>
      <c r="B877" s="146" t="s">
        <v>222</v>
      </c>
      <c r="C877" s="179" t="s">
        <v>679</v>
      </c>
      <c r="D877" s="146" t="s">
        <v>15</v>
      </c>
      <c r="E877" s="147">
        <v>35</v>
      </c>
      <c r="F877" s="148"/>
      <c r="G877" s="72">
        <f>F877*E877</f>
        <v>0</v>
      </c>
    </row>
    <row r="878" spans="1:7" ht="15">
      <c r="A878" s="145"/>
      <c r="B878" s="146"/>
      <c r="C878" s="179"/>
      <c r="D878" s="146"/>
      <c r="E878" s="147"/>
      <c r="F878" s="148"/>
      <c r="G878" s="72"/>
    </row>
    <row r="879" spans="1:7" ht="15">
      <c r="A879" s="43" t="s">
        <v>562</v>
      </c>
      <c r="B879" s="43"/>
      <c r="C879" s="43"/>
      <c r="D879" s="43"/>
      <c r="E879" s="43"/>
      <c r="F879" s="43"/>
      <c r="G879" s="17">
        <f>SUM(G859:G877)</f>
        <v>0</v>
      </c>
    </row>
    <row r="880" spans="1:7" ht="12.75" customHeight="1">
      <c r="A880" s="36"/>
      <c r="B880" s="130"/>
      <c r="C880" s="130"/>
      <c r="D880" s="130"/>
      <c r="E880" s="131"/>
      <c r="F880" s="130"/>
      <c r="G880" s="17"/>
    </row>
    <row r="881" spans="1:7" ht="15">
      <c r="A881" s="183" t="s">
        <v>716</v>
      </c>
      <c r="B881" s="150"/>
      <c r="C881" s="164" t="s">
        <v>552</v>
      </c>
      <c r="D881" s="154"/>
      <c r="E881" s="184"/>
      <c r="F881" s="185"/>
      <c r="G881" s="186"/>
    </row>
    <row r="882" spans="1:7" ht="12.75" customHeight="1">
      <c r="A882" s="36"/>
      <c r="B882" s="130"/>
      <c r="C882" s="130"/>
      <c r="D882" s="130"/>
      <c r="E882" s="131"/>
      <c r="F882" s="130"/>
      <c r="G882" s="17"/>
    </row>
    <row r="883" spans="1:7" ht="15">
      <c r="A883" s="157"/>
      <c r="B883" s="150"/>
      <c r="C883" s="192" t="s">
        <v>281</v>
      </c>
      <c r="D883" s="208"/>
      <c r="E883" s="209"/>
      <c r="F883" s="197"/>
      <c r="G883" s="137"/>
    </row>
    <row r="884" spans="1:7" ht="15">
      <c r="A884" s="157"/>
      <c r="B884" s="210"/>
      <c r="C884" s="211" t="s">
        <v>539</v>
      </c>
      <c r="D884" s="208"/>
      <c r="E884" s="209"/>
      <c r="F884" s="197"/>
      <c r="G884" s="137"/>
    </row>
    <row r="885" spans="1:7" ht="12.75" customHeight="1">
      <c r="A885" s="157"/>
      <c r="B885" s="210"/>
      <c r="C885" s="213"/>
      <c r="D885" s="214"/>
      <c r="E885" s="207"/>
      <c r="F885" s="204"/>
      <c r="G885" s="66"/>
    </row>
    <row r="886" spans="1:7" ht="51">
      <c r="A886" s="145">
        <f>A877+1</f>
        <v>298</v>
      </c>
      <c r="B886" s="146" t="s">
        <v>607</v>
      </c>
      <c r="C886" s="212" t="s">
        <v>285</v>
      </c>
      <c r="D886" s="202" t="s">
        <v>66</v>
      </c>
      <c r="E886" s="204">
        <v>15</v>
      </c>
      <c r="F886" s="204"/>
      <c r="G886" s="72">
        <f>F886*E886</f>
        <v>0</v>
      </c>
    </row>
    <row r="887" spans="1:7" ht="15">
      <c r="A887" s="145"/>
      <c r="B887" s="146"/>
      <c r="C887" s="212"/>
      <c r="D887" s="202"/>
      <c r="E887" s="204"/>
      <c r="F887" s="204"/>
      <c r="G887" s="72"/>
    </row>
    <row r="888" spans="1:7" ht="15">
      <c r="A888" s="43" t="s">
        <v>563</v>
      </c>
      <c r="B888" s="43"/>
      <c r="C888" s="43"/>
      <c r="D888" s="43"/>
      <c r="E888" s="43"/>
      <c r="F888" s="43"/>
      <c r="G888" s="17">
        <f>G886</f>
        <v>0</v>
      </c>
    </row>
    <row r="889" spans="1:7" ht="15">
      <c r="A889" s="227" t="s">
        <v>687</v>
      </c>
      <c r="B889" s="227"/>
      <c r="C889" s="227"/>
      <c r="D889" s="227"/>
      <c r="E889" s="227"/>
      <c r="F889" s="227"/>
      <c r="G889" s="17">
        <f>G888+G879</f>
        <v>0</v>
      </c>
    </row>
    <row r="890" spans="1:7" s="2" customFormat="1" ht="15">
      <c r="A890" s="239" t="s">
        <v>529</v>
      </c>
      <c r="B890" s="239"/>
      <c r="C890" s="239"/>
      <c r="D890" s="239"/>
      <c r="E890" s="239"/>
      <c r="F890" s="239"/>
      <c r="G890" s="20">
        <f>G889+G853+G816+G780+G529</f>
        <v>0</v>
      </c>
    </row>
    <row r="891" spans="1:7" s="2" customFormat="1" ht="15">
      <c r="A891" s="240"/>
      <c r="B891" s="241"/>
      <c r="C891" s="241"/>
      <c r="D891" s="241"/>
      <c r="E891" s="242"/>
      <c r="F891" s="241"/>
      <c r="G891" s="20"/>
    </row>
    <row r="892" spans="1:7" s="2" customFormat="1" ht="14.25">
      <c r="A892" s="183" t="s">
        <v>633</v>
      </c>
      <c r="B892" s="129"/>
      <c r="C892" s="70" t="s">
        <v>715</v>
      </c>
      <c r="D892" s="243"/>
      <c r="E892" s="243"/>
      <c r="F892" s="51"/>
      <c r="G892" s="51"/>
    </row>
    <row r="893" spans="1:7" s="2" customFormat="1" ht="14.25">
      <c r="A893" s="244"/>
      <c r="B893" s="243"/>
      <c r="C893" s="243"/>
      <c r="D893" s="243"/>
      <c r="E893" s="243"/>
      <c r="F893" s="51"/>
      <c r="G893" s="51"/>
    </row>
    <row r="894" spans="1:7" s="2" customFormat="1" ht="14.25">
      <c r="A894" s="245"/>
      <c r="B894" s="129"/>
      <c r="C894" s="70" t="s">
        <v>367</v>
      </c>
      <c r="D894" s="51"/>
      <c r="E894" s="51"/>
      <c r="F894" s="51"/>
      <c r="G894" s="51"/>
    </row>
    <row r="895" spans="1:7" s="2" customFormat="1" ht="14.25">
      <c r="A895" s="245"/>
      <c r="B895" s="129"/>
      <c r="C895" s="70"/>
      <c r="D895" s="51"/>
      <c r="E895" s="51"/>
      <c r="F895" s="51"/>
      <c r="G895" s="51"/>
    </row>
    <row r="896" spans="1:7" s="2" customFormat="1" ht="127.5">
      <c r="A896" s="246">
        <f>A886+1</f>
        <v>299</v>
      </c>
      <c r="B896" s="51" t="s">
        <v>368</v>
      </c>
      <c r="C896" s="49" t="s">
        <v>369</v>
      </c>
      <c r="D896" s="51" t="s">
        <v>15</v>
      </c>
      <c r="E896" s="247">
        <v>10</v>
      </c>
      <c r="F896" s="248"/>
      <c r="G896" s="249">
        <f>E896*F896</f>
        <v>0</v>
      </c>
    </row>
    <row r="897" spans="1:7" s="2" customFormat="1" ht="14.25">
      <c r="A897" s="250"/>
      <c r="B897" s="51"/>
      <c r="C897" s="49"/>
      <c r="D897" s="51"/>
      <c r="E897" s="247"/>
      <c r="F897" s="248"/>
      <c r="G897" s="249"/>
    </row>
    <row r="898" spans="1:7" s="2" customFormat="1" ht="132" customHeight="1">
      <c r="A898" s="246">
        <f>A896+1</f>
        <v>300</v>
      </c>
      <c r="B898" s="51" t="s">
        <v>370</v>
      </c>
      <c r="C898" s="49" t="s">
        <v>688</v>
      </c>
      <c r="D898" s="51" t="s">
        <v>15</v>
      </c>
      <c r="E898" s="247">
        <v>10</v>
      </c>
      <c r="F898" s="248"/>
      <c r="G898" s="249">
        <f>E898*F898</f>
        <v>0</v>
      </c>
    </row>
    <row r="899" spans="1:7" s="2" customFormat="1" ht="14.25">
      <c r="A899" s="250"/>
      <c r="B899" s="51"/>
      <c r="C899" s="49"/>
      <c r="D899" s="51"/>
      <c r="E899" s="247"/>
      <c r="F899" s="248"/>
      <c r="G899" s="249"/>
    </row>
    <row r="900" spans="1:7" s="2" customFormat="1" ht="165.75">
      <c r="A900" s="246">
        <f>A898+1</f>
        <v>301</v>
      </c>
      <c r="B900" s="51" t="s">
        <v>371</v>
      </c>
      <c r="C900" s="251" t="s">
        <v>372</v>
      </c>
      <c r="D900" s="51" t="s">
        <v>15</v>
      </c>
      <c r="E900" s="247">
        <v>20</v>
      </c>
      <c r="F900" s="248"/>
      <c r="G900" s="249">
        <f>E900*F900</f>
        <v>0</v>
      </c>
    </row>
    <row r="901" spans="1:7" s="2" customFormat="1" ht="14.25">
      <c r="A901" s="250"/>
      <c r="B901" s="51"/>
      <c r="C901" s="49"/>
      <c r="D901" s="51"/>
      <c r="E901" s="247"/>
      <c r="F901" s="252"/>
      <c r="G901" s="249"/>
    </row>
    <row r="902" spans="1:7" s="2" customFormat="1" ht="51">
      <c r="A902" s="246">
        <f>A900+1</f>
        <v>302</v>
      </c>
      <c r="B902" s="51" t="s">
        <v>373</v>
      </c>
      <c r="C902" s="170" t="s">
        <v>374</v>
      </c>
      <c r="D902" s="51" t="s">
        <v>15</v>
      </c>
      <c r="E902" s="247">
        <v>62</v>
      </c>
      <c r="F902" s="248"/>
      <c r="G902" s="249">
        <f>E902*F902</f>
        <v>0</v>
      </c>
    </row>
    <row r="903" spans="1:7" s="2" customFormat="1" ht="14.25">
      <c r="A903" s="250"/>
      <c r="B903" s="51"/>
      <c r="C903" s="49"/>
      <c r="D903" s="51"/>
      <c r="E903" s="247"/>
      <c r="F903" s="252"/>
      <c r="G903" s="249"/>
    </row>
    <row r="904" spans="1:7" s="2" customFormat="1" ht="89.25">
      <c r="A904" s="246">
        <f>A902+1</f>
        <v>303</v>
      </c>
      <c r="B904" s="253" t="s">
        <v>375</v>
      </c>
      <c r="C904" s="149" t="s">
        <v>376</v>
      </c>
      <c r="D904" s="51" t="s">
        <v>15</v>
      </c>
      <c r="E904" s="247">
        <v>1</v>
      </c>
      <c r="F904" s="248"/>
      <c r="G904" s="249">
        <f>E904*F904</f>
        <v>0</v>
      </c>
    </row>
    <row r="905" spans="1:7" s="2" customFormat="1" ht="14.25">
      <c r="A905" s="250"/>
      <c r="B905" s="51"/>
      <c r="C905" s="49"/>
      <c r="D905" s="51"/>
      <c r="E905" s="51"/>
      <c r="F905" s="252"/>
      <c r="G905" s="249"/>
    </row>
    <row r="906" spans="1:7" s="2" customFormat="1" ht="38.25">
      <c r="A906" s="246">
        <f>A904+1</f>
        <v>304</v>
      </c>
      <c r="B906" s="51" t="s">
        <v>377</v>
      </c>
      <c r="C906" s="170" t="s">
        <v>378</v>
      </c>
      <c r="D906" s="51" t="s">
        <v>15</v>
      </c>
      <c r="E906" s="51">
        <v>2</v>
      </c>
      <c r="F906" s="254"/>
      <c r="G906" s="249">
        <f>E906*F906</f>
        <v>0</v>
      </c>
    </row>
    <row r="907" spans="1:7" s="2" customFormat="1" ht="6.75" customHeight="1">
      <c r="A907" s="250"/>
      <c r="B907" s="51"/>
      <c r="C907" s="49"/>
      <c r="D907" s="51"/>
      <c r="E907" s="51"/>
      <c r="F907" s="252"/>
      <c r="G907" s="249"/>
    </row>
    <row r="908" spans="1:7" s="2" customFormat="1" ht="143.25" customHeight="1">
      <c r="A908" s="246">
        <f>A906+1</f>
        <v>305</v>
      </c>
      <c r="B908" s="51" t="s">
        <v>379</v>
      </c>
      <c r="C908" s="149" t="s">
        <v>380</v>
      </c>
      <c r="D908" s="51" t="s">
        <v>15</v>
      </c>
      <c r="E908" s="247">
        <v>1</v>
      </c>
      <c r="F908" s="248"/>
      <c r="G908" s="255">
        <f>E908*F908</f>
        <v>0</v>
      </c>
    </row>
    <row r="909" spans="1:7" s="2" customFormat="1" ht="6.75" customHeight="1">
      <c r="A909" s="250"/>
      <c r="B909" s="51"/>
      <c r="C909" s="149"/>
      <c r="D909" s="51"/>
      <c r="E909" s="247"/>
      <c r="F909" s="248"/>
      <c r="G909" s="249"/>
    </row>
    <row r="910" spans="1:7" s="2" customFormat="1" ht="63.75">
      <c r="A910" s="246">
        <f>A908+1</f>
        <v>306</v>
      </c>
      <c r="B910" s="51" t="s">
        <v>381</v>
      </c>
      <c r="C910" s="170" t="s">
        <v>382</v>
      </c>
      <c r="D910" s="51" t="s">
        <v>15</v>
      </c>
      <c r="E910" s="247">
        <v>14</v>
      </c>
      <c r="F910" s="248"/>
      <c r="G910" s="249">
        <f>E910*F910</f>
        <v>0</v>
      </c>
    </row>
    <row r="911" spans="1:7" s="2" customFormat="1" ht="6.75" customHeight="1">
      <c r="A911" s="250"/>
      <c r="B911" s="51"/>
      <c r="C911" s="49"/>
      <c r="D911" s="51"/>
      <c r="E911" s="51"/>
      <c r="F911" s="252"/>
      <c r="G911" s="249"/>
    </row>
    <row r="912" spans="1:7" s="2" customFormat="1" ht="27.75" customHeight="1">
      <c r="A912" s="246">
        <f>A910+1</f>
        <v>307</v>
      </c>
      <c r="B912" s="51" t="s">
        <v>383</v>
      </c>
      <c r="C912" s="170" t="s">
        <v>384</v>
      </c>
      <c r="D912" s="51" t="s">
        <v>15</v>
      </c>
      <c r="E912" s="247">
        <v>15</v>
      </c>
      <c r="F912" s="248"/>
      <c r="G912" s="249">
        <f>E912*F912</f>
        <v>0</v>
      </c>
    </row>
    <row r="913" spans="1:7" s="2" customFormat="1" ht="6.75" customHeight="1">
      <c r="A913" s="250"/>
      <c r="B913" s="51"/>
      <c r="C913" s="170"/>
      <c r="D913" s="51"/>
      <c r="E913" s="247"/>
      <c r="F913" s="248"/>
      <c r="G913" s="249"/>
    </row>
    <row r="914" spans="1:7" s="2" customFormat="1" ht="54" customHeight="1">
      <c r="A914" s="246">
        <f>A912+1</f>
        <v>308</v>
      </c>
      <c r="B914" s="256" t="s">
        <v>385</v>
      </c>
      <c r="C914" s="251" t="s">
        <v>386</v>
      </c>
      <c r="D914" s="51" t="s">
        <v>15</v>
      </c>
      <c r="E914" s="247">
        <v>12</v>
      </c>
      <c r="F914" s="248"/>
      <c r="G914" s="249">
        <f>E914*F914</f>
        <v>0</v>
      </c>
    </row>
    <row r="915" spans="1:7" s="2" customFormat="1" ht="6.75" customHeight="1">
      <c r="A915" s="250"/>
      <c r="B915" s="51"/>
      <c r="C915" s="170"/>
      <c r="D915" s="51"/>
      <c r="E915" s="247"/>
      <c r="F915" s="248"/>
      <c r="G915" s="249"/>
    </row>
    <row r="916" spans="1:7" s="2" customFormat="1" ht="40.5" customHeight="1">
      <c r="A916" s="246">
        <f>A914+1</f>
        <v>309</v>
      </c>
      <c r="B916" s="256" t="s">
        <v>387</v>
      </c>
      <c r="C916" s="251" t="s">
        <v>388</v>
      </c>
      <c r="D916" s="51" t="s">
        <v>15</v>
      </c>
      <c r="E916" s="247">
        <v>14</v>
      </c>
      <c r="F916" s="248"/>
      <c r="G916" s="249">
        <f>E916*F916</f>
        <v>0</v>
      </c>
    </row>
    <row r="917" spans="1:7" s="2" customFormat="1" ht="6.75" customHeight="1">
      <c r="A917" s="250"/>
      <c r="B917" s="51"/>
      <c r="C917" s="49"/>
      <c r="D917" s="51"/>
      <c r="E917" s="51"/>
      <c r="F917" s="252"/>
      <c r="G917" s="249"/>
    </row>
    <row r="918" spans="1:7" s="2" customFormat="1" ht="27" customHeight="1">
      <c r="A918" s="246">
        <f>A916+1</f>
        <v>310</v>
      </c>
      <c r="B918" s="51" t="s">
        <v>389</v>
      </c>
      <c r="C918" s="49" t="s">
        <v>390</v>
      </c>
      <c r="D918" s="51" t="s">
        <v>15</v>
      </c>
      <c r="E918" s="51">
        <v>16</v>
      </c>
      <c r="F918" s="252"/>
      <c r="G918" s="249">
        <f>E918*F918</f>
        <v>0</v>
      </c>
    </row>
    <row r="919" spans="1:7" s="2" customFormat="1" ht="6.75" customHeight="1">
      <c r="A919" s="250"/>
      <c r="B919" s="51"/>
      <c r="C919" s="49"/>
      <c r="D919" s="51"/>
      <c r="E919" s="51"/>
      <c r="F919" s="252"/>
      <c r="G919" s="249"/>
    </row>
    <row r="920" spans="1:7" s="2" customFormat="1" ht="25.5" customHeight="1">
      <c r="A920" s="246">
        <f>A918+1</f>
        <v>311</v>
      </c>
      <c r="B920" s="51" t="s">
        <v>391</v>
      </c>
      <c r="C920" s="170" t="s">
        <v>392</v>
      </c>
      <c r="D920" s="51" t="s">
        <v>188</v>
      </c>
      <c r="E920" s="247">
        <v>1</v>
      </c>
      <c r="F920" s="248"/>
      <c r="G920" s="249">
        <f>E920*F920</f>
        <v>0</v>
      </c>
    </row>
    <row r="921" spans="1:7" s="2" customFormat="1" ht="6.75" customHeight="1">
      <c r="A921" s="250"/>
      <c r="B921" s="51"/>
      <c r="C921" s="49"/>
      <c r="D921" s="51"/>
      <c r="E921" s="51"/>
      <c r="F921" s="252"/>
      <c r="G921" s="249"/>
    </row>
    <row r="922" spans="1:7" s="2" customFormat="1" ht="14.25">
      <c r="A922" s="245"/>
      <c r="B922" s="129"/>
      <c r="C922" s="107" t="s">
        <v>393</v>
      </c>
      <c r="D922" s="51"/>
      <c r="E922" s="51"/>
      <c r="F922" s="252"/>
      <c r="G922" s="249"/>
    </row>
    <row r="923" spans="1:7" s="2" customFormat="1" ht="6.75" customHeight="1">
      <c r="A923" s="245"/>
      <c r="B923" s="129"/>
      <c r="C923" s="129"/>
      <c r="D923" s="51"/>
      <c r="E923" s="51"/>
      <c r="F923" s="252"/>
      <c r="G923" s="249"/>
    </row>
    <row r="924" spans="1:7" s="2" customFormat="1" ht="120" customHeight="1">
      <c r="A924" s="246">
        <f>A920+1</f>
        <v>312</v>
      </c>
      <c r="B924" s="129"/>
      <c r="C924" s="170" t="s">
        <v>394</v>
      </c>
      <c r="D924" s="129"/>
      <c r="E924" s="51"/>
      <c r="F924" s="252"/>
      <c r="G924" s="249"/>
    </row>
    <row r="925" spans="1:7" s="2" customFormat="1" ht="6.75" customHeight="1">
      <c r="A925" s="257"/>
      <c r="B925" s="129"/>
      <c r="C925" s="49"/>
      <c r="D925" s="56"/>
      <c r="E925" s="56"/>
      <c r="F925" s="248"/>
      <c r="G925" s="249"/>
    </row>
    <row r="926" spans="1:7" s="2" customFormat="1" ht="14.25">
      <c r="A926" s="250"/>
      <c r="B926" s="51" t="s">
        <v>395</v>
      </c>
      <c r="C926" s="49" t="s">
        <v>396</v>
      </c>
      <c r="D926" s="51" t="s">
        <v>22</v>
      </c>
      <c r="E926" s="247">
        <v>70</v>
      </c>
      <c r="F926" s="248"/>
      <c r="G926" s="249">
        <f>E926*F926</f>
        <v>0</v>
      </c>
    </row>
    <row r="927" spans="1:7" s="2" customFormat="1" ht="6.75" customHeight="1">
      <c r="A927" s="250"/>
      <c r="B927" s="51"/>
      <c r="C927" s="49"/>
      <c r="D927" s="51"/>
      <c r="E927" s="247"/>
      <c r="F927" s="248"/>
      <c r="G927" s="249"/>
    </row>
    <row r="928" spans="1:7" s="2" customFormat="1" ht="14.25">
      <c r="A928" s="250"/>
      <c r="B928" s="51" t="s">
        <v>397</v>
      </c>
      <c r="C928" s="49" t="s">
        <v>398</v>
      </c>
      <c r="D928" s="51" t="s">
        <v>22</v>
      </c>
      <c r="E928" s="247">
        <v>20</v>
      </c>
      <c r="F928" s="248"/>
      <c r="G928" s="249">
        <f>E928*F928</f>
        <v>0</v>
      </c>
    </row>
    <row r="929" spans="1:7" s="2" customFormat="1" ht="6.75" customHeight="1">
      <c r="A929" s="250"/>
      <c r="B929" s="51"/>
      <c r="C929" s="49"/>
      <c r="D929" s="51"/>
      <c r="E929" s="247"/>
      <c r="F929" s="248"/>
      <c r="G929" s="249"/>
    </row>
    <row r="930" spans="1:7" s="2" customFormat="1" ht="14.25">
      <c r="A930" s="250"/>
      <c r="B930" s="51" t="s">
        <v>399</v>
      </c>
      <c r="C930" s="49" t="s">
        <v>400</v>
      </c>
      <c r="D930" s="51" t="s">
        <v>22</v>
      </c>
      <c r="E930" s="247">
        <v>20</v>
      </c>
      <c r="F930" s="248"/>
      <c r="G930" s="249">
        <f>E930*F930</f>
        <v>0</v>
      </c>
    </row>
    <row r="931" spans="1:7" s="2" customFormat="1" ht="6.75" customHeight="1">
      <c r="A931" s="250"/>
      <c r="B931" s="51"/>
      <c r="C931" s="49"/>
      <c r="D931" s="51"/>
      <c r="E931" s="247"/>
      <c r="F931" s="248"/>
      <c r="G931" s="249"/>
    </row>
    <row r="932" spans="1:7" s="2" customFormat="1" ht="14.25">
      <c r="A932" s="250"/>
      <c r="B932" s="51" t="s">
        <v>401</v>
      </c>
      <c r="C932" s="49" t="s">
        <v>402</v>
      </c>
      <c r="D932" s="51" t="s">
        <v>22</v>
      </c>
      <c r="E932" s="247">
        <v>450</v>
      </c>
      <c r="F932" s="248"/>
      <c r="G932" s="249">
        <f>E932*F932</f>
        <v>0</v>
      </c>
    </row>
    <row r="933" spans="1:7" s="2" customFormat="1" ht="6.75" customHeight="1">
      <c r="A933" s="250"/>
      <c r="B933" s="51"/>
      <c r="C933" s="49"/>
      <c r="D933" s="51"/>
      <c r="E933" s="247"/>
      <c r="F933" s="248"/>
      <c r="G933" s="249"/>
    </row>
    <row r="934" spans="1:7" s="2" customFormat="1" ht="14.25">
      <c r="A934" s="250"/>
      <c r="B934" s="51" t="s">
        <v>403</v>
      </c>
      <c r="C934" s="49" t="s">
        <v>404</v>
      </c>
      <c r="D934" s="51" t="s">
        <v>22</v>
      </c>
      <c r="E934" s="247">
        <f>750</f>
        <v>750</v>
      </c>
      <c r="F934" s="258"/>
      <c r="G934" s="249">
        <f>E934*F934</f>
        <v>0</v>
      </c>
    </row>
    <row r="935" spans="1:7" s="2" customFormat="1" ht="6.75" customHeight="1">
      <c r="A935" s="250"/>
      <c r="B935" s="51"/>
      <c r="C935" s="49"/>
      <c r="D935" s="51"/>
      <c r="E935" s="247"/>
      <c r="F935" s="258"/>
      <c r="G935" s="249"/>
    </row>
    <row r="936" spans="1:7" s="2" customFormat="1" ht="14.25">
      <c r="A936" s="250"/>
      <c r="B936" s="51" t="s">
        <v>405</v>
      </c>
      <c r="C936" s="49" t="s">
        <v>406</v>
      </c>
      <c r="D936" s="51" t="s">
        <v>22</v>
      </c>
      <c r="E936" s="247">
        <v>10</v>
      </c>
      <c r="F936" s="258"/>
      <c r="G936" s="249">
        <f>E936*F936</f>
        <v>0</v>
      </c>
    </row>
    <row r="937" spans="1:7" s="2" customFormat="1" ht="6.75" customHeight="1">
      <c r="A937" s="250"/>
      <c r="B937" s="51"/>
      <c r="C937" s="49"/>
      <c r="D937" s="51"/>
      <c r="E937" s="247"/>
      <c r="F937" s="258"/>
      <c r="G937" s="249"/>
    </row>
    <row r="938" spans="1:7" s="2" customFormat="1" ht="148.5" customHeight="1">
      <c r="A938" s="246">
        <f>A924+1</f>
        <v>313</v>
      </c>
      <c r="B938" s="129"/>
      <c r="C938" s="170" t="s">
        <v>689</v>
      </c>
      <c r="D938" s="129"/>
      <c r="E938" s="51"/>
      <c r="F938" s="249"/>
      <c r="G938" s="249"/>
    </row>
    <row r="939" spans="1:7" s="2" customFormat="1" ht="14.25">
      <c r="A939" s="250"/>
      <c r="B939" s="129"/>
      <c r="C939" s="49"/>
      <c r="D939" s="56"/>
      <c r="E939" s="56"/>
      <c r="F939" s="254"/>
      <c r="G939" s="249"/>
    </row>
    <row r="940" spans="1:7" s="2" customFormat="1" ht="14.25">
      <c r="A940" s="250"/>
      <c r="B940" s="51" t="s">
        <v>407</v>
      </c>
      <c r="C940" s="49" t="s">
        <v>408</v>
      </c>
      <c r="D940" s="51" t="s">
        <v>22</v>
      </c>
      <c r="E940" s="247">
        <v>200</v>
      </c>
      <c r="F940" s="254"/>
      <c r="G940" s="249">
        <f>E940*F940</f>
        <v>0</v>
      </c>
    </row>
    <row r="941" spans="1:7" s="2" customFormat="1" ht="14.25">
      <c r="A941" s="250"/>
      <c r="B941" s="129"/>
      <c r="C941" s="49"/>
      <c r="D941" s="56"/>
      <c r="E941" s="56"/>
      <c r="F941" s="254"/>
      <c r="G941" s="249"/>
    </row>
    <row r="942" spans="1:7" s="2" customFormat="1" ht="14.25">
      <c r="A942" s="250"/>
      <c r="B942" s="51" t="s">
        <v>409</v>
      </c>
      <c r="C942" s="49" t="s">
        <v>410</v>
      </c>
      <c r="D942" s="51" t="s">
        <v>22</v>
      </c>
      <c r="E942" s="247">
        <v>10</v>
      </c>
      <c r="F942" s="259"/>
      <c r="G942" s="249">
        <f>E942*F942</f>
        <v>0</v>
      </c>
    </row>
    <row r="943" spans="1:7" s="2" customFormat="1" ht="14.25">
      <c r="A943" s="250"/>
      <c r="B943" s="51"/>
      <c r="C943" s="49"/>
      <c r="D943" s="51"/>
      <c r="E943" s="247"/>
      <c r="F943" s="258"/>
      <c r="G943" s="249"/>
    </row>
    <row r="944" spans="1:7" s="2" customFormat="1" ht="76.5">
      <c r="A944" s="246">
        <f>A938+1</f>
        <v>314</v>
      </c>
      <c r="B944" s="51"/>
      <c r="C944" s="49" t="s">
        <v>411</v>
      </c>
      <c r="D944" s="51"/>
      <c r="E944" s="247"/>
      <c r="F944" s="260"/>
      <c r="G944" s="261"/>
    </row>
    <row r="945" spans="1:7" s="2" customFormat="1" ht="14.25">
      <c r="A945" s="250"/>
      <c r="B945" s="51"/>
      <c r="C945" s="49"/>
      <c r="D945" s="51"/>
      <c r="E945" s="247"/>
      <c r="F945" s="260"/>
      <c r="G945" s="261"/>
    </row>
    <row r="946" spans="1:7" s="2" customFormat="1" ht="14.25">
      <c r="A946" s="250"/>
      <c r="B946" s="51" t="s">
        <v>412</v>
      </c>
      <c r="C946" s="49" t="s">
        <v>413</v>
      </c>
      <c r="D946" s="51" t="s">
        <v>22</v>
      </c>
      <c r="E946" s="247">
        <v>300</v>
      </c>
      <c r="F946" s="260"/>
      <c r="G946" s="262">
        <f>F946*E946</f>
        <v>0</v>
      </c>
    </row>
    <row r="947" spans="1:7" s="2" customFormat="1" ht="14.25">
      <c r="A947" s="250"/>
      <c r="B947" s="51"/>
      <c r="C947" s="49"/>
      <c r="D947" s="51"/>
      <c r="E947" s="247"/>
      <c r="F947" s="260"/>
      <c r="G947" s="262"/>
    </row>
    <row r="948" spans="1:7" s="2" customFormat="1" ht="14.25">
      <c r="A948" s="250"/>
      <c r="B948" s="51" t="s">
        <v>414</v>
      </c>
      <c r="C948" s="49" t="s">
        <v>415</v>
      </c>
      <c r="D948" s="51" t="s">
        <v>22</v>
      </c>
      <c r="E948" s="247">
        <v>250</v>
      </c>
      <c r="F948" s="260"/>
      <c r="G948" s="262">
        <f>F948*E948</f>
        <v>0</v>
      </c>
    </row>
    <row r="949" spans="1:7" s="2" customFormat="1" ht="14.25">
      <c r="A949" s="250"/>
      <c r="B949" s="51"/>
      <c r="C949" s="49"/>
      <c r="D949" s="51"/>
      <c r="E949" s="247"/>
      <c r="F949" s="260"/>
      <c r="G949" s="262"/>
    </row>
    <row r="950" spans="1:7" s="2" customFormat="1" ht="14.25">
      <c r="A950" s="250"/>
      <c r="B950" s="263" t="s">
        <v>416</v>
      </c>
      <c r="C950" s="49" t="s">
        <v>417</v>
      </c>
      <c r="D950" s="51" t="s">
        <v>22</v>
      </c>
      <c r="E950" s="247">
        <v>150</v>
      </c>
      <c r="F950" s="260"/>
      <c r="G950" s="262">
        <f>F950*E950</f>
        <v>0</v>
      </c>
    </row>
    <row r="951" spans="1:7" s="2" customFormat="1" ht="14.25">
      <c r="A951" s="250"/>
      <c r="B951" s="51"/>
      <c r="C951" s="49"/>
      <c r="D951" s="51"/>
      <c r="E951" s="247"/>
      <c r="F951" s="260"/>
      <c r="G951" s="262"/>
    </row>
    <row r="952" spans="1:7" s="2" customFormat="1" ht="14.25">
      <c r="A952" s="250"/>
      <c r="B952" s="51" t="s">
        <v>418</v>
      </c>
      <c r="C952" s="49" t="s">
        <v>419</v>
      </c>
      <c r="D952" s="51" t="s">
        <v>22</v>
      </c>
      <c r="E952" s="247">
        <v>80</v>
      </c>
      <c r="F952" s="260"/>
      <c r="G952" s="262">
        <f>F952*E952</f>
        <v>0</v>
      </c>
    </row>
    <row r="953" spans="1:7" s="2" customFormat="1" ht="14.25">
      <c r="A953" s="250"/>
      <c r="B953" s="51"/>
      <c r="C953" s="49"/>
      <c r="D953" s="51"/>
      <c r="E953" s="247"/>
      <c r="F953" s="258"/>
      <c r="G953" s="249"/>
    </row>
    <row r="954" spans="1:7" s="2" customFormat="1" ht="14.25">
      <c r="A954" s="250"/>
      <c r="B954" s="51" t="s">
        <v>420</v>
      </c>
      <c r="C954" s="49" t="s">
        <v>421</v>
      </c>
      <c r="D954" s="51" t="s">
        <v>22</v>
      </c>
      <c r="E954" s="247">
        <v>10</v>
      </c>
      <c r="F954" s="260"/>
      <c r="G954" s="262">
        <f>F954*E954</f>
        <v>0</v>
      </c>
    </row>
    <row r="955" spans="1:7" s="2" customFormat="1" ht="14.25">
      <c r="A955" s="250"/>
      <c r="B955" s="51"/>
      <c r="C955" s="49"/>
      <c r="D955" s="51"/>
      <c r="E955" s="247"/>
      <c r="F955" s="258"/>
      <c r="G955" s="249"/>
    </row>
    <row r="956" spans="1:7" s="2" customFormat="1" ht="51">
      <c r="A956" s="246">
        <f>A944+1</f>
        <v>315</v>
      </c>
      <c r="B956" s="51"/>
      <c r="C956" s="170" t="s">
        <v>422</v>
      </c>
      <c r="D956" s="129"/>
      <c r="E956" s="247"/>
      <c r="F956" s="252"/>
      <c r="G956" s="249"/>
    </row>
    <row r="957" spans="1:7" s="2" customFormat="1" ht="14.25">
      <c r="A957" s="250"/>
      <c r="B957" s="129"/>
      <c r="C957" s="129"/>
      <c r="D957" s="51"/>
      <c r="E957" s="247"/>
      <c r="F957" s="252"/>
      <c r="G957" s="249"/>
    </row>
    <row r="958" spans="1:7" s="2" customFormat="1" ht="14.25">
      <c r="A958" s="250"/>
      <c r="B958" s="51" t="s">
        <v>423</v>
      </c>
      <c r="C958" s="129" t="s">
        <v>424</v>
      </c>
      <c r="D958" s="51" t="s">
        <v>15</v>
      </c>
      <c r="E958" s="247">
        <v>25</v>
      </c>
      <c r="F958" s="248"/>
      <c r="G958" s="249">
        <f>E958*F958</f>
        <v>0</v>
      </c>
    </row>
    <row r="959" spans="1:7" s="2" customFormat="1" ht="14.25">
      <c r="A959" s="250"/>
      <c r="B959" s="51"/>
      <c r="C959" s="129"/>
      <c r="D959" s="51"/>
      <c r="E959" s="247"/>
      <c r="F959" s="248"/>
      <c r="G959" s="249"/>
    </row>
    <row r="960" spans="1:7" s="2" customFormat="1" ht="14.25">
      <c r="A960" s="250"/>
      <c r="B960" s="51" t="s">
        <v>425</v>
      </c>
      <c r="C960" s="49" t="s">
        <v>426</v>
      </c>
      <c r="D960" s="51" t="s">
        <v>15</v>
      </c>
      <c r="E960" s="247">
        <v>8</v>
      </c>
      <c r="F960" s="248"/>
      <c r="G960" s="249">
        <f>E960*F960</f>
        <v>0</v>
      </c>
    </row>
    <row r="961" spans="1:7" s="2" customFormat="1" ht="14.25">
      <c r="A961" s="250"/>
      <c r="B961" s="51"/>
      <c r="C961" s="49"/>
      <c r="D961" s="51"/>
      <c r="E961" s="247"/>
      <c r="F961" s="248"/>
      <c r="G961" s="249"/>
    </row>
    <row r="962" spans="1:7" s="2" customFormat="1" ht="14.25">
      <c r="A962" s="250"/>
      <c r="B962" s="51" t="s">
        <v>427</v>
      </c>
      <c r="C962" s="49" t="s">
        <v>428</v>
      </c>
      <c r="D962" s="51" t="s">
        <v>15</v>
      </c>
      <c r="E962" s="247">
        <v>2</v>
      </c>
      <c r="F962" s="248"/>
      <c r="G962" s="249">
        <f>E962*F962</f>
        <v>0</v>
      </c>
    </row>
    <row r="963" spans="1:7" s="2" customFormat="1" ht="14.25">
      <c r="A963" s="250"/>
      <c r="B963" s="51"/>
      <c r="C963" s="49"/>
      <c r="D963" s="51"/>
      <c r="E963" s="247"/>
      <c r="F963" s="248"/>
      <c r="G963" s="249"/>
    </row>
    <row r="964" spans="1:7" s="2" customFormat="1" ht="14.25">
      <c r="A964" s="250"/>
      <c r="B964" s="51" t="s">
        <v>429</v>
      </c>
      <c r="C964" s="49" t="s">
        <v>430</v>
      </c>
      <c r="D964" s="51" t="s">
        <v>15</v>
      </c>
      <c r="E964" s="247">
        <v>1</v>
      </c>
      <c r="F964" s="248"/>
      <c r="G964" s="249">
        <f>E964*F964</f>
        <v>0</v>
      </c>
    </row>
    <row r="965" spans="1:7" s="2" customFormat="1" ht="14.25">
      <c r="A965" s="250"/>
      <c r="B965" s="51"/>
      <c r="C965" s="49"/>
      <c r="D965" s="51"/>
      <c r="E965" s="247"/>
      <c r="F965" s="258"/>
      <c r="G965" s="249"/>
    </row>
    <row r="966" spans="1:7" s="2" customFormat="1" ht="14.25">
      <c r="A966" s="250"/>
      <c r="B966" s="51" t="s">
        <v>431</v>
      </c>
      <c r="C966" s="49" t="s">
        <v>432</v>
      </c>
      <c r="D966" s="51" t="s">
        <v>15</v>
      </c>
      <c r="E966" s="247">
        <v>1</v>
      </c>
      <c r="F966" s="258"/>
      <c r="G966" s="249">
        <f>E966*F966</f>
        <v>0</v>
      </c>
    </row>
    <row r="967" spans="1:7" s="2" customFormat="1" ht="14.25">
      <c r="A967" s="250"/>
      <c r="B967" s="51"/>
      <c r="C967" s="49"/>
      <c r="D967" s="51"/>
      <c r="E967" s="247"/>
      <c r="F967" s="258"/>
      <c r="G967" s="249"/>
    </row>
    <row r="968" spans="1:7" s="2" customFormat="1" ht="25.5">
      <c r="A968" s="246">
        <f>A956+1</f>
        <v>316</v>
      </c>
      <c r="B968" s="51" t="s">
        <v>433</v>
      </c>
      <c r="C968" s="49" t="s">
        <v>434</v>
      </c>
      <c r="D968" s="51" t="s">
        <v>15</v>
      </c>
      <c r="E968" s="247">
        <v>1</v>
      </c>
      <c r="F968" s="258"/>
      <c r="G968" s="249">
        <f>E968*F968</f>
        <v>0</v>
      </c>
    </row>
    <row r="969" spans="1:7" s="2" customFormat="1" ht="14.25">
      <c r="A969" s="250"/>
      <c r="B969" s="51"/>
      <c r="C969" s="49"/>
      <c r="D969" s="51"/>
      <c r="E969" s="247"/>
      <c r="F969" s="258"/>
      <c r="G969" s="249"/>
    </row>
    <row r="970" spans="1:7" s="2" customFormat="1" ht="14.25">
      <c r="A970" s="250"/>
      <c r="B970" s="51"/>
      <c r="C970" s="107" t="s">
        <v>438</v>
      </c>
      <c r="D970" s="51"/>
      <c r="E970" s="247"/>
      <c r="F970" s="248"/>
      <c r="G970" s="249"/>
    </row>
    <row r="971" spans="1:7" s="2" customFormat="1" ht="14.25">
      <c r="A971" s="250"/>
      <c r="B971" s="51"/>
      <c r="C971" s="264"/>
      <c r="D971" s="51"/>
      <c r="E971" s="247"/>
      <c r="F971" s="248"/>
      <c r="G971" s="249"/>
    </row>
    <row r="972" spans="1:7" s="2" customFormat="1" ht="114.75">
      <c r="A972" s="246">
        <f>A968+1</f>
        <v>317</v>
      </c>
      <c r="B972" s="51" t="s">
        <v>439</v>
      </c>
      <c r="C972" s="149" t="s">
        <v>440</v>
      </c>
      <c r="D972" s="51" t="s">
        <v>15</v>
      </c>
      <c r="E972" s="247">
        <v>4</v>
      </c>
      <c r="F972" s="248"/>
      <c r="G972" s="249">
        <f>F972*E972</f>
        <v>0</v>
      </c>
    </row>
    <row r="973" spans="1:7" s="2" customFormat="1" ht="14.25">
      <c r="A973" s="250"/>
      <c r="B973" s="51"/>
      <c r="C973" s="149"/>
      <c r="D973" s="51"/>
      <c r="E973" s="247"/>
      <c r="F973" s="248"/>
      <c r="G973" s="249"/>
    </row>
    <row r="974" spans="1:7" s="2" customFormat="1" ht="63.75">
      <c r="A974" s="246">
        <f>A972+1</f>
        <v>318</v>
      </c>
      <c r="B974" s="51" t="s">
        <v>441</v>
      </c>
      <c r="C974" s="149" t="s">
        <v>690</v>
      </c>
      <c r="D974" s="51" t="s">
        <v>15</v>
      </c>
      <c r="E974" s="247">
        <v>23</v>
      </c>
      <c r="F974" s="248"/>
      <c r="G974" s="249">
        <f>F974*E974</f>
        <v>0</v>
      </c>
    </row>
    <row r="975" spans="1:7" s="2" customFormat="1" ht="14.25">
      <c r="A975" s="250"/>
      <c r="B975" s="51"/>
      <c r="C975" s="149"/>
      <c r="D975" s="51"/>
      <c r="E975" s="247"/>
      <c r="F975" s="248"/>
      <c r="G975" s="249"/>
    </row>
    <row r="976" spans="1:7" s="2" customFormat="1" ht="102">
      <c r="A976" s="246">
        <f>A974+1</f>
        <v>319</v>
      </c>
      <c r="B976" s="56" t="s">
        <v>442</v>
      </c>
      <c r="C976" s="170" t="s">
        <v>693</v>
      </c>
      <c r="D976" s="51" t="s">
        <v>15</v>
      </c>
      <c r="E976" s="247">
        <v>22</v>
      </c>
      <c r="F976" s="248"/>
      <c r="G976" s="249">
        <f>F976*E976</f>
        <v>0</v>
      </c>
    </row>
    <row r="977" spans="1:7" s="2" customFormat="1" ht="14.25">
      <c r="A977" s="250"/>
      <c r="B977" s="56"/>
      <c r="C977" s="170"/>
      <c r="D977" s="51"/>
      <c r="E977" s="247"/>
      <c r="F977" s="248"/>
      <c r="G977" s="249"/>
    </row>
    <row r="978" spans="1:7" s="2" customFormat="1" ht="14.25">
      <c r="A978" s="250"/>
      <c r="B978" s="56"/>
      <c r="C978" s="265" t="s">
        <v>443</v>
      </c>
      <c r="D978" s="51"/>
      <c r="E978" s="247"/>
      <c r="F978" s="248"/>
      <c r="G978" s="249"/>
    </row>
    <row r="979" spans="1:7" s="2" customFormat="1" ht="14.25">
      <c r="A979" s="250"/>
      <c r="B979" s="56"/>
      <c r="C979" s="170"/>
      <c r="D979" s="51"/>
      <c r="E979" s="247"/>
      <c r="F979" s="248"/>
      <c r="G979" s="249"/>
    </row>
    <row r="980" spans="1:7" s="2" customFormat="1" ht="159.75" customHeight="1">
      <c r="A980" s="246">
        <f>A976+1</f>
        <v>320</v>
      </c>
      <c r="B980" s="266" t="s">
        <v>444</v>
      </c>
      <c r="C980" s="68" t="s">
        <v>445</v>
      </c>
      <c r="D980" s="267" t="s">
        <v>446</v>
      </c>
      <c r="E980" s="51">
        <v>3000</v>
      </c>
      <c r="F980" s="268"/>
      <c r="G980" s="249">
        <f>E980*F980/100</f>
        <v>0</v>
      </c>
    </row>
    <row r="981" spans="1:7" s="2" customFormat="1" ht="14.25">
      <c r="A981" s="269"/>
      <c r="B981" s="51"/>
      <c r="C981" s="49"/>
      <c r="D981" s="51"/>
      <c r="E981" s="51"/>
      <c r="F981" s="247"/>
      <c r="G981" s="247"/>
    </row>
    <row r="982" spans="1:7" s="2" customFormat="1" ht="89.25">
      <c r="A982" s="246">
        <f>A980+1</f>
        <v>321</v>
      </c>
      <c r="B982" s="266" t="s">
        <v>447</v>
      </c>
      <c r="C982" s="62" t="s">
        <v>448</v>
      </c>
      <c r="D982" s="267" t="s">
        <v>446</v>
      </c>
      <c r="E982" s="51">
        <v>2000</v>
      </c>
      <c r="F982" s="268"/>
      <c r="G982" s="270">
        <f>E982*F982/100</f>
        <v>0</v>
      </c>
    </row>
    <row r="983" spans="1:7" s="2" customFormat="1" ht="14.25">
      <c r="A983" s="269"/>
      <c r="B983" s="51"/>
      <c r="C983" s="49"/>
      <c r="D983" s="51"/>
      <c r="E983" s="51"/>
      <c r="F983" s="247"/>
      <c r="G983" s="247"/>
    </row>
    <row r="984" spans="1:7" s="2" customFormat="1" ht="153">
      <c r="A984" s="246">
        <f>A982+1</f>
        <v>322</v>
      </c>
      <c r="B984" s="271" t="s">
        <v>449</v>
      </c>
      <c r="C984" s="272" t="s">
        <v>450</v>
      </c>
      <c r="D984" s="273" t="s">
        <v>21</v>
      </c>
      <c r="E984" s="274">
        <v>100</v>
      </c>
      <c r="F984" s="268"/>
      <c r="G984" s="270">
        <f>E984*F984/100</f>
        <v>0</v>
      </c>
    </row>
    <row r="985" spans="1:7" s="2" customFormat="1" ht="14.25">
      <c r="A985" s="250"/>
      <c r="B985" s="51"/>
      <c r="C985" s="149"/>
      <c r="D985" s="51"/>
      <c r="E985" s="247"/>
      <c r="F985" s="248"/>
      <c r="G985" s="249"/>
    </row>
    <row r="986" spans="1:7" s="2" customFormat="1" ht="14.25">
      <c r="A986" s="43" t="s">
        <v>610</v>
      </c>
      <c r="B986" s="43"/>
      <c r="C986" s="43"/>
      <c r="D986" s="43"/>
      <c r="E986" s="43"/>
      <c r="F986" s="43"/>
      <c r="G986" s="275">
        <f>SUM(G895:G985)</f>
        <v>0</v>
      </c>
    </row>
    <row r="987" spans="1:7" s="2" customFormat="1" ht="14.25">
      <c r="A987" s="250"/>
      <c r="B987" s="51"/>
      <c r="C987" s="276"/>
      <c r="D987" s="276"/>
      <c r="E987" s="106"/>
      <c r="F987" s="106"/>
      <c r="G987" s="247"/>
    </row>
    <row r="988" spans="1:7" s="2" customFormat="1" ht="14.25">
      <c r="A988" s="244" t="s">
        <v>717</v>
      </c>
      <c r="B988" s="243"/>
      <c r="C988" s="70" t="s">
        <v>611</v>
      </c>
      <c r="D988" s="243"/>
      <c r="E988" s="243"/>
      <c r="F988" s="51"/>
      <c r="G988" s="51"/>
    </row>
    <row r="989" spans="1:7" s="2" customFormat="1" ht="14.25">
      <c r="A989" s="250"/>
      <c r="B989" s="51"/>
      <c r="C989" s="49"/>
      <c r="D989" s="51"/>
      <c r="E989" s="51"/>
      <c r="F989" s="252"/>
      <c r="G989" s="249"/>
    </row>
    <row r="990" spans="1:7" s="2" customFormat="1" ht="14.25">
      <c r="A990" s="245"/>
      <c r="B990" s="129"/>
      <c r="C990" s="70" t="s">
        <v>367</v>
      </c>
      <c r="D990" s="51"/>
      <c r="E990" s="51"/>
      <c r="F990" s="252"/>
      <c r="G990" s="249"/>
    </row>
    <row r="991" spans="1:7" s="2" customFormat="1" ht="14.25">
      <c r="A991" s="277"/>
      <c r="B991" s="278"/>
      <c r="C991" s="278" t="s">
        <v>451</v>
      </c>
      <c r="D991" s="106"/>
      <c r="E991" s="106"/>
      <c r="F991" s="279"/>
      <c r="G991" s="280"/>
    </row>
    <row r="992" spans="1:7" s="2" customFormat="1" ht="14.25">
      <c r="A992" s="277"/>
      <c r="B992" s="278"/>
      <c r="C992" s="129"/>
      <c r="D992" s="106"/>
      <c r="E992" s="106"/>
      <c r="F992" s="279"/>
      <c r="G992" s="280"/>
    </row>
    <row r="993" spans="1:7" s="2" customFormat="1" ht="98.25" customHeight="1">
      <c r="A993" s="246">
        <f>A984+1</f>
        <v>323</v>
      </c>
      <c r="B993" s="51" t="s">
        <v>234</v>
      </c>
      <c r="C993" s="49" t="s">
        <v>452</v>
      </c>
      <c r="D993" s="51" t="s">
        <v>15</v>
      </c>
      <c r="E993" s="247">
        <v>9</v>
      </c>
      <c r="F993" s="281"/>
      <c r="G993" s="255">
        <f>E993*F993</f>
        <v>0</v>
      </c>
    </row>
    <row r="994" spans="1:7" s="2" customFormat="1" ht="14.25">
      <c r="A994" s="277"/>
      <c r="B994" s="278"/>
      <c r="C994" s="129"/>
      <c r="D994" s="106"/>
      <c r="E994" s="106"/>
      <c r="F994" s="279"/>
      <c r="G994" s="280"/>
    </row>
    <row r="995" spans="1:7" s="2" customFormat="1" ht="51">
      <c r="A995" s="246">
        <f>A993+1</f>
        <v>324</v>
      </c>
      <c r="B995" s="51" t="s">
        <v>236</v>
      </c>
      <c r="C995" s="49" t="s">
        <v>453</v>
      </c>
      <c r="D995" s="51" t="s">
        <v>0</v>
      </c>
      <c r="E995" s="247">
        <v>15</v>
      </c>
      <c r="F995" s="281"/>
      <c r="G995" s="255">
        <f>E995*F995</f>
        <v>0</v>
      </c>
    </row>
    <row r="996" spans="1:7" s="2" customFormat="1" ht="14.25">
      <c r="A996" s="245"/>
      <c r="B996" s="129"/>
      <c r="C996" s="129"/>
      <c r="D996" s="51"/>
      <c r="E996" s="247"/>
      <c r="F996" s="281"/>
      <c r="G996" s="255"/>
    </row>
    <row r="997" spans="1:7" s="2" customFormat="1" ht="51">
      <c r="A997" s="246">
        <f>A995+1</f>
        <v>325</v>
      </c>
      <c r="B997" s="51" t="s">
        <v>454</v>
      </c>
      <c r="C997" s="49" t="s">
        <v>455</v>
      </c>
      <c r="D997" s="51" t="s">
        <v>15</v>
      </c>
      <c r="E997" s="247">
        <v>21</v>
      </c>
      <c r="F997" s="281"/>
      <c r="G997" s="255">
        <f>E997*F997</f>
        <v>0</v>
      </c>
    </row>
    <row r="998" spans="1:7" s="2" customFormat="1" ht="14.25">
      <c r="A998" s="245"/>
      <c r="B998" s="129"/>
      <c r="C998" s="129"/>
      <c r="D998" s="51"/>
      <c r="E998" s="247"/>
      <c r="F998" s="281"/>
      <c r="G998" s="255"/>
    </row>
    <row r="999" spans="1:7" s="2" customFormat="1" ht="51">
      <c r="A999" s="246">
        <f>A997+1</f>
        <v>326</v>
      </c>
      <c r="B999" s="51" t="s">
        <v>238</v>
      </c>
      <c r="C999" s="49" t="s">
        <v>456</v>
      </c>
      <c r="D999" s="51" t="s">
        <v>15</v>
      </c>
      <c r="E999" s="247">
        <v>18</v>
      </c>
      <c r="F999" s="281"/>
      <c r="G999" s="255">
        <f>E999*F999</f>
        <v>0</v>
      </c>
    </row>
    <row r="1000" spans="1:7" s="2" customFormat="1" ht="14.25">
      <c r="A1000" s="245"/>
      <c r="B1000" s="129"/>
      <c r="C1000" s="129"/>
      <c r="D1000" s="51"/>
      <c r="E1000" s="247"/>
      <c r="F1000" s="281"/>
      <c r="G1000" s="255"/>
    </row>
    <row r="1001" spans="1:7" s="2" customFormat="1" ht="51">
      <c r="A1001" s="246">
        <f>A999+1</f>
        <v>327</v>
      </c>
      <c r="B1001" s="51" t="s">
        <v>457</v>
      </c>
      <c r="C1001" s="49" t="s">
        <v>458</v>
      </c>
      <c r="D1001" s="51" t="s">
        <v>15</v>
      </c>
      <c r="E1001" s="247">
        <v>5</v>
      </c>
      <c r="F1001" s="281"/>
      <c r="G1001" s="282">
        <f>E1001*F1001</f>
        <v>0</v>
      </c>
    </row>
    <row r="1002" spans="1:7" s="2" customFormat="1" ht="14.25">
      <c r="A1002" s="250"/>
      <c r="B1002" s="51"/>
      <c r="C1002" s="49"/>
      <c r="D1002" s="51"/>
      <c r="E1002" s="247"/>
      <c r="F1002" s="281"/>
      <c r="G1002" s="282"/>
    </row>
    <row r="1003" spans="1:7" s="2" customFormat="1" ht="51">
      <c r="A1003" s="246">
        <f>A1001+1</f>
        <v>328</v>
      </c>
      <c r="B1003" s="51" t="s">
        <v>459</v>
      </c>
      <c r="C1003" s="49" t="s">
        <v>691</v>
      </c>
      <c r="D1003" s="51" t="s">
        <v>15</v>
      </c>
      <c r="E1003" s="247">
        <v>18</v>
      </c>
      <c r="F1003" s="281"/>
      <c r="G1003" s="282">
        <f>E1003*F1003</f>
        <v>0</v>
      </c>
    </row>
    <row r="1004" spans="1:7" s="2" customFormat="1" ht="14.25">
      <c r="A1004" s="245"/>
      <c r="B1004" s="51"/>
      <c r="C1004" s="49"/>
      <c r="D1004" s="51"/>
      <c r="E1004" s="51"/>
      <c r="F1004" s="281"/>
      <c r="G1004" s="255"/>
    </row>
    <row r="1005" spans="1:7" s="2" customFormat="1" ht="63.75">
      <c r="A1005" s="246">
        <f>A1003+1</f>
        <v>329</v>
      </c>
      <c r="B1005" s="51" t="s">
        <v>460</v>
      </c>
      <c r="C1005" s="49" t="s">
        <v>461</v>
      </c>
      <c r="D1005" s="51" t="s">
        <v>188</v>
      </c>
      <c r="E1005" s="51">
        <v>13</v>
      </c>
      <c r="F1005" s="281"/>
      <c r="G1005" s="255">
        <f>F1005*E1005</f>
        <v>0</v>
      </c>
    </row>
    <row r="1006" spans="1:7" s="2" customFormat="1" ht="14.25">
      <c r="A1006" s="245"/>
      <c r="B1006" s="51"/>
      <c r="C1006" s="49"/>
      <c r="D1006" s="51"/>
      <c r="E1006" s="51"/>
      <c r="F1006" s="281"/>
      <c r="G1006" s="255"/>
    </row>
    <row r="1007" spans="1:7" s="2" customFormat="1" ht="51">
      <c r="A1007" s="246">
        <f>A1005+1</f>
        <v>330</v>
      </c>
      <c r="B1007" s="51" t="s">
        <v>462</v>
      </c>
      <c r="C1007" s="49" t="s">
        <v>463</v>
      </c>
      <c r="D1007" s="51" t="s">
        <v>188</v>
      </c>
      <c r="E1007" s="51">
        <v>1</v>
      </c>
      <c r="F1007" s="281"/>
      <c r="G1007" s="255">
        <f>E1007*F1007</f>
        <v>0</v>
      </c>
    </row>
    <row r="1008" spans="1:7" s="2" customFormat="1" ht="14.25">
      <c r="A1008" s="250"/>
      <c r="B1008" s="51"/>
      <c r="C1008" s="49"/>
      <c r="D1008" s="51"/>
      <c r="E1008" s="51"/>
      <c r="F1008" s="283"/>
      <c r="G1008" s="284"/>
    </row>
    <row r="1009" spans="1:7" s="2" customFormat="1" ht="27" customHeight="1">
      <c r="A1009" s="246">
        <f>A1007+1</f>
        <v>331</v>
      </c>
      <c r="B1009" s="51" t="s">
        <v>464</v>
      </c>
      <c r="C1009" s="49" t="s">
        <v>465</v>
      </c>
      <c r="D1009" s="51" t="s">
        <v>188</v>
      </c>
      <c r="E1009" s="51">
        <v>9</v>
      </c>
      <c r="F1009" s="281"/>
      <c r="G1009" s="255">
        <f>F1009*E1009</f>
        <v>0</v>
      </c>
    </row>
    <row r="1010" spans="1:7" s="2" customFormat="1" ht="14.25">
      <c r="A1010" s="250"/>
      <c r="B1010" s="51"/>
      <c r="C1010" s="49"/>
      <c r="D1010" s="51"/>
      <c r="E1010" s="51"/>
      <c r="F1010" s="281"/>
      <c r="G1010" s="255"/>
    </row>
    <row r="1011" spans="1:7" s="2" customFormat="1" ht="38.25">
      <c r="A1011" s="246">
        <f>A1009+1</f>
        <v>332</v>
      </c>
      <c r="B1011" s="51" t="s">
        <v>240</v>
      </c>
      <c r="C1011" s="49" t="s">
        <v>466</v>
      </c>
      <c r="D1011" s="51" t="s">
        <v>15</v>
      </c>
      <c r="E1011" s="247">
        <v>1</v>
      </c>
      <c r="F1011" s="281"/>
      <c r="G1011" s="255">
        <f>E1011*F1011</f>
        <v>0</v>
      </c>
    </row>
    <row r="1012" spans="1:7" s="2" customFormat="1" ht="14.25">
      <c r="A1012" s="250"/>
      <c r="B1012" s="51"/>
      <c r="C1012" s="49"/>
      <c r="D1012" s="51"/>
      <c r="E1012" s="247"/>
      <c r="F1012" s="281"/>
      <c r="G1012" s="255"/>
    </row>
    <row r="1013" spans="1:7" s="2" customFormat="1" ht="25.5">
      <c r="A1013" s="246">
        <f>A1011+1</f>
        <v>333</v>
      </c>
      <c r="B1013" s="51" t="s">
        <v>242</v>
      </c>
      <c r="C1013" s="49" t="s">
        <v>467</v>
      </c>
      <c r="D1013" s="51"/>
      <c r="E1013" s="247"/>
      <c r="F1013" s="255"/>
      <c r="G1013" s="255"/>
    </row>
    <row r="1014" spans="1:7" s="2" customFormat="1" ht="14.25">
      <c r="A1014" s="245"/>
      <c r="B1014" s="51"/>
      <c r="C1014" s="49"/>
      <c r="D1014" s="51"/>
      <c r="E1014" s="247"/>
      <c r="F1014" s="255"/>
      <c r="G1014" s="255"/>
    </row>
    <row r="1015" spans="1:7" s="2" customFormat="1" ht="14.25">
      <c r="A1015" s="245"/>
      <c r="B1015" s="51" t="s">
        <v>6</v>
      </c>
      <c r="C1015" s="49" t="s">
        <v>468</v>
      </c>
      <c r="D1015" s="51" t="s">
        <v>188</v>
      </c>
      <c r="E1015" s="247">
        <v>1</v>
      </c>
      <c r="F1015" s="255"/>
      <c r="G1015" s="249">
        <f>E1015*F1015</f>
        <v>0</v>
      </c>
    </row>
    <row r="1016" spans="1:7" s="2" customFormat="1" ht="14.25">
      <c r="A1016" s="250"/>
      <c r="B1016" s="51"/>
      <c r="C1016" s="49"/>
      <c r="D1016" s="129"/>
      <c r="E1016" s="247"/>
      <c r="F1016" s="281"/>
      <c r="G1016" s="255"/>
    </row>
    <row r="1017" spans="1:7" s="2" customFormat="1" ht="14.25">
      <c r="A1017" s="245"/>
      <c r="B1017" s="129"/>
      <c r="C1017" s="107" t="s">
        <v>393</v>
      </c>
      <c r="D1017" s="51"/>
      <c r="E1017" s="51"/>
      <c r="F1017" s="281"/>
      <c r="G1017" s="255"/>
    </row>
    <row r="1018" spans="1:7" s="2" customFormat="1" ht="14.25">
      <c r="A1018" s="277"/>
      <c r="B1018" s="278"/>
      <c r="C1018" s="278" t="s">
        <v>469</v>
      </c>
      <c r="D1018" s="51"/>
      <c r="E1018" s="106"/>
      <c r="F1018" s="281"/>
      <c r="G1018" s="255"/>
    </row>
    <row r="1019" spans="1:7" s="2" customFormat="1" ht="14.25">
      <c r="A1019" s="245"/>
      <c r="B1019" s="129"/>
      <c r="C1019" s="129"/>
      <c r="D1019" s="51"/>
      <c r="E1019" s="51"/>
      <c r="F1019" s="281"/>
      <c r="G1019" s="255"/>
    </row>
    <row r="1020" spans="1:7" s="2" customFormat="1" ht="124.5" customHeight="1">
      <c r="A1020" s="246">
        <f>A1013+1</f>
        <v>334</v>
      </c>
      <c r="B1020" s="51" t="s">
        <v>244</v>
      </c>
      <c r="C1020" s="49" t="s">
        <v>470</v>
      </c>
      <c r="D1020" s="51"/>
      <c r="E1020" s="247"/>
      <c r="F1020" s="281"/>
      <c r="G1020" s="255"/>
    </row>
    <row r="1021" spans="1:7" s="2" customFormat="1" ht="15">
      <c r="A1021" s="285"/>
      <c r="B1021" s="51"/>
      <c r="C1021" s="51"/>
      <c r="D1021" s="51"/>
      <c r="E1021" s="286"/>
      <c r="F1021" s="286"/>
      <c r="G1021" s="270"/>
    </row>
    <row r="1022" spans="1:7" s="2" customFormat="1" ht="15">
      <c r="A1022" s="285"/>
      <c r="B1022" s="51" t="s">
        <v>6</v>
      </c>
      <c r="C1022" s="287" t="s">
        <v>612</v>
      </c>
      <c r="D1022" s="51" t="s">
        <v>22</v>
      </c>
      <c r="E1022" s="247">
        <v>130</v>
      </c>
      <c r="F1022" s="281"/>
      <c r="G1022" s="255">
        <f>E1022*F1022</f>
        <v>0</v>
      </c>
    </row>
    <row r="1023" spans="1:7" s="2" customFormat="1" ht="14.25">
      <c r="A1023" s="245"/>
      <c r="B1023" s="51"/>
      <c r="C1023" s="287"/>
      <c r="D1023" s="51"/>
      <c r="E1023" s="247"/>
      <c r="F1023" s="281"/>
      <c r="G1023" s="255"/>
    </row>
    <row r="1024" spans="1:7" s="2" customFormat="1" ht="102">
      <c r="A1024" s="246">
        <f>A1020+1</f>
        <v>335</v>
      </c>
      <c r="B1024" s="51" t="s">
        <v>471</v>
      </c>
      <c r="C1024" s="49" t="s">
        <v>475</v>
      </c>
      <c r="D1024" s="288"/>
      <c r="E1024" s="288"/>
      <c r="F1024" s="289"/>
      <c r="G1024" s="290"/>
    </row>
    <row r="1025" spans="1:7" s="2" customFormat="1" ht="14.25">
      <c r="A1025" s="250"/>
      <c r="B1025" s="288"/>
      <c r="C1025" s="68"/>
      <c r="D1025" s="288"/>
      <c r="E1025" s="288"/>
      <c r="F1025" s="289"/>
      <c r="G1025" s="290"/>
    </row>
    <row r="1026" spans="1:7" s="2" customFormat="1" ht="14.25">
      <c r="A1026" s="291"/>
      <c r="B1026" s="292" t="s">
        <v>476</v>
      </c>
      <c r="C1026" s="68" t="s">
        <v>613</v>
      </c>
      <c r="D1026" s="288" t="s">
        <v>15</v>
      </c>
      <c r="E1026" s="288">
        <v>1</v>
      </c>
      <c r="F1026" s="289"/>
      <c r="G1026" s="282">
        <f>E1026*F1026</f>
        <v>0</v>
      </c>
    </row>
    <row r="1027" spans="1:7" s="2" customFormat="1" ht="14.25">
      <c r="A1027" s="245"/>
      <c r="B1027" s="51"/>
      <c r="C1027" s="287"/>
      <c r="D1027" s="51"/>
      <c r="E1027" s="247"/>
      <c r="F1027" s="281"/>
      <c r="G1027" s="255"/>
    </row>
    <row r="1028" spans="1:7" s="2" customFormat="1" ht="38.25">
      <c r="A1028" s="246">
        <f>A1024+1</f>
        <v>336</v>
      </c>
      <c r="B1028" s="51" t="s">
        <v>474</v>
      </c>
      <c r="C1028" s="49" t="s">
        <v>477</v>
      </c>
      <c r="D1028" s="129"/>
      <c r="E1028" s="247"/>
      <c r="F1028" s="281"/>
      <c r="G1028" s="255"/>
    </row>
    <row r="1029" spans="1:7" s="2" customFormat="1" ht="14.25">
      <c r="A1029" s="50"/>
      <c r="B1029" s="51"/>
      <c r="C1029" s="293"/>
      <c r="D1029" s="51"/>
      <c r="E1029" s="247"/>
      <c r="F1029" s="281"/>
      <c r="G1029" s="255"/>
    </row>
    <row r="1030" spans="1:7" s="2" customFormat="1" ht="14.25">
      <c r="A1030" s="50"/>
      <c r="B1030" s="51" t="s">
        <v>6</v>
      </c>
      <c r="C1030" s="129" t="s">
        <v>478</v>
      </c>
      <c r="D1030" s="51" t="s">
        <v>15</v>
      </c>
      <c r="E1030" s="247">
        <v>24</v>
      </c>
      <c r="F1030" s="281"/>
      <c r="G1030" s="255">
        <f>E1030*F1030</f>
        <v>0</v>
      </c>
    </row>
    <row r="1031" spans="1:7" s="2" customFormat="1" ht="14.25">
      <c r="A1031" s="245"/>
      <c r="B1031" s="129"/>
      <c r="C1031" s="107" t="s">
        <v>438</v>
      </c>
      <c r="D1031" s="51"/>
      <c r="E1031" s="51"/>
      <c r="F1031" s="281"/>
      <c r="G1031" s="255"/>
    </row>
    <row r="1032" spans="1:7" s="2" customFormat="1" ht="14.25">
      <c r="A1032" s="245"/>
      <c r="B1032" s="129"/>
      <c r="C1032" s="278" t="s">
        <v>451</v>
      </c>
      <c r="D1032" s="51"/>
      <c r="E1032" s="51"/>
      <c r="F1032" s="281"/>
      <c r="G1032" s="255"/>
    </row>
    <row r="1033" spans="1:7" s="2" customFormat="1" ht="12" customHeight="1">
      <c r="A1033" s="245"/>
      <c r="B1033" s="129"/>
      <c r="C1033" s="129"/>
      <c r="D1033" s="51"/>
      <c r="E1033" s="51"/>
      <c r="F1033" s="281"/>
      <c r="G1033" s="255"/>
    </row>
    <row r="1034" spans="1:7" s="2" customFormat="1" ht="127.5">
      <c r="A1034" s="246">
        <f>A1028+1</f>
        <v>337</v>
      </c>
      <c r="B1034" s="51" t="s">
        <v>248</v>
      </c>
      <c r="C1034" s="49" t="s">
        <v>479</v>
      </c>
      <c r="D1034" s="51"/>
      <c r="E1034" s="51"/>
      <c r="F1034" s="281"/>
      <c r="G1034" s="255"/>
    </row>
    <row r="1035" spans="1:7" s="2" customFormat="1" ht="12" customHeight="1">
      <c r="A1035" s="245"/>
      <c r="B1035" s="129"/>
      <c r="C1035" s="129"/>
      <c r="D1035" s="51"/>
      <c r="E1035" s="51"/>
      <c r="F1035" s="281"/>
      <c r="G1035" s="255"/>
    </row>
    <row r="1036" spans="1:7" s="2" customFormat="1" ht="14.25">
      <c r="A1036" s="245"/>
      <c r="B1036" s="51" t="s">
        <v>6</v>
      </c>
      <c r="C1036" s="129" t="s">
        <v>480</v>
      </c>
      <c r="D1036" s="51" t="s">
        <v>22</v>
      </c>
      <c r="E1036" s="247">
        <v>140</v>
      </c>
      <c r="F1036" s="281"/>
      <c r="G1036" s="255">
        <f>E1036*F1036</f>
        <v>0</v>
      </c>
    </row>
    <row r="1037" spans="1:7" s="2" customFormat="1" ht="12" customHeight="1">
      <c r="A1037" s="245"/>
      <c r="B1037" s="129"/>
      <c r="C1037" s="129"/>
      <c r="D1037" s="51"/>
      <c r="E1037" s="247"/>
      <c r="F1037" s="281"/>
      <c r="G1037" s="255"/>
    </row>
    <row r="1038" spans="1:7" s="2" customFormat="1" ht="14.25">
      <c r="A1038" s="245"/>
      <c r="B1038" s="51" t="s">
        <v>105</v>
      </c>
      <c r="C1038" s="49" t="s">
        <v>481</v>
      </c>
      <c r="D1038" s="51" t="s">
        <v>22</v>
      </c>
      <c r="E1038" s="294">
        <v>400</v>
      </c>
      <c r="F1038" s="281"/>
      <c r="G1038" s="255">
        <f>E1038*F1038</f>
        <v>0</v>
      </c>
    </row>
    <row r="1039" spans="1:7" s="2" customFormat="1" ht="12" customHeight="1">
      <c r="A1039" s="245"/>
      <c r="B1039" s="129"/>
      <c r="C1039" s="51"/>
      <c r="D1039" s="51"/>
      <c r="E1039" s="294"/>
      <c r="F1039" s="281"/>
      <c r="G1039" s="255"/>
    </row>
    <row r="1040" spans="1:7" s="2" customFormat="1" ht="14.25">
      <c r="A1040" s="245"/>
      <c r="B1040" s="51" t="s">
        <v>7</v>
      </c>
      <c r="C1040" s="49" t="s">
        <v>482</v>
      </c>
      <c r="D1040" s="51" t="s">
        <v>22</v>
      </c>
      <c r="E1040" s="294">
        <v>1380</v>
      </c>
      <c r="F1040" s="281"/>
      <c r="G1040" s="255">
        <f>E1040*F1040</f>
        <v>0</v>
      </c>
    </row>
    <row r="1041" spans="1:7" s="2" customFormat="1" ht="12" customHeight="1">
      <c r="A1041" s="245"/>
      <c r="B1041" s="129"/>
      <c r="C1041" s="49"/>
      <c r="D1041" s="51"/>
      <c r="E1041" s="247"/>
      <c r="F1041" s="281"/>
      <c r="G1041" s="255"/>
    </row>
    <row r="1042" spans="1:7" s="2" customFormat="1" ht="14.25">
      <c r="A1042" s="245"/>
      <c r="B1042" s="51" t="s">
        <v>8</v>
      </c>
      <c r="C1042" s="49" t="s">
        <v>483</v>
      </c>
      <c r="D1042" s="51" t="s">
        <v>22</v>
      </c>
      <c r="E1042" s="247">
        <v>500</v>
      </c>
      <c r="F1042" s="281"/>
      <c r="G1042" s="255">
        <f>E1042*F1042</f>
        <v>0</v>
      </c>
    </row>
    <row r="1043" spans="1:7" s="2" customFormat="1" ht="12" customHeight="1">
      <c r="A1043" s="245"/>
      <c r="B1043" s="129"/>
      <c r="C1043" s="129"/>
      <c r="D1043" s="51"/>
      <c r="E1043" s="247"/>
      <c r="F1043" s="281"/>
      <c r="G1043" s="255"/>
    </row>
    <row r="1044" spans="1:7" s="2" customFormat="1" ht="63.75">
      <c r="A1044" s="246">
        <f>A1034+1</f>
        <v>338</v>
      </c>
      <c r="B1044" s="51" t="s">
        <v>252</v>
      </c>
      <c r="C1044" s="251" t="s">
        <v>484</v>
      </c>
      <c r="D1044" s="256" t="s">
        <v>15</v>
      </c>
      <c r="E1044" s="256">
        <v>4</v>
      </c>
      <c r="F1044" s="281"/>
      <c r="G1044" s="255">
        <f>E1044*F1044</f>
        <v>0</v>
      </c>
    </row>
    <row r="1045" spans="1:7" s="2" customFormat="1" ht="12" customHeight="1">
      <c r="A1045" s="250"/>
      <c r="B1045" s="51"/>
      <c r="C1045" s="251"/>
      <c r="D1045" s="256"/>
      <c r="E1045" s="256"/>
      <c r="F1045" s="281"/>
      <c r="G1045" s="295"/>
    </row>
    <row r="1046" spans="1:7" s="2" customFormat="1" ht="63.75">
      <c r="A1046" s="246">
        <f>A1044+1</f>
        <v>339</v>
      </c>
      <c r="B1046" s="51" t="s">
        <v>254</v>
      </c>
      <c r="C1046" s="49" t="s">
        <v>485</v>
      </c>
      <c r="D1046" s="51"/>
      <c r="E1046" s="247"/>
      <c r="F1046" s="283"/>
      <c r="G1046" s="284"/>
    </row>
    <row r="1047" spans="1:7" s="2" customFormat="1" ht="12" customHeight="1">
      <c r="A1047" s="245"/>
      <c r="B1047" s="51"/>
      <c r="C1047" s="51"/>
      <c r="D1047" s="51"/>
      <c r="E1047" s="247"/>
      <c r="F1047" s="283"/>
      <c r="G1047" s="284"/>
    </row>
    <row r="1048" spans="1:7" s="2" customFormat="1" ht="14.25">
      <c r="A1048" s="245"/>
      <c r="B1048" s="51" t="s">
        <v>6</v>
      </c>
      <c r="C1048" s="49" t="s">
        <v>481</v>
      </c>
      <c r="D1048" s="51" t="s">
        <v>15</v>
      </c>
      <c r="E1048" s="247">
        <v>1</v>
      </c>
      <c r="F1048" s="281"/>
      <c r="G1048" s="255">
        <f>E1048*F1048</f>
        <v>0</v>
      </c>
    </row>
    <row r="1049" spans="1:7" s="2" customFormat="1" ht="12" customHeight="1">
      <c r="A1049" s="245"/>
      <c r="B1049" s="51"/>
      <c r="C1049" s="51"/>
      <c r="D1049" s="51"/>
      <c r="E1049" s="247"/>
      <c r="F1049" s="281"/>
      <c r="G1049" s="255"/>
    </row>
    <row r="1050" spans="1:7" s="2" customFormat="1" ht="14.25">
      <c r="A1050" s="245"/>
      <c r="B1050" s="51" t="s">
        <v>105</v>
      </c>
      <c r="C1050" s="49" t="s">
        <v>482</v>
      </c>
      <c r="D1050" s="51" t="s">
        <v>15</v>
      </c>
      <c r="E1050" s="247">
        <v>6</v>
      </c>
      <c r="F1050" s="281"/>
      <c r="G1050" s="255">
        <f>E1050*F1050</f>
        <v>0</v>
      </c>
    </row>
    <row r="1051" spans="1:7" s="2" customFormat="1" ht="12" customHeight="1">
      <c r="A1051" s="245"/>
      <c r="B1051" s="51"/>
      <c r="C1051" s="49"/>
      <c r="D1051" s="51"/>
      <c r="E1051" s="247"/>
      <c r="F1051" s="281"/>
      <c r="G1051" s="255"/>
    </row>
    <row r="1052" spans="1:7" s="2" customFormat="1" ht="25.5">
      <c r="A1052" s="246">
        <f>A1046+1</f>
        <v>340</v>
      </c>
      <c r="B1052" s="51" t="s">
        <v>256</v>
      </c>
      <c r="C1052" s="49" t="s">
        <v>486</v>
      </c>
      <c r="D1052" s="51"/>
      <c r="E1052" s="247"/>
      <c r="F1052" s="281"/>
      <c r="G1052" s="255"/>
    </row>
    <row r="1053" spans="1:7" s="2" customFormat="1" ht="12" customHeight="1">
      <c r="A1053" s="245"/>
      <c r="B1053" s="129"/>
      <c r="C1053" s="129"/>
      <c r="D1053" s="51"/>
      <c r="E1053" s="247"/>
      <c r="F1053" s="281"/>
      <c r="G1053" s="255"/>
    </row>
    <row r="1054" spans="1:7" s="2" customFormat="1" ht="14.25">
      <c r="A1054" s="245"/>
      <c r="B1054" s="51" t="s">
        <v>6</v>
      </c>
      <c r="C1054" s="49" t="s">
        <v>481</v>
      </c>
      <c r="D1054" s="51" t="s">
        <v>15</v>
      </c>
      <c r="E1054" s="247">
        <v>13</v>
      </c>
      <c r="F1054" s="281"/>
      <c r="G1054" s="255">
        <f>E1054*F1054</f>
        <v>0</v>
      </c>
    </row>
    <row r="1055" spans="1:7" s="2" customFormat="1" ht="12" customHeight="1">
      <c r="A1055" s="245"/>
      <c r="B1055" s="51"/>
      <c r="C1055" s="49"/>
      <c r="D1055" s="51"/>
      <c r="E1055" s="247"/>
      <c r="F1055" s="281"/>
      <c r="G1055" s="255"/>
    </row>
    <row r="1056" spans="1:7" s="2" customFormat="1" ht="14.25">
      <c r="A1056" s="245"/>
      <c r="B1056" s="51" t="s">
        <v>105</v>
      </c>
      <c r="C1056" s="49" t="s">
        <v>482</v>
      </c>
      <c r="D1056" s="51" t="s">
        <v>15</v>
      </c>
      <c r="E1056" s="247">
        <v>7</v>
      </c>
      <c r="F1056" s="281"/>
      <c r="G1056" s="255">
        <f>E1056*F1056</f>
        <v>0</v>
      </c>
    </row>
    <row r="1057" spans="1:7" s="2" customFormat="1" ht="12" customHeight="1">
      <c r="A1057" s="245"/>
      <c r="B1057" s="51"/>
      <c r="C1057" s="49"/>
      <c r="D1057" s="51"/>
      <c r="E1057" s="247"/>
      <c r="F1057" s="281"/>
      <c r="G1057" s="255"/>
    </row>
    <row r="1058" spans="1:7" s="2" customFormat="1" ht="111" customHeight="1">
      <c r="A1058" s="246">
        <f>A1052+1</f>
        <v>341</v>
      </c>
      <c r="B1058" s="51" t="s">
        <v>258</v>
      </c>
      <c r="C1058" s="49" t="s">
        <v>487</v>
      </c>
      <c r="D1058" s="51"/>
      <c r="E1058" s="247"/>
      <c r="F1058" s="281"/>
      <c r="G1058" s="255"/>
    </row>
    <row r="1059" spans="1:7" s="2" customFormat="1" ht="12" customHeight="1">
      <c r="A1059" s="245"/>
      <c r="B1059" s="51"/>
      <c r="C1059" s="49"/>
      <c r="D1059" s="51"/>
      <c r="E1059" s="247"/>
      <c r="F1059" s="281"/>
      <c r="G1059" s="255"/>
    </row>
    <row r="1060" spans="1:7" s="2" customFormat="1" ht="14.25">
      <c r="A1060" s="245"/>
      <c r="B1060" s="51" t="s">
        <v>6</v>
      </c>
      <c r="C1060" s="49" t="s">
        <v>481</v>
      </c>
      <c r="D1060" s="51" t="s">
        <v>22</v>
      </c>
      <c r="E1060" s="247">
        <v>10</v>
      </c>
      <c r="F1060" s="281"/>
      <c r="G1060" s="255">
        <f>E1060*F1060</f>
        <v>0</v>
      </c>
    </row>
    <row r="1061" spans="1:7" s="2" customFormat="1" ht="12" customHeight="1">
      <c r="A1061" s="245"/>
      <c r="B1061" s="51"/>
      <c r="C1061" s="49"/>
      <c r="D1061" s="51"/>
      <c r="E1061" s="247"/>
      <c r="F1061" s="281"/>
      <c r="G1061" s="255"/>
    </row>
    <row r="1062" spans="1:7" s="2" customFormat="1" ht="14.25">
      <c r="A1062" s="245"/>
      <c r="B1062" s="51" t="s">
        <v>105</v>
      </c>
      <c r="C1062" s="49" t="s">
        <v>482</v>
      </c>
      <c r="D1062" s="51" t="s">
        <v>22</v>
      </c>
      <c r="E1062" s="247">
        <v>130</v>
      </c>
      <c r="F1062" s="281"/>
      <c r="G1062" s="255">
        <f>E1062*F1062</f>
        <v>0</v>
      </c>
    </row>
    <row r="1063" spans="1:7" s="2" customFormat="1" ht="12" customHeight="1">
      <c r="A1063" s="245"/>
      <c r="B1063" s="51"/>
      <c r="C1063" s="49"/>
      <c r="D1063" s="51"/>
      <c r="E1063" s="247"/>
      <c r="F1063" s="281"/>
      <c r="G1063" s="255"/>
    </row>
    <row r="1064" spans="1:7" s="2" customFormat="1" ht="25.5">
      <c r="A1064" s="246">
        <f>A1058+1</f>
        <v>342</v>
      </c>
      <c r="B1064" s="51" t="s">
        <v>260</v>
      </c>
      <c r="C1064" s="49" t="s">
        <v>488</v>
      </c>
      <c r="D1064" s="51"/>
      <c r="E1064" s="247"/>
      <c r="F1064" s="281"/>
      <c r="G1064" s="255"/>
    </row>
    <row r="1065" spans="1:7" s="2" customFormat="1" ht="14.25">
      <c r="A1065" s="245"/>
      <c r="B1065" s="51"/>
      <c r="C1065" s="49"/>
      <c r="D1065" s="51"/>
      <c r="E1065" s="247"/>
      <c r="F1065" s="281"/>
      <c r="G1065" s="255"/>
    </row>
    <row r="1066" spans="1:7" s="2" customFormat="1" ht="14.25">
      <c r="A1066" s="245"/>
      <c r="B1066" s="51" t="s">
        <v>6</v>
      </c>
      <c r="C1066" s="49" t="s">
        <v>481</v>
      </c>
      <c r="D1066" s="51" t="s">
        <v>15</v>
      </c>
      <c r="E1066" s="247">
        <v>2</v>
      </c>
      <c r="F1066" s="281"/>
      <c r="G1066" s="255">
        <f>E1066*F1066</f>
        <v>0</v>
      </c>
    </row>
    <row r="1067" spans="1:7" s="2" customFormat="1" ht="14.25">
      <c r="A1067" s="250"/>
      <c r="B1067" s="51"/>
      <c r="C1067" s="49"/>
      <c r="D1067" s="51"/>
      <c r="E1067" s="247"/>
      <c r="F1067" s="281"/>
      <c r="G1067" s="255"/>
    </row>
    <row r="1068" spans="1:7" s="2" customFormat="1" ht="14.25">
      <c r="A1068" s="250"/>
      <c r="B1068" s="51"/>
      <c r="C1068" s="107" t="s">
        <v>492</v>
      </c>
      <c r="D1068" s="51"/>
      <c r="E1068" s="247"/>
      <c r="F1068" s="281"/>
      <c r="G1068" s="255"/>
    </row>
    <row r="1069" spans="1:7" s="2" customFormat="1" ht="14.25">
      <c r="A1069" s="250"/>
      <c r="B1069" s="51"/>
      <c r="C1069" s="278" t="s">
        <v>493</v>
      </c>
      <c r="D1069" s="51"/>
      <c r="E1069" s="247"/>
      <c r="F1069" s="281"/>
      <c r="G1069" s="255"/>
    </row>
    <row r="1070" spans="1:7" s="2" customFormat="1" ht="14.25">
      <c r="A1070" s="250"/>
      <c r="B1070" s="51"/>
      <c r="C1070" s="49"/>
      <c r="D1070" s="51"/>
      <c r="E1070" s="247"/>
      <c r="F1070" s="281"/>
      <c r="G1070" s="255"/>
    </row>
    <row r="1071" spans="1:7" s="2" customFormat="1" ht="14.25">
      <c r="A1071" s="296">
        <f>A1064+1</f>
        <v>343</v>
      </c>
      <c r="B1071" s="51" t="s">
        <v>262</v>
      </c>
      <c r="C1071" s="49" t="s">
        <v>494</v>
      </c>
      <c r="D1071" s="51"/>
      <c r="E1071" s="247"/>
      <c r="F1071" s="282"/>
      <c r="G1071" s="282"/>
    </row>
    <row r="1072" spans="1:7" s="2" customFormat="1" ht="15">
      <c r="A1072" s="250"/>
      <c r="B1072" s="51"/>
      <c r="C1072" s="297"/>
      <c r="D1072" s="51"/>
      <c r="E1072" s="247"/>
      <c r="F1072" s="282"/>
      <c r="G1072" s="282"/>
    </row>
    <row r="1073" spans="1:7" s="2" customFormat="1" ht="25.5">
      <c r="A1073" s="250"/>
      <c r="B1073" s="51" t="s">
        <v>6</v>
      </c>
      <c r="C1073" s="49" t="s">
        <v>495</v>
      </c>
      <c r="D1073" s="51" t="s">
        <v>15</v>
      </c>
      <c r="E1073" s="247">
        <v>3</v>
      </c>
      <c r="F1073" s="247"/>
      <c r="G1073" s="282">
        <f>E1073*F1073</f>
        <v>0</v>
      </c>
    </row>
    <row r="1074" spans="1:7" s="2" customFormat="1" ht="15">
      <c r="A1074" s="250"/>
      <c r="B1074" s="51"/>
      <c r="C1074" s="297"/>
      <c r="D1074" s="51"/>
      <c r="E1074" s="247"/>
      <c r="F1074" s="282"/>
      <c r="G1074" s="282"/>
    </row>
    <row r="1075" spans="1:7" s="2" customFormat="1" ht="14.25">
      <c r="A1075" s="250"/>
      <c r="B1075" s="51" t="s">
        <v>105</v>
      </c>
      <c r="C1075" s="49" t="s">
        <v>496</v>
      </c>
      <c r="D1075" s="51" t="s">
        <v>15</v>
      </c>
      <c r="E1075" s="247">
        <v>3</v>
      </c>
      <c r="F1075" s="247"/>
      <c r="G1075" s="282">
        <f>E1075*F1075</f>
        <v>0</v>
      </c>
    </row>
    <row r="1076" spans="1:7" s="2" customFormat="1" ht="15">
      <c r="A1076" s="250"/>
      <c r="B1076" s="51"/>
      <c r="C1076" s="297"/>
      <c r="D1076" s="51"/>
      <c r="E1076" s="247"/>
      <c r="F1076" s="282"/>
      <c r="G1076" s="282"/>
    </row>
    <row r="1077" spans="1:7" s="2" customFormat="1" ht="25.5">
      <c r="A1077" s="250"/>
      <c r="B1077" s="51" t="s">
        <v>7</v>
      </c>
      <c r="C1077" s="49" t="s">
        <v>497</v>
      </c>
      <c r="D1077" s="51" t="s">
        <v>15</v>
      </c>
      <c r="E1077" s="247">
        <v>1</v>
      </c>
      <c r="F1077" s="247"/>
      <c r="G1077" s="282">
        <f>E1077*F1077</f>
        <v>0</v>
      </c>
    </row>
    <row r="1078" spans="1:7" s="2" customFormat="1" ht="14.25">
      <c r="A1078" s="244"/>
      <c r="B1078" s="243"/>
      <c r="C1078" s="70"/>
      <c r="D1078" s="243"/>
      <c r="E1078" s="243"/>
      <c r="F1078" s="51"/>
      <c r="G1078" s="51"/>
    </row>
    <row r="1079" spans="1:7" s="2" customFormat="1" ht="14.25">
      <c r="A1079" s="43" t="s">
        <v>614</v>
      </c>
      <c r="B1079" s="43"/>
      <c r="C1079" s="43"/>
      <c r="D1079" s="43"/>
      <c r="E1079" s="43"/>
      <c r="F1079" s="43"/>
      <c r="G1079" s="298">
        <f>SUM(G993:G1077)</f>
        <v>0</v>
      </c>
    </row>
    <row r="1080" spans="1:7" s="2" customFormat="1" ht="14.25">
      <c r="A1080" s="43" t="s">
        <v>718</v>
      </c>
      <c r="B1080" s="43"/>
      <c r="C1080" s="43"/>
      <c r="D1080" s="43"/>
      <c r="E1080" s="43"/>
      <c r="F1080" s="43"/>
      <c r="G1080" s="298">
        <f>G986+G1079</f>
        <v>0</v>
      </c>
    </row>
    <row r="1081" spans="1:7" s="2" customFormat="1" ht="14.25">
      <c r="A1081" s="245"/>
      <c r="B1081" s="129"/>
      <c r="C1081" s="129"/>
      <c r="D1081" s="129"/>
      <c r="E1081" s="51"/>
      <c r="F1081" s="51"/>
      <c r="G1081" s="51"/>
    </row>
    <row r="1082" spans="1:7" s="2" customFormat="1" ht="14.25">
      <c r="A1082" s="244" t="s">
        <v>634</v>
      </c>
      <c r="B1082" s="129"/>
      <c r="C1082" s="70" t="s">
        <v>615</v>
      </c>
      <c r="D1082" s="243"/>
      <c r="E1082" s="243"/>
      <c r="F1082" s="51"/>
      <c r="G1082" s="51"/>
    </row>
    <row r="1083" spans="1:7" s="2" customFormat="1" ht="14.25">
      <c r="A1083" s="244"/>
      <c r="B1083" s="243"/>
      <c r="C1083" s="243"/>
      <c r="D1083" s="243"/>
      <c r="E1083" s="243"/>
      <c r="F1083" s="51"/>
      <c r="G1083" s="51"/>
    </row>
    <row r="1084" spans="1:7" s="2" customFormat="1" ht="14.25">
      <c r="A1084" s="245"/>
      <c r="B1084" s="129"/>
      <c r="C1084" s="70" t="s">
        <v>367</v>
      </c>
      <c r="D1084" s="51"/>
      <c r="E1084" s="51"/>
      <c r="F1084" s="51"/>
      <c r="G1084" s="51"/>
    </row>
    <row r="1085" spans="1:7" s="2" customFormat="1" ht="14.25">
      <c r="A1085" s="245"/>
      <c r="B1085" s="129"/>
      <c r="C1085" s="70"/>
      <c r="D1085" s="51"/>
      <c r="E1085" s="51"/>
      <c r="F1085" s="51"/>
      <c r="G1085" s="51"/>
    </row>
    <row r="1086" spans="1:7" s="2" customFormat="1" ht="134.25" customHeight="1">
      <c r="A1086" s="246">
        <f>A1071+1</f>
        <v>344</v>
      </c>
      <c r="B1086" s="51" t="s">
        <v>368</v>
      </c>
      <c r="C1086" s="49" t="s">
        <v>369</v>
      </c>
      <c r="D1086" s="51" t="s">
        <v>15</v>
      </c>
      <c r="E1086" s="247">
        <v>9</v>
      </c>
      <c r="F1086" s="248"/>
      <c r="G1086" s="249">
        <f>E1086*F1086</f>
        <v>0</v>
      </c>
    </row>
    <row r="1087" spans="1:7" s="2" customFormat="1" ht="14.25">
      <c r="A1087" s="250"/>
      <c r="B1087" s="51"/>
      <c r="C1087" s="49"/>
      <c r="D1087" s="51"/>
      <c r="E1087" s="247"/>
      <c r="F1087" s="248"/>
      <c r="G1087" s="249"/>
    </row>
    <row r="1088" spans="1:7" s="2" customFormat="1" ht="140.25">
      <c r="A1088" s="246">
        <f>A1086+1</f>
        <v>345</v>
      </c>
      <c r="B1088" s="51" t="s">
        <v>370</v>
      </c>
      <c r="C1088" s="49" t="s">
        <v>688</v>
      </c>
      <c r="D1088" s="51" t="s">
        <v>15</v>
      </c>
      <c r="E1088" s="247">
        <v>8</v>
      </c>
      <c r="F1088" s="248"/>
      <c r="G1088" s="249">
        <f>E1088*F1088</f>
        <v>0</v>
      </c>
    </row>
    <row r="1089" spans="1:7" s="2" customFormat="1" ht="14.25">
      <c r="A1089" s="250"/>
      <c r="B1089" s="51"/>
      <c r="C1089" s="49"/>
      <c r="D1089" s="51"/>
      <c r="E1089" s="247"/>
      <c r="F1089" s="248"/>
      <c r="G1089" s="249"/>
    </row>
    <row r="1090" spans="1:7" s="2" customFormat="1" ht="171" customHeight="1">
      <c r="A1090" s="246">
        <f>A1088+1</f>
        <v>346</v>
      </c>
      <c r="B1090" s="51" t="s">
        <v>371</v>
      </c>
      <c r="C1090" s="251" t="s">
        <v>372</v>
      </c>
      <c r="D1090" s="51" t="s">
        <v>15</v>
      </c>
      <c r="E1090" s="247">
        <v>23</v>
      </c>
      <c r="F1090" s="248"/>
      <c r="G1090" s="249">
        <f>E1090*F1090</f>
        <v>0</v>
      </c>
    </row>
    <row r="1091" spans="1:7" s="2" customFormat="1" ht="14.25">
      <c r="A1091" s="250"/>
      <c r="B1091" s="51"/>
      <c r="C1091" s="49"/>
      <c r="D1091" s="51"/>
      <c r="E1091" s="247"/>
      <c r="F1091" s="252"/>
      <c r="G1091" s="249"/>
    </row>
    <row r="1092" spans="1:7" s="2" customFormat="1" ht="55.5" customHeight="1">
      <c r="A1092" s="246">
        <f>A1090+1</f>
        <v>347</v>
      </c>
      <c r="B1092" s="51" t="s">
        <v>373</v>
      </c>
      <c r="C1092" s="170" t="s">
        <v>374</v>
      </c>
      <c r="D1092" s="51" t="s">
        <v>15</v>
      </c>
      <c r="E1092" s="247">
        <v>67</v>
      </c>
      <c r="F1092" s="248"/>
      <c r="G1092" s="249">
        <f>E1092*F1092</f>
        <v>0</v>
      </c>
    </row>
    <row r="1093" spans="1:7" s="2" customFormat="1" ht="14.25">
      <c r="A1093" s="250"/>
      <c r="B1093" s="51"/>
      <c r="C1093" s="49"/>
      <c r="D1093" s="51"/>
      <c r="E1093" s="247"/>
      <c r="F1093" s="252"/>
      <c r="G1093" s="249"/>
    </row>
    <row r="1094" spans="1:7" s="2" customFormat="1" ht="96.75" customHeight="1">
      <c r="A1094" s="246">
        <f>A1090+1</f>
        <v>347</v>
      </c>
      <c r="B1094" s="253" t="s">
        <v>643</v>
      </c>
      <c r="C1094" s="149" t="s">
        <v>376</v>
      </c>
      <c r="D1094" s="51" t="s">
        <v>15</v>
      </c>
      <c r="E1094" s="247">
        <v>2</v>
      </c>
      <c r="F1094" s="248"/>
      <c r="G1094" s="249">
        <f>E1094*F1094</f>
        <v>0</v>
      </c>
    </row>
    <row r="1095" spans="1:7" s="2" customFormat="1" ht="14.25">
      <c r="A1095" s="250"/>
      <c r="B1095" s="51"/>
      <c r="C1095" s="49"/>
      <c r="D1095" s="51"/>
      <c r="E1095" s="51"/>
      <c r="F1095" s="252"/>
      <c r="G1095" s="249"/>
    </row>
    <row r="1096" spans="1:7" s="2" customFormat="1" ht="42" customHeight="1">
      <c r="A1096" s="246">
        <f>A1094+1</f>
        <v>348</v>
      </c>
      <c r="B1096" s="51" t="s">
        <v>377</v>
      </c>
      <c r="C1096" s="170" t="s">
        <v>378</v>
      </c>
      <c r="D1096" s="51" t="s">
        <v>15</v>
      </c>
      <c r="E1096" s="51">
        <v>3</v>
      </c>
      <c r="F1096" s="254"/>
      <c r="G1096" s="249">
        <f>E1096*F1096</f>
        <v>0</v>
      </c>
    </row>
    <row r="1097" spans="1:7" s="2" customFormat="1" ht="14.25">
      <c r="A1097" s="250"/>
      <c r="B1097" s="51"/>
      <c r="C1097" s="49"/>
      <c r="D1097" s="51"/>
      <c r="E1097" s="51"/>
      <c r="F1097" s="252"/>
      <c r="G1097" s="249"/>
    </row>
    <row r="1098" spans="1:7" s="2" customFormat="1" ht="63.75">
      <c r="A1098" s="246">
        <f>A1096+1</f>
        <v>349</v>
      </c>
      <c r="B1098" s="51" t="s">
        <v>381</v>
      </c>
      <c r="C1098" s="170" t="s">
        <v>382</v>
      </c>
      <c r="D1098" s="51" t="s">
        <v>15</v>
      </c>
      <c r="E1098" s="247">
        <v>14</v>
      </c>
      <c r="F1098" s="248"/>
      <c r="G1098" s="249">
        <f>E1098*F1098</f>
        <v>0</v>
      </c>
    </row>
    <row r="1099" spans="1:7" s="2" customFormat="1" ht="14.25">
      <c r="A1099" s="250"/>
      <c r="B1099" s="51"/>
      <c r="C1099" s="49"/>
      <c r="D1099" s="51"/>
      <c r="E1099" s="51"/>
      <c r="F1099" s="252"/>
      <c r="G1099" s="249"/>
    </row>
    <row r="1100" spans="1:7" s="2" customFormat="1" ht="25.5">
      <c r="A1100" s="246">
        <f>A1098+1</f>
        <v>350</v>
      </c>
      <c r="B1100" s="51" t="s">
        <v>383</v>
      </c>
      <c r="C1100" s="170" t="s">
        <v>384</v>
      </c>
      <c r="D1100" s="51" t="s">
        <v>15</v>
      </c>
      <c r="E1100" s="247">
        <v>18</v>
      </c>
      <c r="F1100" s="248"/>
      <c r="G1100" s="249">
        <f>E1100*F1100</f>
        <v>0</v>
      </c>
    </row>
    <row r="1101" spans="1:7" s="2" customFormat="1" ht="14.25">
      <c r="A1101" s="250"/>
      <c r="B1101" s="51"/>
      <c r="C1101" s="170"/>
      <c r="D1101" s="51"/>
      <c r="E1101" s="247"/>
      <c r="F1101" s="248"/>
      <c r="G1101" s="249"/>
    </row>
    <row r="1102" spans="1:7" s="2" customFormat="1" ht="51">
      <c r="A1102" s="246">
        <f>A1100+1</f>
        <v>351</v>
      </c>
      <c r="B1102" s="256" t="s">
        <v>385</v>
      </c>
      <c r="C1102" s="251" t="s">
        <v>386</v>
      </c>
      <c r="D1102" s="51" t="s">
        <v>15</v>
      </c>
      <c r="E1102" s="247">
        <v>14</v>
      </c>
      <c r="F1102" s="248"/>
      <c r="G1102" s="249">
        <f>E1102*F1102</f>
        <v>0</v>
      </c>
    </row>
    <row r="1103" spans="1:7" s="2" customFormat="1" ht="14.25">
      <c r="A1103" s="250"/>
      <c r="B1103" s="51"/>
      <c r="C1103" s="170"/>
      <c r="D1103" s="51"/>
      <c r="E1103" s="247"/>
      <c r="F1103" s="248"/>
      <c r="G1103" s="249"/>
    </row>
    <row r="1104" spans="1:7" s="2" customFormat="1" ht="38.25">
      <c r="A1104" s="246">
        <f>A1102+1</f>
        <v>352</v>
      </c>
      <c r="B1104" s="256" t="s">
        <v>387</v>
      </c>
      <c r="C1104" s="251" t="s">
        <v>388</v>
      </c>
      <c r="D1104" s="51" t="s">
        <v>15</v>
      </c>
      <c r="E1104" s="247">
        <v>15</v>
      </c>
      <c r="F1104" s="248"/>
      <c r="G1104" s="249">
        <f>E1104*F1104</f>
        <v>0</v>
      </c>
    </row>
    <row r="1105" spans="1:7" s="2" customFormat="1" ht="14.25">
      <c r="A1105" s="250"/>
      <c r="B1105" s="51"/>
      <c r="C1105" s="49"/>
      <c r="D1105" s="51"/>
      <c r="E1105" s="51"/>
      <c r="F1105" s="252"/>
      <c r="G1105" s="249"/>
    </row>
    <row r="1106" spans="1:7" s="2" customFormat="1" ht="31.5" customHeight="1">
      <c r="A1106" s="246">
        <f>A1104+1</f>
        <v>353</v>
      </c>
      <c r="B1106" s="51" t="s">
        <v>389</v>
      </c>
      <c r="C1106" s="49" t="s">
        <v>390</v>
      </c>
      <c r="D1106" s="51" t="s">
        <v>15</v>
      </c>
      <c r="E1106" s="51">
        <v>19</v>
      </c>
      <c r="F1106" s="252"/>
      <c r="G1106" s="249">
        <f>E1106*F1106</f>
        <v>0</v>
      </c>
    </row>
    <row r="1107" spans="1:7" s="2" customFormat="1" ht="14.25">
      <c r="A1107" s="250"/>
      <c r="B1107" s="51"/>
      <c r="C1107" s="49"/>
      <c r="D1107" s="51"/>
      <c r="E1107" s="51"/>
      <c r="F1107" s="252"/>
      <c r="G1107" s="249"/>
    </row>
    <row r="1108" spans="1:7" s="2" customFormat="1" ht="14.25">
      <c r="A1108" s="245"/>
      <c r="B1108" s="129"/>
      <c r="C1108" s="107" t="s">
        <v>393</v>
      </c>
      <c r="D1108" s="51"/>
      <c r="E1108" s="51"/>
      <c r="F1108" s="252"/>
      <c r="G1108" s="249"/>
    </row>
    <row r="1109" spans="1:7" s="2" customFormat="1" ht="14.25">
      <c r="A1109" s="250"/>
      <c r="B1109" s="51"/>
      <c r="C1109" s="49"/>
      <c r="D1109" s="51"/>
      <c r="E1109" s="247"/>
      <c r="F1109" s="258"/>
      <c r="G1109" s="249"/>
    </row>
    <row r="1110" spans="1:7" s="2" customFormat="1" ht="76.5">
      <c r="A1110" s="246">
        <f>A1106+1</f>
        <v>354</v>
      </c>
      <c r="B1110" s="51"/>
      <c r="C1110" s="49" t="s">
        <v>411</v>
      </c>
      <c r="D1110" s="51"/>
      <c r="E1110" s="247"/>
      <c r="F1110" s="260"/>
      <c r="G1110" s="261"/>
    </row>
    <row r="1111" spans="1:7" s="2" customFormat="1" ht="14.25">
      <c r="A1111" s="250"/>
      <c r="B1111" s="51"/>
      <c r="C1111" s="49"/>
      <c r="D1111" s="51"/>
      <c r="E1111" s="247"/>
      <c r="F1111" s="260"/>
      <c r="G1111" s="261"/>
    </row>
    <row r="1112" spans="1:7" s="2" customFormat="1" ht="14.25">
      <c r="A1112" s="250"/>
      <c r="B1112" s="51" t="s">
        <v>412</v>
      </c>
      <c r="C1112" s="49" t="s">
        <v>413</v>
      </c>
      <c r="D1112" s="51" t="s">
        <v>22</v>
      </c>
      <c r="E1112" s="247">
        <v>260</v>
      </c>
      <c r="F1112" s="260"/>
      <c r="G1112" s="262">
        <f>F1112*E1112</f>
        <v>0</v>
      </c>
    </row>
    <row r="1113" spans="1:7" s="2" customFormat="1" ht="14.25">
      <c r="A1113" s="250"/>
      <c r="B1113" s="51"/>
      <c r="C1113" s="49"/>
      <c r="D1113" s="51"/>
      <c r="E1113" s="247"/>
      <c r="F1113" s="260"/>
      <c r="G1113" s="262"/>
    </row>
    <row r="1114" spans="1:7" s="2" customFormat="1" ht="14.25">
      <c r="A1114" s="250"/>
      <c r="B1114" s="51" t="s">
        <v>414</v>
      </c>
      <c r="C1114" s="49" t="s">
        <v>415</v>
      </c>
      <c r="D1114" s="51" t="s">
        <v>22</v>
      </c>
      <c r="E1114" s="247">
        <v>300</v>
      </c>
      <c r="F1114" s="260"/>
      <c r="G1114" s="262">
        <f>F1114*E1114</f>
        <v>0</v>
      </c>
    </row>
    <row r="1115" spans="1:7" s="2" customFormat="1" ht="14.25">
      <c r="A1115" s="250"/>
      <c r="B1115" s="51"/>
      <c r="C1115" s="49"/>
      <c r="D1115" s="51"/>
      <c r="E1115" s="247"/>
      <c r="F1115" s="260"/>
      <c r="G1115" s="262"/>
    </row>
    <row r="1116" spans="1:7" s="2" customFormat="1" ht="14.25">
      <c r="A1116" s="250"/>
      <c r="B1116" s="263" t="s">
        <v>416</v>
      </c>
      <c r="C1116" s="49" t="s">
        <v>417</v>
      </c>
      <c r="D1116" s="51" t="s">
        <v>22</v>
      </c>
      <c r="E1116" s="247">
        <v>150</v>
      </c>
      <c r="F1116" s="260"/>
      <c r="G1116" s="262">
        <f>F1116*E1116</f>
        <v>0</v>
      </c>
    </row>
    <row r="1117" spans="1:7" s="2" customFormat="1" ht="14.25">
      <c r="A1117" s="250"/>
      <c r="B1117" s="51"/>
      <c r="C1117" s="49"/>
      <c r="D1117" s="51"/>
      <c r="E1117" s="247"/>
      <c r="F1117" s="260"/>
      <c r="G1117" s="262"/>
    </row>
    <row r="1118" spans="1:7" s="2" customFormat="1" ht="14.25">
      <c r="A1118" s="250"/>
      <c r="B1118" s="51" t="s">
        <v>418</v>
      </c>
      <c r="C1118" s="49" t="s">
        <v>419</v>
      </c>
      <c r="D1118" s="51" t="s">
        <v>22</v>
      </c>
      <c r="E1118" s="247">
        <v>40</v>
      </c>
      <c r="F1118" s="260"/>
      <c r="G1118" s="262">
        <f>F1118*E1118</f>
        <v>0</v>
      </c>
    </row>
    <row r="1119" spans="1:7" s="2" customFormat="1" ht="14.25">
      <c r="A1119" s="250"/>
      <c r="B1119" s="51"/>
      <c r="C1119" s="49"/>
      <c r="D1119" s="51"/>
      <c r="E1119" s="247"/>
      <c r="F1119" s="258"/>
      <c r="G1119" s="249"/>
    </row>
    <row r="1120" spans="1:7" s="2" customFormat="1" ht="14.25">
      <c r="A1120" s="250"/>
      <c r="B1120" s="51" t="s">
        <v>420</v>
      </c>
      <c r="C1120" s="49" t="s">
        <v>421</v>
      </c>
      <c r="D1120" s="51" t="s">
        <v>22</v>
      </c>
      <c r="E1120" s="247">
        <v>10</v>
      </c>
      <c r="F1120" s="260"/>
      <c r="G1120" s="262">
        <f>F1120*E1120</f>
        <v>0</v>
      </c>
    </row>
    <row r="1121" spans="1:7" s="2" customFormat="1" ht="14.25">
      <c r="A1121" s="250"/>
      <c r="B1121" s="51"/>
      <c r="C1121" s="49"/>
      <c r="D1121" s="51"/>
      <c r="E1121" s="247"/>
      <c r="F1121" s="258"/>
      <c r="G1121" s="249"/>
    </row>
    <row r="1122" spans="1:7" s="2" customFormat="1" ht="51">
      <c r="A1122" s="246">
        <f>A1110+1</f>
        <v>355</v>
      </c>
      <c r="B1122" s="51"/>
      <c r="C1122" s="170" t="s">
        <v>422</v>
      </c>
      <c r="D1122" s="129"/>
      <c r="E1122" s="247"/>
      <c r="F1122" s="252"/>
      <c r="G1122" s="249"/>
    </row>
    <row r="1123" spans="1:7" s="2" customFormat="1" ht="14.25">
      <c r="A1123" s="250"/>
      <c r="B1123" s="129"/>
      <c r="C1123" s="129"/>
      <c r="D1123" s="51"/>
      <c r="E1123" s="247"/>
      <c r="F1123" s="252"/>
      <c r="G1123" s="249"/>
    </row>
    <row r="1124" spans="1:7" s="2" customFormat="1" ht="14.25">
      <c r="A1124" s="250"/>
      <c r="B1124" s="51" t="s">
        <v>423</v>
      </c>
      <c r="C1124" s="129" t="s">
        <v>424</v>
      </c>
      <c r="D1124" s="51" t="s">
        <v>15</v>
      </c>
      <c r="E1124" s="247">
        <v>2</v>
      </c>
      <c r="F1124" s="248"/>
      <c r="G1124" s="249">
        <f>E1124*F1124</f>
        <v>0</v>
      </c>
    </row>
    <row r="1125" spans="1:7" s="2" customFormat="1" ht="14.25">
      <c r="A1125" s="250"/>
      <c r="B1125" s="51"/>
      <c r="C1125" s="129"/>
      <c r="D1125" s="51"/>
      <c r="E1125" s="247"/>
      <c r="F1125" s="248"/>
      <c r="G1125" s="249"/>
    </row>
    <row r="1126" spans="1:7" s="2" customFormat="1" ht="14.25">
      <c r="A1126" s="250"/>
      <c r="B1126" s="51" t="s">
        <v>425</v>
      </c>
      <c r="C1126" s="49" t="s">
        <v>426</v>
      </c>
      <c r="D1126" s="51" t="s">
        <v>15</v>
      </c>
      <c r="E1126" s="247">
        <v>6</v>
      </c>
      <c r="F1126" s="248"/>
      <c r="G1126" s="249">
        <f>E1126*F1126</f>
        <v>0</v>
      </c>
    </row>
    <row r="1127" spans="1:7" s="2" customFormat="1" ht="14.25">
      <c r="A1127" s="250"/>
      <c r="B1127" s="51"/>
      <c r="C1127" s="49"/>
      <c r="D1127" s="51"/>
      <c r="E1127" s="247"/>
      <c r="F1127" s="248"/>
      <c r="G1127" s="249"/>
    </row>
    <row r="1128" spans="1:7" s="2" customFormat="1" ht="14.25">
      <c r="A1128" s="250"/>
      <c r="B1128" s="51" t="s">
        <v>427</v>
      </c>
      <c r="C1128" s="49" t="s">
        <v>428</v>
      </c>
      <c r="D1128" s="51" t="s">
        <v>15</v>
      </c>
      <c r="E1128" s="247">
        <v>4</v>
      </c>
      <c r="F1128" s="248"/>
      <c r="G1128" s="249">
        <f>E1128*F1128</f>
        <v>0</v>
      </c>
    </row>
    <row r="1129" spans="1:7" s="2" customFormat="1" ht="14.25">
      <c r="A1129" s="250"/>
      <c r="B1129" s="51"/>
      <c r="C1129" s="49"/>
      <c r="D1129" s="51"/>
      <c r="E1129" s="247"/>
      <c r="F1129" s="248"/>
      <c r="G1129" s="249"/>
    </row>
    <row r="1130" spans="1:7" s="2" customFormat="1" ht="14.25">
      <c r="A1130" s="250"/>
      <c r="B1130" s="51" t="s">
        <v>429</v>
      </c>
      <c r="C1130" s="49" t="s">
        <v>430</v>
      </c>
      <c r="D1130" s="51" t="s">
        <v>15</v>
      </c>
      <c r="E1130" s="247">
        <v>1</v>
      </c>
      <c r="F1130" s="248"/>
      <c r="G1130" s="249">
        <f>E1130*F1130</f>
        <v>0</v>
      </c>
    </row>
    <row r="1131" spans="1:7" s="2" customFormat="1" ht="14.25">
      <c r="A1131" s="250"/>
      <c r="B1131" s="51"/>
      <c r="C1131" s="49"/>
      <c r="D1131" s="51"/>
      <c r="E1131" s="247"/>
      <c r="F1131" s="258"/>
      <c r="G1131" s="249"/>
    </row>
    <row r="1132" spans="1:7" s="2" customFormat="1" ht="14.25">
      <c r="A1132" s="250"/>
      <c r="B1132" s="51"/>
      <c r="C1132" s="107" t="s">
        <v>438</v>
      </c>
      <c r="D1132" s="51"/>
      <c r="E1132" s="247"/>
      <c r="F1132" s="248"/>
      <c r="G1132" s="249"/>
    </row>
    <row r="1133" spans="1:7" s="2" customFormat="1" ht="14.25">
      <c r="A1133" s="250"/>
      <c r="B1133" s="51"/>
      <c r="C1133" s="264"/>
      <c r="D1133" s="51"/>
      <c r="E1133" s="247"/>
      <c r="F1133" s="248"/>
      <c r="G1133" s="249"/>
    </row>
    <row r="1134" spans="1:7" s="2" customFormat="1" ht="109.5" customHeight="1">
      <c r="A1134" s="246">
        <f>A1122+1</f>
        <v>356</v>
      </c>
      <c r="B1134" s="51" t="s">
        <v>439</v>
      </c>
      <c r="C1134" s="149" t="s">
        <v>440</v>
      </c>
      <c r="D1134" s="51" t="s">
        <v>15</v>
      </c>
      <c r="E1134" s="247">
        <v>2</v>
      </c>
      <c r="F1134" s="248"/>
      <c r="G1134" s="249">
        <f>F1134*E1134</f>
        <v>0</v>
      </c>
    </row>
    <row r="1135" spans="1:7" s="2" customFormat="1" ht="14.25">
      <c r="A1135" s="250"/>
      <c r="B1135" s="51"/>
      <c r="C1135" s="149"/>
      <c r="D1135" s="51"/>
      <c r="E1135" s="247"/>
      <c r="F1135" s="248"/>
      <c r="G1135" s="249"/>
    </row>
    <row r="1136" spans="1:7" s="2" customFormat="1" ht="63.75">
      <c r="A1136" s="246">
        <f>A1134+1</f>
        <v>357</v>
      </c>
      <c r="B1136" s="51" t="s">
        <v>441</v>
      </c>
      <c r="C1136" s="149" t="s">
        <v>690</v>
      </c>
      <c r="D1136" s="51" t="s">
        <v>15</v>
      </c>
      <c r="E1136" s="247">
        <v>26</v>
      </c>
      <c r="F1136" s="248"/>
      <c r="G1136" s="249">
        <f>F1136*E1136</f>
        <v>0</v>
      </c>
    </row>
    <row r="1137" spans="1:7" s="2" customFormat="1" ht="14.25">
      <c r="A1137" s="250"/>
      <c r="B1137" s="51"/>
      <c r="C1137" s="149"/>
      <c r="D1137" s="51"/>
      <c r="E1137" s="247"/>
      <c r="F1137" s="248"/>
      <c r="G1137" s="249"/>
    </row>
    <row r="1138" spans="1:7" s="2" customFormat="1" ht="14.25">
      <c r="A1138" s="43" t="s">
        <v>616</v>
      </c>
      <c r="B1138" s="43"/>
      <c r="C1138" s="43"/>
      <c r="D1138" s="43"/>
      <c r="E1138" s="43"/>
      <c r="F1138" s="43"/>
      <c r="G1138" s="78">
        <f>SUM(G1085:G1137)</f>
        <v>0</v>
      </c>
    </row>
    <row r="1139" spans="1:7" s="2" customFormat="1" ht="14.25">
      <c r="A1139" s="250"/>
      <c r="B1139" s="51"/>
      <c r="C1139" s="276"/>
      <c r="D1139" s="276"/>
      <c r="E1139" s="106"/>
      <c r="F1139" s="106"/>
      <c r="G1139" s="247"/>
    </row>
    <row r="1140" spans="1:7" s="2" customFormat="1" ht="14.25">
      <c r="A1140" s="244" t="s">
        <v>719</v>
      </c>
      <c r="B1140" s="243"/>
      <c r="C1140" s="70" t="s">
        <v>617</v>
      </c>
      <c r="D1140" s="243"/>
      <c r="E1140" s="243"/>
      <c r="F1140" s="51"/>
      <c r="G1140" s="51"/>
    </row>
    <row r="1141" spans="1:7" s="2" customFormat="1" ht="12.75" customHeight="1">
      <c r="A1141" s="250"/>
      <c r="B1141" s="51"/>
      <c r="C1141" s="49"/>
      <c r="D1141" s="51"/>
      <c r="E1141" s="51"/>
      <c r="F1141" s="252"/>
      <c r="G1141" s="249"/>
    </row>
    <row r="1142" spans="1:7" s="2" customFormat="1" ht="14.25">
      <c r="A1142" s="245"/>
      <c r="B1142" s="129"/>
      <c r="C1142" s="70" t="s">
        <v>367</v>
      </c>
      <c r="D1142" s="51"/>
      <c r="E1142" s="51"/>
      <c r="F1142" s="252"/>
      <c r="G1142" s="249"/>
    </row>
    <row r="1143" spans="1:7" s="2" customFormat="1" ht="14.25">
      <c r="A1143" s="277"/>
      <c r="B1143" s="278"/>
      <c r="C1143" s="278" t="s">
        <v>451</v>
      </c>
      <c r="D1143" s="106"/>
      <c r="E1143" s="106"/>
      <c r="F1143" s="279"/>
      <c r="G1143" s="280"/>
    </row>
    <row r="1144" spans="1:7" s="2" customFormat="1" ht="12.75" customHeight="1">
      <c r="A1144" s="277"/>
      <c r="B1144" s="278"/>
      <c r="C1144" s="129"/>
      <c r="D1144" s="106"/>
      <c r="E1144" s="106"/>
      <c r="F1144" s="279"/>
      <c r="G1144" s="280"/>
    </row>
    <row r="1145" spans="1:7" s="2" customFormat="1" ht="89.25">
      <c r="A1145" s="246">
        <f>A1136+1</f>
        <v>358</v>
      </c>
      <c r="B1145" s="51" t="s">
        <v>265</v>
      </c>
      <c r="C1145" s="49" t="s">
        <v>452</v>
      </c>
      <c r="D1145" s="51" t="s">
        <v>15</v>
      </c>
      <c r="E1145" s="247">
        <v>7</v>
      </c>
      <c r="F1145" s="281"/>
      <c r="G1145" s="255">
        <f>E1145*F1145</f>
        <v>0</v>
      </c>
    </row>
    <row r="1146" spans="1:7" s="2" customFormat="1" ht="12.75" customHeight="1">
      <c r="A1146" s="277"/>
      <c r="B1146" s="278"/>
      <c r="C1146" s="129"/>
      <c r="D1146" s="106"/>
      <c r="E1146" s="106"/>
      <c r="F1146" s="279"/>
      <c r="G1146" s="280"/>
    </row>
    <row r="1147" spans="1:7" s="2" customFormat="1" ht="51">
      <c r="A1147" s="246">
        <f>A1145+1</f>
        <v>359</v>
      </c>
      <c r="B1147" s="51" t="s">
        <v>268</v>
      </c>
      <c r="C1147" s="49" t="s">
        <v>453</v>
      </c>
      <c r="D1147" s="51" t="s">
        <v>0</v>
      </c>
      <c r="E1147" s="247">
        <v>25</v>
      </c>
      <c r="F1147" s="281"/>
      <c r="G1147" s="255">
        <f>E1147*F1147</f>
        <v>0</v>
      </c>
    </row>
    <row r="1148" spans="1:7" s="2" customFormat="1" ht="12.75" customHeight="1">
      <c r="A1148" s="245"/>
      <c r="B1148" s="129"/>
      <c r="C1148" s="129"/>
      <c r="D1148" s="51"/>
      <c r="E1148" s="247"/>
      <c r="F1148" s="281"/>
      <c r="G1148" s="255"/>
    </row>
    <row r="1149" spans="1:7" s="2" customFormat="1" ht="51">
      <c r="A1149" s="246">
        <f>A1147+1</f>
        <v>360</v>
      </c>
      <c r="B1149" s="51" t="s">
        <v>270</v>
      </c>
      <c r="C1149" s="49" t="s">
        <v>455</v>
      </c>
      <c r="D1149" s="51" t="s">
        <v>15</v>
      </c>
      <c r="E1149" s="247">
        <v>24</v>
      </c>
      <c r="F1149" s="281"/>
      <c r="G1149" s="255">
        <f>E1149*F1149</f>
        <v>0</v>
      </c>
    </row>
    <row r="1150" spans="1:7" s="2" customFormat="1" ht="12.75" customHeight="1">
      <c r="A1150" s="245"/>
      <c r="B1150" s="129"/>
      <c r="C1150" s="129"/>
      <c r="D1150" s="51"/>
      <c r="E1150" s="247"/>
      <c r="F1150" s="281"/>
      <c r="G1150" s="255"/>
    </row>
    <row r="1151" spans="1:7" s="2" customFormat="1" ht="51">
      <c r="A1151" s="246">
        <f>A1149+1</f>
        <v>361</v>
      </c>
      <c r="B1151" s="51" t="s">
        <v>272</v>
      </c>
      <c r="C1151" s="49" t="s">
        <v>456</v>
      </c>
      <c r="D1151" s="51" t="s">
        <v>15</v>
      </c>
      <c r="E1151" s="247">
        <v>18</v>
      </c>
      <c r="F1151" s="281"/>
      <c r="G1151" s="255">
        <f>E1151*F1151</f>
        <v>0</v>
      </c>
    </row>
    <row r="1152" spans="1:7" s="2" customFormat="1" ht="12.75" customHeight="1">
      <c r="A1152" s="245"/>
      <c r="B1152" s="129"/>
      <c r="C1152" s="129"/>
      <c r="D1152" s="51"/>
      <c r="E1152" s="247"/>
      <c r="F1152" s="281"/>
      <c r="G1152" s="255"/>
    </row>
    <row r="1153" spans="1:7" s="2" customFormat="1" ht="51">
      <c r="A1153" s="246">
        <f>A1151+1</f>
        <v>362</v>
      </c>
      <c r="B1153" s="51" t="s">
        <v>277</v>
      </c>
      <c r="C1153" s="49" t="s">
        <v>458</v>
      </c>
      <c r="D1153" s="51" t="s">
        <v>15</v>
      </c>
      <c r="E1153" s="247">
        <v>5</v>
      </c>
      <c r="F1153" s="281"/>
      <c r="G1153" s="282">
        <f>E1153*F1153</f>
        <v>0</v>
      </c>
    </row>
    <row r="1154" spans="1:7" s="2" customFormat="1" ht="12.75" customHeight="1">
      <c r="A1154" s="250"/>
      <c r="B1154" s="51"/>
      <c r="C1154" s="49"/>
      <c r="D1154" s="51"/>
      <c r="E1154" s="247"/>
      <c r="F1154" s="281"/>
      <c r="G1154" s="282"/>
    </row>
    <row r="1155" spans="1:7" s="2" customFormat="1" ht="51">
      <c r="A1155" s="246">
        <f>A1153+1</f>
        <v>363</v>
      </c>
      <c r="B1155" s="51" t="s">
        <v>279</v>
      </c>
      <c r="C1155" s="49" t="s">
        <v>691</v>
      </c>
      <c r="D1155" s="51" t="s">
        <v>15</v>
      </c>
      <c r="E1155" s="247">
        <v>19</v>
      </c>
      <c r="F1155" s="281"/>
      <c r="G1155" s="282">
        <f>E1155*F1155</f>
        <v>0</v>
      </c>
    </row>
    <row r="1156" spans="1:7" s="2" customFormat="1" ht="12.75" customHeight="1">
      <c r="A1156" s="245"/>
      <c r="B1156" s="51"/>
      <c r="C1156" s="49"/>
      <c r="D1156" s="51"/>
      <c r="E1156" s="51"/>
      <c r="F1156" s="281"/>
      <c r="G1156" s="255"/>
    </row>
    <row r="1157" spans="1:7" s="2" customFormat="1" ht="63.75">
      <c r="A1157" s="246">
        <f>A1155+1</f>
        <v>364</v>
      </c>
      <c r="B1157" s="51" t="s">
        <v>284</v>
      </c>
      <c r="C1157" s="49" t="s">
        <v>461</v>
      </c>
      <c r="D1157" s="51" t="s">
        <v>188</v>
      </c>
      <c r="E1157" s="51">
        <v>13</v>
      </c>
      <c r="F1157" s="281"/>
      <c r="G1157" s="255">
        <f>F1157*E1157</f>
        <v>0</v>
      </c>
    </row>
    <row r="1158" spans="1:7" s="2" customFormat="1" ht="12.75" customHeight="1">
      <c r="A1158" s="245"/>
      <c r="B1158" s="51"/>
      <c r="C1158" s="49"/>
      <c r="D1158" s="51"/>
      <c r="E1158" s="51"/>
      <c r="F1158" s="281"/>
      <c r="G1158" s="255"/>
    </row>
    <row r="1159" spans="1:7" s="2" customFormat="1" ht="38.25">
      <c r="A1159" s="246">
        <f>A1157+1</f>
        <v>365</v>
      </c>
      <c r="B1159" s="51" t="s">
        <v>286</v>
      </c>
      <c r="C1159" s="49" t="s">
        <v>465</v>
      </c>
      <c r="D1159" s="51" t="s">
        <v>188</v>
      </c>
      <c r="E1159" s="51">
        <v>11</v>
      </c>
      <c r="F1159" s="281"/>
      <c r="G1159" s="255">
        <f>F1159*E1159</f>
        <v>0</v>
      </c>
    </row>
    <row r="1160" spans="1:7" s="2" customFormat="1" ht="12.75" customHeight="1">
      <c r="A1160" s="250"/>
      <c r="B1160" s="51"/>
      <c r="C1160" s="49"/>
      <c r="D1160" s="51"/>
      <c r="E1160" s="51"/>
      <c r="F1160" s="281"/>
      <c r="G1160" s="255"/>
    </row>
    <row r="1161" spans="1:7" s="2" customFormat="1" ht="38.25">
      <c r="A1161" s="246">
        <f>A1159+1</f>
        <v>366</v>
      </c>
      <c r="B1161" s="51" t="s">
        <v>288</v>
      </c>
      <c r="C1161" s="49" t="s">
        <v>466</v>
      </c>
      <c r="D1161" s="51" t="s">
        <v>15</v>
      </c>
      <c r="E1161" s="247">
        <v>1</v>
      </c>
      <c r="F1161" s="281"/>
      <c r="G1161" s="255">
        <f>E1161*F1161</f>
        <v>0</v>
      </c>
    </row>
    <row r="1162" spans="1:7" s="2" customFormat="1" ht="12.75" customHeight="1">
      <c r="A1162" s="250"/>
      <c r="B1162" s="51"/>
      <c r="C1162" s="49"/>
      <c r="D1162" s="51"/>
      <c r="E1162" s="247"/>
      <c r="F1162" s="281"/>
      <c r="G1162" s="255"/>
    </row>
    <row r="1163" spans="1:7" s="2" customFormat="1" ht="25.5">
      <c r="A1163" s="246">
        <f>A1161+1</f>
        <v>367</v>
      </c>
      <c r="B1163" s="51" t="s">
        <v>289</v>
      </c>
      <c r="C1163" s="49" t="s">
        <v>467</v>
      </c>
      <c r="D1163" s="51"/>
      <c r="E1163" s="247"/>
      <c r="F1163" s="255"/>
      <c r="G1163" s="255"/>
    </row>
    <row r="1164" spans="1:7" s="2" customFormat="1" ht="12.75" customHeight="1">
      <c r="A1164" s="245"/>
      <c r="B1164" s="51"/>
      <c r="C1164" s="49"/>
      <c r="D1164" s="51"/>
      <c r="E1164" s="247"/>
      <c r="F1164" s="255"/>
      <c r="G1164" s="255"/>
    </row>
    <row r="1165" spans="1:7" s="2" customFormat="1" ht="14.25">
      <c r="A1165" s="245"/>
      <c r="B1165" s="51" t="s">
        <v>6</v>
      </c>
      <c r="C1165" s="49" t="s">
        <v>468</v>
      </c>
      <c r="D1165" s="51" t="s">
        <v>188</v>
      </c>
      <c r="E1165" s="247">
        <v>1</v>
      </c>
      <c r="F1165" s="255"/>
      <c r="G1165" s="249">
        <f>E1165*F1165</f>
        <v>0</v>
      </c>
    </row>
    <row r="1166" spans="1:7" s="2" customFormat="1" ht="12.75" customHeight="1">
      <c r="A1166" s="250"/>
      <c r="B1166" s="51"/>
      <c r="C1166" s="49"/>
      <c r="D1166" s="129"/>
      <c r="E1166" s="247"/>
      <c r="F1166" s="281"/>
      <c r="G1166" s="255"/>
    </row>
    <row r="1167" spans="1:7" s="2" customFormat="1" ht="14.25">
      <c r="A1167" s="245"/>
      <c r="B1167" s="129"/>
      <c r="C1167" s="107" t="s">
        <v>438</v>
      </c>
      <c r="D1167" s="51"/>
      <c r="E1167" s="51"/>
      <c r="F1167" s="281"/>
      <c r="G1167" s="255"/>
    </row>
    <row r="1168" spans="1:7" s="2" customFormat="1" ht="14.25">
      <c r="A1168" s="245"/>
      <c r="B1168" s="129"/>
      <c r="C1168" s="278" t="s">
        <v>451</v>
      </c>
      <c r="D1168" s="51"/>
      <c r="E1168" s="51"/>
      <c r="F1168" s="281"/>
      <c r="G1168" s="255"/>
    </row>
    <row r="1169" spans="1:7" s="2" customFormat="1" ht="14.25">
      <c r="A1169" s="245"/>
      <c r="B1169" s="129"/>
      <c r="C1169" s="129"/>
      <c r="D1169" s="51"/>
      <c r="E1169" s="51"/>
      <c r="F1169" s="281"/>
      <c r="G1169" s="255"/>
    </row>
    <row r="1170" spans="1:7" s="2" customFormat="1" ht="141" customHeight="1">
      <c r="A1170" s="246">
        <f>A1163+1</f>
        <v>368</v>
      </c>
      <c r="B1170" s="51" t="s">
        <v>290</v>
      </c>
      <c r="C1170" s="49" t="s">
        <v>479</v>
      </c>
      <c r="D1170" s="51"/>
      <c r="E1170" s="51"/>
      <c r="F1170" s="281"/>
      <c r="G1170" s="255"/>
    </row>
    <row r="1171" spans="1:7" s="2" customFormat="1" ht="14.25">
      <c r="A1171" s="245"/>
      <c r="B1171" s="129"/>
      <c r="C1171" s="129"/>
      <c r="D1171" s="51"/>
      <c r="E1171" s="51"/>
      <c r="F1171" s="281"/>
      <c r="G1171" s="255"/>
    </row>
    <row r="1172" spans="1:7" s="2" customFormat="1" ht="14.25">
      <c r="A1172" s="245"/>
      <c r="B1172" s="51" t="s">
        <v>6</v>
      </c>
      <c r="C1172" s="129" t="s">
        <v>480</v>
      </c>
      <c r="D1172" s="51" t="s">
        <v>22</v>
      </c>
      <c r="E1172" s="247">
        <v>150</v>
      </c>
      <c r="F1172" s="281"/>
      <c r="G1172" s="255">
        <f>E1172*F1172</f>
        <v>0</v>
      </c>
    </row>
    <row r="1173" spans="1:7" s="2" customFormat="1" ht="14.25">
      <c r="A1173" s="245"/>
      <c r="B1173" s="129"/>
      <c r="C1173" s="129"/>
      <c r="D1173" s="51"/>
      <c r="E1173" s="247"/>
      <c r="F1173" s="281"/>
      <c r="G1173" s="255"/>
    </row>
    <row r="1174" spans="1:7" s="2" customFormat="1" ht="14.25">
      <c r="A1174" s="245"/>
      <c r="B1174" s="51" t="s">
        <v>105</v>
      </c>
      <c r="C1174" s="49" t="s">
        <v>481</v>
      </c>
      <c r="D1174" s="51" t="s">
        <v>22</v>
      </c>
      <c r="E1174" s="294">
        <v>220</v>
      </c>
      <c r="F1174" s="281"/>
      <c r="G1174" s="255">
        <f>E1174*F1174</f>
        <v>0</v>
      </c>
    </row>
    <row r="1175" spans="1:7" s="2" customFormat="1" ht="14.25">
      <c r="A1175" s="245"/>
      <c r="B1175" s="129"/>
      <c r="C1175" s="51"/>
      <c r="D1175" s="51"/>
      <c r="E1175" s="294"/>
      <c r="F1175" s="281"/>
      <c r="G1175" s="255"/>
    </row>
    <row r="1176" spans="1:7" s="2" customFormat="1" ht="14.25">
      <c r="A1176" s="245"/>
      <c r="B1176" s="51" t="s">
        <v>7</v>
      </c>
      <c r="C1176" s="49" t="s">
        <v>482</v>
      </c>
      <c r="D1176" s="51" t="s">
        <v>22</v>
      </c>
      <c r="E1176" s="294">
        <v>200</v>
      </c>
      <c r="F1176" s="281"/>
      <c r="G1176" s="255">
        <f>E1176*F1176</f>
        <v>0</v>
      </c>
    </row>
    <row r="1177" spans="1:7" s="2" customFormat="1" ht="14.25">
      <c r="A1177" s="245"/>
      <c r="B1177" s="129"/>
      <c r="C1177" s="49"/>
      <c r="D1177" s="51"/>
      <c r="E1177" s="247"/>
      <c r="F1177" s="281"/>
      <c r="G1177" s="255"/>
    </row>
    <row r="1178" spans="1:7" s="2" customFormat="1" ht="58.5" customHeight="1">
      <c r="A1178" s="246">
        <f>A1170+1</f>
        <v>369</v>
      </c>
      <c r="B1178" s="51" t="s">
        <v>292</v>
      </c>
      <c r="C1178" s="251" t="s">
        <v>484</v>
      </c>
      <c r="D1178" s="256" t="s">
        <v>15</v>
      </c>
      <c r="E1178" s="256">
        <v>8</v>
      </c>
      <c r="F1178" s="281"/>
      <c r="G1178" s="255">
        <f>E1178*F1178</f>
        <v>0</v>
      </c>
    </row>
    <row r="1179" spans="1:7" s="2" customFormat="1" ht="14.25">
      <c r="A1179" s="250"/>
      <c r="B1179" s="51"/>
      <c r="C1179" s="251"/>
      <c r="D1179" s="256"/>
      <c r="E1179" s="256"/>
      <c r="F1179" s="281"/>
      <c r="G1179" s="295"/>
    </row>
    <row r="1180" spans="1:7" s="2" customFormat="1" ht="71.25" customHeight="1">
      <c r="A1180" s="246">
        <f>A1178+1</f>
        <v>370</v>
      </c>
      <c r="B1180" s="51" t="s">
        <v>293</v>
      </c>
      <c r="C1180" s="49" t="s">
        <v>485</v>
      </c>
      <c r="D1180" s="51"/>
      <c r="E1180" s="247"/>
      <c r="F1180" s="283"/>
      <c r="G1180" s="284"/>
    </row>
    <row r="1181" spans="1:7" s="2" customFormat="1" ht="14.25">
      <c r="A1181" s="245"/>
      <c r="B1181" s="51"/>
      <c r="C1181" s="51"/>
      <c r="D1181" s="51"/>
      <c r="E1181" s="247"/>
      <c r="F1181" s="283"/>
      <c r="G1181" s="284"/>
    </row>
    <row r="1182" spans="1:7" s="2" customFormat="1" ht="14.25">
      <c r="A1182" s="245"/>
      <c r="B1182" s="51" t="s">
        <v>6</v>
      </c>
      <c r="C1182" s="49" t="s">
        <v>481</v>
      </c>
      <c r="D1182" s="51" t="s">
        <v>15</v>
      </c>
      <c r="E1182" s="247">
        <v>2</v>
      </c>
      <c r="F1182" s="281"/>
      <c r="G1182" s="255">
        <f>E1182*F1182</f>
        <v>0</v>
      </c>
    </row>
    <row r="1183" spans="1:7" s="2" customFormat="1" ht="14.25">
      <c r="A1183" s="245"/>
      <c r="B1183" s="51"/>
      <c r="C1183" s="51"/>
      <c r="D1183" s="51"/>
      <c r="E1183" s="247"/>
      <c r="F1183" s="281"/>
      <c r="G1183" s="255"/>
    </row>
    <row r="1184" spans="1:7" s="2" customFormat="1" ht="14.25">
      <c r="A1184" s="245"/>
      <c r="B1184" s="51" t="s">
        <v>105</v>
      </c>
      <c r="C1184" s="49" t="s">
        <v>482</v>
      </c>
      <c r="D1184" s="51" t="s">
        <v>15</v>
      </c>
      <c r="E1184" s="247">
        <v>9</v>
      </c>
      <c r="F1184" s="281"/>
      <c r="G1184" s="255">
        <f>E1184*F1184</f>
        <v>0</v>
      </c>
    </row>
    <row r="1185" spans="1:7" s="2" customFormat="1" ht="14.25">
      <c r="A1185" s="245"/>
      <c r="B1185" s="51"/>
      <c r="C1185" s="49"/>
      <c r="D1185" s="51"/>
      <c r="E1185" s="247"/>
      <c r="F1185" s="281"/>
      <c r="G1185" s="255"/>
    </row>
    <row r="1186" spans="1:7" s="2" customFormat="1" ht="113.25" customHeight="1">
      <c r="A1186" s="246">
        <f>A1180+1</f>
        <v>371</v>
      </c>
      <c r="B1186" s="51" t="s">
        <v>296</v>
      </c>
      <c r="C1186" s="49" t="s">
        <v>487</v>
      </c>
      <c r="D1186" s="51"/>
      <c r="E1186" s="247"/>
      <c r="F1186" s="281"/>
      <c r="G1186" s="255"/>
    </row>
    <row r="1187" spans="1:7" s="2" customFormat="1" ht="14.25">
      <c r="A1187" s="245"/>
      <c r="B1187" s="51"/>
      <c r="C1187" s="49"/>
      <c r="D1187" s="51"/>
      <c r="E1187" s="247"/>
      <c r="F1187" s="281"/>
      <c r="G1187" s="255"/>
    </row>
    <row r="1188" spans="1:7" s="2" customFormat="1" ht="14.25">
      <c r="A1188" s="245"/>
      <c r="B1188" s="51" t="s">
        <v>6</v>
      </c>
      <c r="C1188" s="49" t="s">
        <v>481</v>
      </c>
      <c r="D1188" s="51" t="s">
        <v>22</v>
      </c>
      <c r="E1188" s="247">
        <v>10</v>
      </c>
      <c r="F1188" s="281"/>
      <c r="G1188" s="255">
        <f>E1188*F1188</f>
        <v>0</v>
      </c>
    </row>
    <row r="1189" spans="1:7" s="2" customFormat="1" ht="14.25">
      <c r="A1189" s="245"/>
      <c r="B1189" s="51"/>
      <c r="C1189" s="49"/>
      <c r="D1189" s="51"/>
      <c r="E1189" s="247"/>
      <c r="F1189" s="281"/>
      <c r="G1189" s="255"/>
    </row>
    <row r="1190" spans="1:7" s="2" customFormat="1" ht="14.25">
      <c r="A1190" s="245"/>
      <c r="B1190" s="51" t="s">
        <v>105</v>
      </c>
      <c r="C1190" s="49" t="s">
        <v>482</v>
      </c>
      <c r="D1190" s="51" t="s">
        <v>22</v>
      </c>
      <c r="E1190" s="247">
        <v>10</v>
      </c>
      <c r="F1190" s="281"/>
      <c r="G1190" s="255">
        <f>E1190*F1190</f>
        <v>0</v>
      </c>
    </row>
    <row r="1191" spans="1:7" s="2" customFormat="1" ht="14.25">
      <c r="A1191" s="245"/>
      <c r="B1191" s="51"/>
      <c r="C1191" s="49"/>
      <c r="D1191" s="51"/>
      <c r="E1191" s="247"/>
      <c r="F1191" s="281"/>
      <c r="G1191" s="255"/>
    </row>
    <row r="1192" spans="1:7" s="2" customFormat="1" ht="14.25">
      <c r="A1192" s="250"/>
      <c r="B1192" s="51"/>
      <c r="C1192" s="107" t="s">
        <v>492</v>
      </c>
      <c r="D1192" s="51"/>
      <c r="E1192" s="247"/>
      <c r="F1192" s="281"/>
      <c r="G1192" s="255"/>
    </row>
    <row r="1193" spans="1:7" s="2" customFormat="1" ht="14.25">
      <c r="A1193" s="250"/>
      <c r="B1193" s="51"/>
      <c r="C1193" s="278" t="s">
        <v>493</v>
      </c>
      <c r="D1193" s="51"/>
      <c r="E1193" s="247"/>
      <c r="F1193" s="281"/>
      <c r="G1193" s="255"/>
    </row>
    <row r="1194" spans="1:7" s="2" customFormat="1" ht="14.25">
      <c r="A1194" s="250"/>
      <c r="B1194" s="51"/>
      <c r="C1194" s="49"/>
      <c r="D1194" s="51"/>
      <c r="E1194" s="247"/>
      <c r="F1194" s="281"/>
      <c r="G1194" s="255"/>
    </row>
    <row r="1195" spans="1:7" s="2" customFormat="1" ht="14.25">
      <c r="A1195" s="296">
        <f>A1186+1</f>
        <v>372</v>
      </c>
      <c r="B1195" s="51" t="s">
        <v>354</v>
      </c>
      <c r="C1195" s="49" t="s">
        <v>494</v>
      </c>
      <c r="D1195" s="51"/>
      <c r="E1195" s="247"/>
      <c r="F1195" s="282"/>
      <c r="G1195" s="282"/>
    </row>
    <row r="1196" spans="1:7" s="2" customFormat="1" ht="15">
      <c r="A1196" s="250"/>
      <c r="B1196" s="51"/>
      <c r="C1196" s="297"/>
      <c r="D1196" s="51"/>
      <c r="E1196" s="247"/>
      <c r="F1196" s="282"/>
      <c r="G1196" s="282"/>
    </row>
    <row r="1197" spans="1:7" s="2" customFormat="1" ht="25.5">
      <c r="A1197" s="250"/>
      <c r="B1197" s="51" t="s">
        <v>6</v>
      </c>
      <c r="C1197" s="49" t="s">
        <v>495</v>
      </c>
      <c r="D1197" s="51" t="s">
        <v>15</v>
      </c>
      <c r="E1197" s="247">
        <v>3</v>
      </c>
      <c r="F1197" s="247"/>
      <c r="G1197" s="282">
        <f>E1197*F1197</f>
        <v>0</v>
      </c>
    </row>
    <row r="1198" spans="1:7" s="2" customFormat="1" ht="15">
      <c r="A1198" s="250"/>
      <c r="B1198" s="51"/>
      <c r="C1198" s="297"/>
      <c r="D1198" s="51"/>
      <c r="E1198" s="247"/>
      <c r="F1198" s="282"/>
      <c r="G1198" s="282"/>
    </row>
    <row r="1199" spans="1:7" s="2" customFormat="1" ht="14.25">
      <c r="A1199" s="250"/>
      <c r="B1199" s="51" t="s">
        <v>105</v>
      </c>
      <c r="C1199" s="49" t="s">
        <v>496</v>
      </c>
      <c r="D1199" s="51" t="s">
        <v>15</v>
      </c>
      <c r="E1199" s="247">
        <v>3</v>
      </c>
      <c r="F1199" s="247"/>
      <c r="G1199" s="282">
        <f>E1199*F1199</f>
        <v>0</v>
      </c>
    </row>
    <row r="1200" spans="1:7" s="2" customFormat="1" ht="14.25">
      <c r="A1200" s="244"/>
      <c r="B1200" s="243"/>
      <c r="C1200" s="70"/>
      <c r="D1200" s="243"/>
      <c r="E1200" s="243"/>
      <c r="F1200" s="51"/>
      <c r="G1200" s="51"/>
    </row>
    <row r="1201" spans="1:7" s="2" customFormat="1" ht="14.25">
      <c r="A1201" s="43" t="s">
        <v>618</v>
      </c>
      <c r="B1201" s="43"/>
      <c r="C1201" s="43"/>
      <c r="D1201" s="43"/>
      <c r="E1201" s="43"/>
      <c r="F1201" s="43"/>
      <c r="G1201" s="275">
        <f>SUM(G1145:G1199)</f>
        <v>0</v>
      </c>
    </row>
    <row r="1202" spans="1:7" s="2" customFormat="1" ht="14.25">
      <c r="A1202" s="43" t="s">
        <v>635</v>
      </c>
      <c r="B1202" s="43"/>
      <c r="C1202" s="43"/>
      <c r="D1202" s="43"/>
      <c r="E1202" s="43"/>
      <c r="F1202" s="43"/>
      <c r="G1202" s="275">
        <f>G1138+G1201</f>
        <v>0</v>
      </c>
    </row>
    <row r="1203" spans="1:7" s="2" customFormat="1" ht="14.25">
      <c r="A1203" s="245"/>
      <c r="B1203" s="129"/>
      <c r="C1203" s="129"/>
      <c r="D1203" s="129"/>
      <c r="E1203" s="51"/>
      <c r="F1203" s="51"/>
      <c r="G1203" s="51"/>
    </row>
    <row r="1204" spans="1:7" s="2" customFormat="1" ht="14.25">
      <c r="A1204" s="244" t="s">
        <v>637</v>
      </c>
      <c r="B1204" s="129"/>
      <c r="C1204" s="70" t="s">
        <v>720</v>
      </c>
      <c r="D1204" s="243"/>
      <c r="E1204" s="243"/>
      <c r="F1204" s="51"/>
      <c r="G1204" s="51"/>
    </row>
    <row r="1205" spans="1:7" s="2" customFormat="1" ht="14.25">
      <c r="A1205" s="244"/>
      <c r="B1205" s="243"/>
      <c r="C1205" s="243"/>
      <c r="D1205" s="243"/>
      <c r="E1205" s="243"/>
      <c r="F1205" s="51"/>
      <c r="G1205" s="51"/>
    </row>
    <row r="1206" spans="1:7" s="2" customFormat="1" ht="14.25">
      <c r="A1206" s="245"/>
      <c r="B1206" s="129"/>
      <c r="C1206" s="70" t="s">
        <v>367</v>
      </c>
      <c r="D1206" s="51"/>
      <c r="E1206" s="51"/>
      <c r="F1206" s="51"/>
      <c r="G1206" s="51"/>
    </row>
    <row r="1207" spans="1:7" s="2" customFormat="1" ht="14.25">
      <c r="A1207" s="245"/>
      <c r="B1207" s="129"/>
      <c r="C1207" s="70"/>
      <c r="D1207" s="51"/>
      <c r="E1207" s="51"/>
      <c r="F1207" s="51"/>
      <c r="G1207" s="51"/>
    </row>
    <row r="1208" spans="1:7" s="2" customFormat="1" ht="138" customHeight="1">
      <c r="A1208" s="246">
        <f>A1195+1</f>
        <v>373</v>
      </c>
      <c r="B1208" s="51" t="s">
        <v>368</v>
      </c>
      <c r="C1208" s="49" t="s">
        <v>369</v>
      </c>
      <c r="D1208" s="51" t="s">
        <v>15</v>
      </c>
      <c r="E1208" s="247">
        <v>9</v>
      </c>
      <c r="F1208" s="248"/>
      <c r="G1208" s="249">
        <f>E1208*F1208</f>
        <v>0</v>
      </c>
    </row>
    <row r="1209" spans="1:7" s="2" customFormat="1" ht="14.25">
      <c r="A1209" s="250"/>
      <c r="B1209" s="51"/>
      <c r="C1209" s="49"/>
      <c r="D1209" s="51"/>
      <c r="E1209" s="247"/>
      <c r="F1209" s="248"/>
      <c r="G1209" s="249"/>
    </row>
    <row r="1210" spans="1:7" s="2" customFormat="1" ht="135.75" customHeight="1">
      <c r="A1210" s="246">
        <f>A1208+1</f>
        <v>374</v>
      </c>
      <c r="B1210" s="51" t="s">
        <v>370</v>
      </c>
      <c r="C1210" s="49" t="s">
        <v>688</v>
      </c>
      <c r="D1210" s="51" t="s">
        <v>15</v>
      </c>
      <c r="E1210" s="247">
        <v>8</v>
      </c>
      <c r="F1210" s="248"/>
      <c r="G1210" s="249">
        <f>E1210*F1210</f>
        <v>0</v>
      </c>
    </row>
    <row r="1211" spans="1:7" s="2" customFormat="1" ht="14.25">
      <c r="A1211" s="250"/>
      <c r="B1211" s="51"/>
      <c r="C1211" s="49"/>
      <c r="D1211" s="51"/>
      <c r="E1211" s="247"/>
      <c r="F1211" s="248"/>
      <c r="G1211" s="249"/>
    </row>
    <row r="1212" spans="1:7" s="2" customFormat="1" ht="177.75" customHeight="1">
      <c r="A1212" s="246">
        <f>A1210+1</f>
        <v>375</v>
      </c>
      <c r="B1212" s="51" t="s">
        <v>371</v>
      </c>
      <c r="C1212" s="251" t="s">
        <v>372</v>
      </c>
      <c r="D1212" s="51" t="s">
        <v>15</v>
      </c>
      <c r="E1212" s="247">
        <v>23</v>
      </c>
      <c r="F1212" s="248"/>
      <c r="G1212" s="249">
        <f>E1212*F1212</f>
        <v>0</v>
      </c>
    </row>
    <row r="1213" spans="1:7" s="2" customFormat="1" ht="14.25">
      <c r="A1213" s="250"/>
      <c r="B1213" s="51"/>
      <c r="C1213" s="49"/>
      <c r="D1213" s="51"/>
      <c r="E1213" s="247"/>
      <c r="F1213" s="252"/>
      <c r="G1213" s="249"/>
    </row>
    <row r="1214" spans="1:7" s="2" customFormat="1" ht="55.5" customHeight="1">
      <c r="A1214" s="246">
        <f>A1212+1</f>
        <v>376</v>
      </c>
      <c r="B1214" s="51" t="s">
        <v>373</v>
      </c>
      <c r="C1214" s="170" t="s">
        <v>374</v>
      </c>
      <c r="D1214" s="51" t="s">
        <v>15</v>
      </c>
      <c r="E1214" s="247">
        <v>67</v>
      </c>
      <c r="F1214" s="248"/>
      <c r="G1214" s="249">
        <f>E1214*F1214</f>
        <v>0</v>
      </c>
    </row>
    <row r="1215" spans="1:7" s="2" customFormat="1" ht="14.25">
      <c r="A1215" s="250"/>
      <c r="B1215" s="51"/>
      <c r="C1215" s="49"/>
      <c r="D1215" s="51"/>
      <c r="E1215" s="247"/>
      <c r="F1215" s="252"/>
      <c r="G1215" s="249"/>
    </row>
    <row r="1216" spans="1:7" s="2" customFormat="1" ht="89.25">
      <c r="A1216" s="246">
        <f>A1214+1</f>
        <v>377</v>
      </c>
      <c r="B1216" s="253" t="s">
        <v>643</v>
      </c>
      <c r="C1216" s="149" t="s">
        <v>376</v>
      </c>
      <c r="D1216" s="51" t="s">
        <v>15</v>
      </c>
      <c r="E1216" s="247">
        <v>2</v>
      </c>
      <c r="F1216" s="248"/>
      <c r="G1216" s="249">
        <f>E1216*F1216</f>
        <v>0</v>
      </c>
    </row>
    <row r="1217" spans="1:7" s="2" customFormat="1" ht="12" customHeight="1">
      <c r="A1217" s="250"/>
      <c r="B1217" s="51"/>
      <c r="C1217" s="49"/>
      <c r="D1217" s="51"/>
      <c r="E1217" s="51"/>
      <c r="F1217" s="252"/>
      <c r="G1217" s="249"/>
    </row>
    <row r="1218" spans="1:7" s="2" customFormat="1" ht="38.25">
      <c r="A1218" s="246">
        <f>A1216+1</f>
        <v>378</v>
      </c>
      <c r="B1218" s="51" t="s">
        <v>377</v>
      </c>
      <c r="C1218" s="170" t="s">
        <v>378</v>
      </c>
      <c r="D1218" s="51" t="s">
        <v>15</v>
      </c>
      <c r="E1218" s="51">
        <v>3</v>
      </c>
      <c r="F1218" s="254"/>
      <c r="G1218" s="249">
        <f>E1218*F1218</f>
        <v>0</v>
      </c>
    </row>
    <row r="1219" spans="1:7" s="2" customFormat="1" ht="12" customHeight="1">
      <c r="A1219" s="250"/>
      <c r="B1219" s="51"/>
      <c r="C1219" s="49"/>
      <c r="D1219" s="51"/>
      <c r="E1219" s="51"/>
      <c r="F1219" s="252"/>
      <c r="G1219" s="249"/>
    </row>
    <row r="1220" spans="1:7" s="2" customFormat="1" ht="57.75" customHeight="1">
      <c r="A1220" s="246">
        <f>A1218+1</f>
        <v>379</v>
      </c>
      <c r="B1220" s="51" t="s">
        <v>381</v>
      </c>
      <c r="C1220" s="170" t="s">
        <v>382</v>
      </c>
      <c r="D1220" s="51" t="s">
        <v>15</v>
      </c>
      <c r="E1220" s="247">
        <v>14</v>
      </c>
      <c r="F1220" s="248"/>
      <c r="G1220" s="249">
        <f>E1220*F1220</f>
        <v>0</v>
      </c>
    </row>
    <row r="1221" spans="1:7" s="2" customFormat="1" ht="12" customHeight="1">
      <c r="A1221" s="250"/>
      <c r="B1221" s="51"/>
      <c r="C1221" s="49"/>
      <c r="D1221" s="51"/>
      <c r="E1221" s="51"/>
      <c r="F1221" s="252"/>
      <c r="G1221" s="249"/>
    </row>
    <row r="1222" spans="1:7" s="2" customFormat="1" ht="25.5">
      <c r="A1222" s="246">
        <f>A1220+1</f>
        <v>380</v>
      </c>
      <c r="B1222" s="51" t="s">
        <v>383</v>
      </c>
      <c r="C1222" s="170" t="s">
        <v>384</v>
      </c>
      <c r="D1222" s="51" t="s">
        <v>15</v>
      </c>
      <c r="E1222" s="247">
        <v>18</v>
      </c>
      <c r="F1222" s="248"/>
      <c r="G1222" s="249">
        <f>E1222*F1222</f>
        <v>0</v>
      </c>
    </row>
    <row r="1223" spans="1:7" s="2" customFormat="1" ht="12" customHeight="1">
      <c r="A1223" s="250"/>
      <c r="B1223" s="51"/>
      <c r="C1223" s="170"/>
      <c r="D1223" s="51"/>
      <c r="E1223" s="247"/>
      <c r="F1223" s="248"/>
      <c r="G1223" s="249"/>
    </row>
    <row r="1224" spans="1:7" s="2" customFormat="1" ht="51">
      <c r="A1224" s="246">
        <f>A1222+1</f>
        <v>381</v>
      </c>
      <c r="B1224" s="256" t="s">
        <v>385</v>
      </c>
      <c r="C1224" s="251" t="s">
        <v>386</v>
      </c>
      <c r="D1224" s="51" t="s">
        <v>15</v>
      </c>
      <c r="E1224" s="247">
        <v>14</v>
      </c>
      <c r="F1224" s="248"/>
      <c r="G1224" s="249">
        <f>E1224*F1224</f>
        <v>0</v>
      </c>
    </row>
    <row r="1225" spans="1:7" s="2" customFormat="1" ht="12" customHeight="1">
      <c r="A1225" s="250"/>
      <c r="B1225" s="51"/>
      <c r="C1225" s="170"/>
      <c r="D1225" s="51"/>
      <c r="E1225" s="247"/>
      <c r="F1225" s="248"/>
      <c r="G1225" s="249"/>
    </row>
    <row r="1226" spans="1:7" s="2" customFormat="1" ht="38.25">
      <c r="A1226" s="246">
        <f>A1224+1</f>
        <v>382</v>
      </c>
      <c r="B1226" s="256" t="s">
        <v>387</v>
      </c>
      <c r="C1226" s="251" t="s">
        <v>388</v>
      </c>
      <c r="D1226" s="51" t="s">
        <v>15</v>
      </c>
      <c r="E1226" s="247">
        <v>15</v>
      </c>
      <c r="F1226" s="248"/>
      <c r="G1226" s="249">
        <f>E1226*F1226</f>
        <v>0</v>
      </c>
    </row>
    <row r="1227" spans="1:7" s="2" customFormat="1" ht="12" customHeight="1">
      <c r="A1227" s="250"/>
      <c r="B1227" s="51"/>
      <c r="C1227" s="49"/>
      <c r="D1227" s="51"/>
      <c r="E1227" s="51"/>
      <c r="F1227" s="252"/>
      <c r="G1227" s="249"/>
    </row>
    <row r="1228" spans="1:7" s="2" customFormat="1" ht="38.25">
      <c r="A1228" s="246">
        <f>A1226+1</f>
        <v>383</v>
      </c>
      <c r="B1228" s="51" t="s">
        <v>389</v>
      </c>
      <c r="C1228" s="49" t="s">
        <v>390</v>
      </c>
      <c r="D1228" s="51" t="s">
        <v>15</v>
      </c>
      <c r="E1228" s="51">
        <v>19</v>
      </c>
      <c r="F1228" s="252"/>
      <c r="G1228" s="249">
        <f>E1228*F1228</f>
        <v>0</v>
      </c>
    </row>
    <row r="1229" spans="1:7" s="2" customFormat="1" ht="12" customHeight="1">
      <c r="A1229" s="250"/>
      <c r="B1229" s="51"/>
      <c r="C1229" s="49"/>
      <c r="D1229" s="51"/>
      <c r="E1229" s="51"/>
      <c r="F1229" s="252"/>
      <c r="G1229" s="249"/>
    </row>
    <row r="1230" spans="1:7" s="2" customFormat="1" ht="14.25">
      <c r="A1230" s="245"/>
      <c r="B1230" s="129"/>
      <c r="C1230" s="107" t="s">
        <v>393</v>
      </c>
      <c r="D1230" s="51"/>
      <c r="E1230" s="51"/>
      <c r="F1230" s="252"/>
      <c r="G1230" s="249"/>
    </row>
    <row r="1231" spans="1:7" s="2" customFormat="1" ht="12" customHeight="1">
      <c r="A1231" s="245"/>
      <c r="B1231" s="129"/>
      <c r="C1231" s="129"/>
      <c r="D1231" s="51"/>
      <c r="E1231" s="51"/>
      <c r="F1231" s="252"/>
      <c r="G1231" s="249"/>
    </row>
    <row r="1232" spans="1:7" s="2" customFormat="1" ht="76.5">
      <c r="A1232" s="246">
        <f>A1228+1</f>
        <v>384</v>
      </c>
      <c r="B1232" s="51"/>
      <c r="C1232" s="49" t="s">
        <v>411</v>
      </c>
      <c r="D1232" s="51"/>
      <c r="E1232" s="247"/>
      <c r="F1232" s="260"/>
      <c r="G1232" s="261"/>
    </row>
    <row r="1233" spans="1:7" s="2" customFormat="1" ht="12" customHeight="1">
      <c r="A1233" s="250"/>
      <c r="B1233" s="51"/>
      <c r="C1233" s="49"/>
      <c r="D1233" s="51"/>
      <c r="E1233" s="247"/>
      <c r="F1233" s="260"/>
      <c r="G1233" s="261"/>
    </row>
    <row r="1234" spans="1:7" s="2" customFormat="1" ht="14.25">
      <c r="A1234" s="250"/>
      <c r="B1234" s="51" t="s">
        <v>412</v>
      </c>
      <c r="C1234" s="49" t="s">
        <v>413</v>
      </c>
      <c r="D1234" s="51" t="s">
        <v>22</v>
      </c>
      <c r="E1234" s="247">
        <v>260</v>
      </c>
      <c r="F1234" s="260"/>
      <c r="G1234" s="262">
        <f>F1234*E1234</f>
        <v>0</v>
      </c>
    </row>
    <row r="1235" spans="1:7" s="2" customFormat="1" ht="12" customHeight="1">
      <c r="A1235" s="250"/>
      <c r="B1235" s="51"/>
      <c r="C1235" s="49"/>
      <c r="D1235" s="51"/>
      <c r="E1235" s="247"/>
      <c r="F1235" s="260"/>
      <c r="G1235" s="262"/>
    </row>
    <row r="1236" spans="1:7" s="2" customFormat="1" ht="14.25">
      <c r="A1236" s="250"/>
      <c r="B1236" s="51" t="s">
        <v>414</v>
      </c>
      <c r="C1236" s="49" t="s">
        <v>415</v>
      </c>
      <c r="D1236" s="51" t="s">
        <v>22</v>
      </c>
      <c r="E1236" s="247">
        <v>300</v>
      </c>
      <c r="F1236" s="260"/>
      <c r="G1236" s="262">
        <f>F1236*E1236</f>
        <v>0</v>
      </c>
    </row>
    <row r="1237" spans="1:7" s="2" customFormat="1" ht="12" customHeight="1">
      <c r="A1237" s="250"/>
      <c r="B1237" s="51"/>
      <c r="C1237" s="49"/>
      <c r="D1237" s="51"/>
      <c r="E1237" s="247"/>
      <c r="F1237" s="260"/>
      <c r="G1237" s="262"/>
    </row>
    <row r="1238" spans="1:7" s="2" customFormat="1" ht="14.25">
      <c r="A1238" s="250"/>
      <c r="B1238" s="263" t="s">
        <v>416</v>
      </c>
      <c r="C1238" s="49" t="s">
        <v>417</v>
      </c>
      <c r="D1238" s="51" t="s">
        <v>22</v>
      </c>
      <c r="E1238" s="247">
        <v>150</v>
      </c>
      <c r="F1238" s="260"/>
      <c r="G1238" s="262">
        <f>F1238*E1238</f>
        <v>0</v>
      </c>
    </row>
    <row r="1239" spans="1:7" s="2" customFormat="1" ht="12" customHeight="1">
      <c r="A1239" s="250"/>
      <c r="B1239" s="51"/>
      <c r="C1239" s="49"/>
      <c r="D1239" s="51"/>
      <c r="E1239" s="247"/>
      <c r="F1239" s="260"/>
      <c r="G1239" s="262"/>
    </row>
    <row r="1240" spans="1:7" s="2" customFormat="1" ht="14.25">
      <c r="A1240" s="250"/>
      <c r="B1240" s="51" t="s">
        <v>418</v>
      </c>
      <c r="C1240" s="49" t="s">
        <v>419</v>
      </c>
      <c r="D1240" s="51" t="s">
        <v>22</v>
      </c>
      <c r="E1240" s="247">
        <v>40</v>
      </c>
      <c r="F1240" s="260"/>
      <c r="G1240" s="262">
        <f>F1240*E1240</f>
        <v>0</v>
      </c>
    </row>
    <row r="1241" spans="1:7" s="2" customFormat="1" ht="12" customHeight="1">
      <c r="A1241" s="250"/>
      <c r="B1241" s="51"/>
      <c r="C1241" s="49"/>
      <c r="D1241" s="51"/>
      <c r="E1241" s="247"/>
      <c r="F1241" s="258"/>
      <c r="G1241" s="249"/>
    </row>
    <row r="1242" spans="1:7" s="2" customFormat="1" ht="14.25">
      <c r="A1242" s="250"/>
      <c r="B1242" s="51" t="s">
        <v>420</v>
      </c>
      <c r="C1242" s="49" t="s">
        <v>421</v>
      </c>
      <c r="D1242" s="51" t="s">
        <v>22</v>
      </c>
      <c r="E1242" s="247">
        <v>10</v>
      </c>
      <c r="F1242" s="260"/>
      <c r="G1242" s="262">
        <f>F1242*E1242</f>
        <v>0</v>
      </c>
    </row>
    <row r="1243" spans="1:7" s="2" customFormat="1" ht="12" customHeight="1">
      <c r="A1243" s="250"/>
      <c r="B1243" s="51"/>
      <c r="C1243" s="49"/>
      <c r="D1243" s="51"/>
      <c r="E1243" s="247"/>
      <c r="F1243" s="258"/>
      <c r="G1243" s="249"/>
    </row>
    <row r="1244" spans="1:7" s="2" customFormat="1" ht="51">
      <c r="A1244" s="246">
        <f>A1232+1</f>
        <v>385</v>
      </c>
      <c r="B1244" s="51"/>
      <c r="C1244" s="170" t="s">
        <v>422</v>
      </c>
      <c r="D1244" s="129"/>
      <c r="E1244" s="247"/>
      <c r="F1244" s="252"/>
      <c r="G1244" s="249"/>
    </row>
    <row r="1245" spans="1:7" s="2" customFormat="1" ht="14.25">
      <c r="A1245" s="250"/>
      <c r="B1245" s="129"/>
      <c r="C1245" s="129"/>
      <c r="D1245" s="51"/>
      <c r="E1245" s="247"/>
      <c r="F1245" s="252"/>
      <c r="G1245" s="249"/>
    </row>
    <row r="1246" spans="1:7" s="2" customFormat="1" ht="14.25">
      <c r="A1246" s="250"/>
      <c r="B1246" s="51" t="s">
        <v>423</v>
      </c>
      <c r="C1246" s="129" t="s">
        <v>424</v>
      </c>
      <c r="D1246" s="51" t="s">
        <v>15</v>
      </c>
      <c r="E1246" s="247">
        <v>2</v>
      </c>
      <c r="F1246" s="248"/>
      <c r="G1246" s="249">
        <f>E1246*F1246</f>
        <v>0</v>
      </c>
    </row>
    <row r="1247" spans="1:7" s="2" customFormat="1" ht="14.25">
      <c r="A1247" s="250"/>
      <c r="B1247" s="51"/>
      <c r="C1247" s="129"/>
      <c r="D1247" s="51"/>
      <c r="E1247" s="247"/>
      <c r="F1247" s="248"/>
      <c r="G1247" s="249"/>
    </row>
    <row r="1248" spans="1:7" s="2" customFormat="1" ht="14.25">
      <c r="A1248" s="250"/>
      <c r="B1248" s="51" t="s">
        <v>425</v>
      </c>
      <c r="C1248" s="49" t="s">
        <v>426</v>
      </c>
      <c r="D1248" s="51" t="s">
        <v>15</v>
      </c>
      <c r="E1248" s="247">
        <v>6</v>
      </c>
      <c r="F1248" s="248"/>
      <c r="G1248" s="249">
        <f>E1248*F1248</f>
        <v>0</v>
      </c>
    </row>
    <row r="1249" spans="1:7" s="2" customFormat="1" ht="14.25">
      <c r="A1249" s="250"/>
      <c r="B1249" s="51"/>
      <c r="C1249" s="49"/>
      <c r="D1249" s="51"/>
      <c r="E1249" s="247"/>
      <c r="F1249" s="248"/>
      <c r="G1249" s="249"/>
    </row>
    <row r="1250" spans="1:7" s="2" customFormat="1" ht="14.25">
      <c r="A1250" s="250"/>
      <c r="B1250" s="51" t="s">
        <v>427</v>
      </c>
      <c r="C1250" s="49" t="s">
        <v>428</v>
      </c>
      <c r="D1250" s="51" t="s">
        <v>15</v>
      </c>
      <c r="E1250" s="247">
        <v>4</v>
      </c>
      <c r="F1250" s="248"/>
      <c r="G1250" s="249">
        <f>E1250*F1250</f>
        <v>0</v>
      </c>
    </row>
    <row r="1251" spans="1:7" s="2" customFormat="1" ht="14.25">
      <c r="A1251" s="250"/>
      <c r="B1251" s="51"/>
      <c r="C1251" s="49"/>
      <c r="D1251" s="51"/>
      <c r="E1251" s="247"/>
      <c r="F1251" s="248"/>
      <c r="G1251" s="249"/>
    </row>
    <row r="1252" spans="1:7" s="2" customFormat="1" ht="14.25">
      <c r="A1252" s="250"/>
      <c r="B1252" s="51" t="s">
        <v>429</v>
      </c>
      <c r="C1252" s="49" t="s">
        <v>430</v>
      </c>
      <c r="D1252" s="51" t="s">
        <v>15</v>
      </c>
      <c r="E1252" s="247">
        <v>1</v>
      </c>
      <c r="F1252" s="248"/>
      <c r="G1252" s="249">
        <f>E1252*F1252</f>
        <v>0</v>
      </c>
    </row>
    <row r="1253" spans="1:7" s="2" customFormat="1" ht="14.25">
      <c r="A1253" s="250"/>
      <c r="B1253" s="51"/>
      <c r="C1253" s="49"/>
      <c r="D1253" s="51"/>
      <c r="E1253" s="247"/>
      <c r="F1253" s="258"/>
      <c r="G1253" s="249"/>
    </row>
    <row r="1254" spans="1:7" s="2" customFormat="1" ht="14.25">
      <c r="A1254" s="250"/>
      <c r="B1254" s="51"/>
      <c r="C1254" s="107" t="s">
        <v>438</v>
      </c>
      <c r="D1254" s="51"/>
      <c r="E1254" s="247"/>
      <c r="F1254" s="248"/>
      <c r="G1254" s="249"/>
    </row>
    <row r="1255" spans="1:7" s="2" customFormat="1" ht="14.25">
      <c r="A1255" s="250"/>
      <c r="B1255" s="51"/>
      <c r="C1255" s="264"/>
      <c r="D1255" s="51"/>
      <c r="E1255" s="247"/>
      <c r="F1255" s="248"/>
      <c r="G1255" s="249"/>
    </row>
    <row r="1256" spans="1:7" s="2" customFormat="1" ht="109.5" customHeight="1">
      <c r="A1256" s="246">
        <f>A1244+1</f>
        <v>386</v>
      </c>
      <c r="B1256" s="51" t="s">
        <v>439</v>
      </c>
      <c r="C1256" s="149" t="s">
        <v>440</v>
      </c>
      <c r="D1256" s="51" t="s">
        <v>15</v>
      </c>
      <c r="E1256" s="247">
        <v>2</v>
      </c>
      <c r="F1256" s="248"/>
      <c r="G1256" s="249">
        <f>F1256*E1256</f>
        <v>0</v>
      </c>
    </row>
    <row r="1257" spans="1:7" s="2" customFormat="1" ht="14.25">
      <c r="A1257" s="250"/>
      <c r="B1257" s="51"/>
      <c r="C1257" s="149"/>
      <c r="D1257" s="51"/>
      <c r="E1257" s="247"/>
      <c r="F1257" s="248"/>
      <c r="G1257" s="249"/>
    </row>
    <row r="1258" spans="1:7" s="2" customFormat="1" ht="54.75" customHeight="1">
      <c r="A1258" s="246">
        <f>A1256+1</f>
        <v>387</v>
      </c>
      <c r="B1258" s="51" t="s">
        <v>441</v>
      </c>
      <c r="C1258" s="149" t="s">
        <v>690</v>
      </c>
      <c r="D1258" s="51" t="s">
        <v>15</v>
      </c>
      <c r="E1258" s="247">
        <v>26</v>
      </c>
      <c r="F1258" s="248"/>
      <c r="G1258" s="249">
        <f>F1258*E1258</f>
        <v>0</v>
      </c>
    </row>
    <row r="1259" spans="1:7" s="2" customFormat="1" ht="14.25">
      <c r="A1259" s="250"/>
      <c r="B1259" s="56"/>
      <c r="C1259" s="170"/>
      <c r="D1259" s="51"/>
      <c r="E1259" s="247"/>
      <c r="F1259" s="248"/>
      <c r="G1259" s="249"/>
    </row>
    <row r="1260" spans="1:7" s="2" customFormat="1" ht="14.25">
      <c r="A1260" s="43" t="s">
        <v>619</v>
      </c>
      <c r="B1260" s="43"/>
      <c r="C1260" s="43"/>
      <c r="D1260" s="43"/>
      <c r="E1260" s="43"/>
      <c r="F1260" s="43"/>
      <c r="G1260" s="275">
        <f>SUM(G1207:G1259)</f>
        <v>0</v>
      </c>
    </row>
    <row r="1261" spans="1:7" s="2" customFormat="1" ht="14.25">
      <c r="A1261" s="250"/>
      <c r="B1261" s="51"/>
      <c r="C1261" s="276"/>
      <c r="D1261" s="276"/>
      <c r="E1261" s="106"/>
      <c r="F1261" s="106"/>
      <c r="G1261" s="247"/>
    </row>
    <row r="1262" spans="1:7" s="2" customFormat="1" ht="14.25">
      <c r="A1262" s="244" t="s">
        <v>721</v>
      </c>
      <c r="B1262" s="243"/>
      <c r="C1262" s="70" t="s">
        <v>620</v>
      </c>
      <c r="D1262" s="243"/>
      <c r="E1262" s="243"/>
      <c r="F1262" s="51"/>
      <c r="G1262" s="51"/>
    </row>
    <row r="1263" spans="1:7" s="2" customFormat="1" ht="14.25">
      <c r="A1263" s="250"/>
      <c r="B1263" s="51"/>
      <c r="C1263" s="49"/>
      <c r="D1263" s="51"/>
      <c r="E1263" s="51"/>
      <c r="F1263" s="252"/>
      <c r="G1263" s="249"/>
    </row>
    <row r="1264" spans="1:7" s="2" customFormat="1" ht="14.25">
      <c r="A1264" s="245"/>
      <c r="B1264" s="129"/>
      <c r="C1264" s="70" t="s">
        <v>367</v>
      </c>
      <c r="D1264" s="51"/>
      <c r="E1264" s="51"/>
      <c r="F1264" s="252"/>
      <c r="G1264" s="249"/>
    </row>
    <row r="1265" spans="1:7" s="2" customFormat="1" ht="14.25">
      <c r="A1265" s="277"/>
      <c r="B1265" s="278"/>
      <c r="C1265" s="278" t="s">
        <v>451</v>
      </c>
      <c r="D1265" s="106"/>
      <c r="E1265" s="106"/>
      <c r="F1265" s="279"/>
      <c r="G1265" s="280"/>
    </row>
    <row r="1266" spans="1:7" s="2" customFormat="1" ht="14.25">
      <c r="A1266" s="277"/>
      <c r="B1266" s="278"/>
      <c r="C1266" s="129"/>
      <c r="D1266" s="106"/>
      <c r="E1266" s="106"/>
      <c r="F1266" s="279"/>
      <c r="G1266" s="280"/>
    </row>
    <row r="1267" spans="1:7" s="2" customFormat="1" ht="89.25">
      <c r="A1267" s="246">
        <f>A1258+1</f>
        <v>388</v>
      </c>
      <c r="B1267" s="51" t="s">
        <v>355</v>
      </c>
      <c r="C1267" s="49" t="s">
        <v>452</v>
      </c>
      <c r="D1267" s="51" t="s">
        <v>15</v>
      </c>
      <c r="E1267" s="247">
        <v>7</v>
      </c>
      <c r="F1267" s="281"/>
      <c r="G1267" s="255">
        <f>E1267*F1267</f>
        <v>0</v>
      </c>
    </row>
    <row r="1268" spans="1:7" s="2" customFormat="1" ht="14.25">
      <c r="A1268" s="277"/>
      <c r="B1268" s="278"/>
      <c r="C1268" s="129"/>
      <c r="D1268" s="106"/>
      <c r="E1268" s="106"/>
      <c r="F1268" s="279"/>
      <c r="G1268" s="280"/>
    </row>
    <row r="1269" spans="1:7" s="2" customFormat="1" ht="51">
      <c r="A1269" s="246">
        <f>A1267+1</f>
        <v>389</v>
      </c>
      <c r="B1269" s="51" t="s">
        <v>356</v>
      </c>
      <c r="C1269" s="49" t="s">
        <v>453</v>
      </c>
      <c r="D1269" s="51" t="s">
        <v>0</v>
      </c>
      <c r="E1269" s="247">
        <v>25</v>
      </c>
      <c r="F1269" s="281"/>
      <c r="G1269" s="255">
        <f>E1269*F1269</f>
        <v>0</v>
      </c>
    </row>
    <row r="1270" spans="1:7" s="2" customFormat="1" ht="14.25">
      <c r="A1270" s="245"/>
      <c r="B1270" s="129"/>
      <c r="C1270" s="129"/>
      <c r="D1270" s="51"/>
      <c r="E1270" s="247"/>
      <c r="F1270" s="281"/>
      <c r="G1270" s="255"/>
    </row>
    <row r="1271" spans="1:7" s="2" customFormat="1" ht="51">
      <c r="A1271" s="246">
        <f>A1269+1</f>
        <v>390</v>
      </c>
      <c r="B1271" s="51" t="s">
        <v>357</v>
      </c>
      <c r="C1271" s="49" t="s">
        <v>455</v>
      </c>
      <c r="D1271" s="51" t="s">
        <v>15</v>
      </c>
      <c r="E1271" s="247">
        <v>24</v>
      </c>
      <c r="F1271" s="281"/>
      <c r="G1271" s="255">
        <f>E1271*F1271</f>
        <v>0</v>
      </c>
    </row>
    <row r="1272" spans="1:7" s="2" customFormat="1" ht="9.75" customHeight="1">
      <c r="A1272" s="245"/>
      <c r="B1272" s="129"/>
      <c r="C1272" s="129"/>
      <c r="D1272" s="51"/>
      <c r="E1272" s="247"/>
      <c r="F1272" s="281"/>
      <c r="G1272" s="255"/>
    </row>
    <row r="1273" spans="1:7" s="2" customFormat="1" ht="51">
      <c r="A1273" s="246">
        <f>A1271+1</f>
        <v>391</v>
      </c>
      <c r="B1273" s="51" t="s">
        <v>358</v>
      </c>
      <c r="C1273" s="49" t="s">
        <v>456</v>
      </c>
      <c r="D1273" s="51" t="s">
        <v>15</v>
      </c>
      <c r="E1273" s="247">
        <v>18</v>
      </c>
      <c r="F1273" s="281"/>
      <c r="G1273" s="255">
        <f>E1273*F1273</f>
        <v>0</v>
      </c>
    </row>
    <row r="1274" spans="1:7" s="2" customFormat="1" ht="9.75" customHeight="1">
      <c r="A1274" s="245"/>
      <c r="B1274" s="129"/>
      <c r="C1274" s="129"/>
      <c r="D1274" s="51"/>
      <c r="E1274" s="247"/>
      <c r="F1274" s="281"/>
      <c r="G1274" s="255"/>
    </row>
    <row r="1275" spans="1:7" s="2" customFormat="1" ht="51">
      <c r="A1275" s="246">
        <f>A1273+1</f>
        <v>392</v>
      </c>
      <c r="B1275" s="51" t="s">
        <v>298</v>
      </c>
      <c r="C1275" s="49" t="s">
        <v>458</v>
      </c>
      <c r="D1275" s="51" t="s">
        <v>15</v>
      </c>
      <c r="E1275" s="247">
        <v>5</v>
      </c>
      <c r="F1275" s="281"/>
      <c r="G1275" s="282">
        <f>E1275*F1275</f>
        <v>0</v>
      </c>
    </row>
    <row r="1276" spans="1:7" s="2" customFormat="1" ht="9.75" customHeight="1">
      <c r="A1276" s="250"/>
      <c r="B1276" s="51"/>
      <c r="C1276" s="49"/>
      <c r="D1276" s="51"/>
      <c r="E1276" s="247"/>
      <c r="F1276" s="281"/>
      <c r="G1276" s="282"/>
    </row>
    <row r="1277" spans="1:7" s="2" customFormat="1" ht="51">
      <c r="A1277" s="246">
        <f>A1275+1</f>
        <v>393</v>
      </c>
      <c r="B1277" s="51" t="s">
        <v>359</v>
      </c>
      <c r="C1277" s="49" t="s">
        <v>691</v>
      </c>
      <c r="D1277" s="51" t="s">
        <v>15</v>
      </c>
      <c r="E1277" s="247">
        <v>19</v>
      </c>
      <c r="F1277" s="281"/>
      <c r="G1277" s="282">
        <f>E1277*F1277</f>
        <v>0</v>
      </c>
    </row>
    <row r="1278" spans="1:7" s="2" customFormat="1" ht="9.75" customHeight="1">
      <c r="A1278" s="245"/>
      <c r="B1278" s="51"/>
      <c r="C1278" s="49"/>
      <c r="D1278" s="51"/>
      <c r="E1278" s="51"/>
      <c r="F1278" s="281"/>
      <c r="G1278" s="255"/>
    </row>
    <row r="1279" spans="1:7" s="2" customFormat="1" ht="63.75">
      <c r="A1279" s="246">
        <f>A1277+1</f>
        <v>394</v>
      </c>
      <c r="B1279" s="51" t="s">
        <v>360</v>
      </c>
      <c r="C1279" s="49" t="s">
        <v>461</v>
      </c>
      <c r="D1279" s="51" t="s">
        <v>188</v>
      </c>
      <c r="E1279" s="51">
        <v>13</v>
      </c>
      <c r="F1279" s="281"/>
      <c r="G1279" s="255">
        <f>F1279*E1279</f>
        <v>0</v>
      </c>
    </row>
    <row r="1280" spans="1:7" s="2" customFormat="1" ht="9.75" customHeight="1">
      <c r="A1280" s="245"/>
      <c r="B1280" s="51"/>
      <c r="C1280" s="49"/>
      <c r="D1280" s="51"/>
      <c r="E1280" s="51"/>
      <c r="F1280" s="281"/>
      <c r="G1280" s="255"/>
    </row>
    <row r="1281" spans="1:7" s="2" customFormat="1" ht="38.25">
      <c r="A1281" s="246">
        <f>A1279+1</f>
        <v>395</v>
      </c>
      <c r="B1281" s="51" t="s">
        <v>361</v>
      </c>
      <c r="C1281" s="49" t="s">
        <v>465</v>
      </c>
      <c r="D1281" s="51" t="s">
        <v>188</v>
      </c>
      <c r="E1281" s="51">
        <v>11</v>
      </c>
      <c r="F1281" s="281"/>
      <c r="G1281" s="255">
        <f>F1281*E1281</f>
        <v>0</v>
      </c>
    </row>
    <row r="1282" spans="1:7" s="2" customFormat="1" ht="9.75" customHeight="1">
      <c r="A1282" s="250"/>
      <c r="B1282" s="51"/>
      <c r="C1282" s="49"/>
      <c r="D1282" s="51"/>
      <c r="E1282" s="51"/>
      <c r="F1282" s="281"/>
      <c r="G1282" s="255"/>
    </row>
    <row r="1283" spans="1:7" s="2" customFormat="1" ht="38.25">
      <c r="A1283" s="246">
        <f>A1281+1</f>
        <v>396</v>
      </c>
      <c r="B1283" s="51" t="s">
        <v>302</v>
      </c>
      <c r="C1283" s="49" t="s">
        <v>466</v>
      </c>
      <c r="D1283" s="51" t="s">
        <v>15</v>
      </c>
      <c r="E1283" s="247">
        <v>1</v>
      </c>
      <c r="F1283" s="281"/>
      <c r="G1283" s="255">
        <f>E1283*F1283</f>
        <v>0</v>
      </c>
    </row>
    <row r="1284" spans="1:7" s="2" customFormat="1" ht="9.75" customHeight="1">
      <c r="A1284" s="250"/>
      <c r="B1284" s="51"/>
      <c r="C1284" s="49"/>
      <c r="D1284" s="51"/>
      <c r="E1284" s="247"/>
      <c r="F1284" s="281"/>
      <c r="G1284" s="255"/>
    </row>
    <row r="1285" spans="1:7" s="2" customFormat="1" ht="25.5">
      <c r="A1285" s="246">
        <f>A1283+1</f>
        <v>397</v>
      </c>
      <c r="B1285" s="51" t="s">
        <v>304</v>
      </c>
      <c r="C1285" s="49" t="s">
        <v>467</v>
      </c>
      <c r="D1285" s="51"/>
      <c r="E1285" s="247"/>
      <c r="F1285" s="255"/>
      <c r="G1285" s="255"/>
    </row>
    <row r="1286" spans="1:7" s="2" customFormat="1" ht="9.75" customHeight="1">
      <c r="A1286" s="245"/>
      <c r="B1286" s="51"/>
      <c r="C1286" s="49"/>
      <c r="D1286" s="51"/>
      <c r="E1286" s="247"/>
      <c r="F1286" s="255"/>
      <c r="G1286" s="255"/>
    </row>
    <row r="1287" spans="1:7" s="2" customFormat="1" ht="14.25">
      <c r="A1287" s="245"/>
      <c r="B1287" s="51" t="s">
        <v>6</v>
      </c>
      <c r="C1287" s="49" t="s">
        <v>468</v>
      </c>
      <c r="D1287" s="51" t="s">
        <v>188</v>
      </c>
      <c r="E1287" s="247">
        <v>1</v>
      </c>
      <c r="F1287" s="255"/>
      <c r="G1287" s="249">
        <f>E1287*F1287</f>
        <v>0</v>
      </c>
    </row>
    <row r="1288" spans="1:7" s="2" customFormat="1" ht="9.75" customHeight="1">
      <c r="A1288" s="250"/>
      <c r="B1288" s="51"/>
      <c r="C1288" s="49"/>
      <c r="D1288" s="129"/>
      <c r="E1288" s="247"/>
      <c r="F1288" s="281"/>
      <c r="G1288" s="255"/>
    </row>
    <row r="1289" spans="1:7" s="2" customFormat="1" ht="14.25">
      <c r="A1289" s="245"/>
      <c r="B1289" s="129"/>
      <c r="C1289" s="107" t="s">
        <v>438</v>
      </c>
      <c r="D1289" s="51"/>
      <c r="E1289" s="51"/>
      <c r="F1289" s="281"/>
      <c r="G1289" s="255"/>
    </row>
    <row r="1290" spans="1:7" s="2" customFormat="1" ht="14.25">
      <c r="A1290" s="245"/>
      <c r="B1290" s="129"/>
      <c r="C1290" s="278" t="s">
        <v>451</v>
      </c>
      <c r="D1290" s="51"/>
      <c r="E1290" s="51"/>
      <c r="F1290" s="281"/>
      <c r="G1290" s="255"/>
    </row>
    <row r="1291" spans="1:7" s="2" customFormat="1" ht="9.75" customHeight="1">
      <c r="A1291" s="245"/>
      <c r="B1291" s="129"/>
      <c r="C1291" s="129"/>
      <c r="D1291" s="51"/>
      <c r="E1291" s="51"/>
      <c r="F1291" s="281"/>
      <c r="G1291" s="255"/>
    </row>
    <row r="1292" spans="1:7" s="2" customFormat="1" ht="136.5" customHeight="1">
      <c r="A1292" s="246">
        <f>A1285+1</f>
        <v>398</v>
      </c>
      <c r="B1292" s="51" t="s">
        <v>307</v>
      </c>
      <c r="C1292" s="49" t="s">
        <v>479</v>
      </c>
      <c r="D1292" s="51"/>
      <c r="E1292" s="51"/>
      <c r="F1292" s="281"/>
      <c r="G1292" s="255"/>
    </row>
    <row r="1293" spans="1:7" s="2" customFormat="1" ht="9.75" customHeight="1">
      <c r="A1293" s="245"/>
      <c r="B1293" s="129"/>
      <c r="C1293" s="129"/>
      <c r="D1293" s="51"/>
      <c r="E1293" s="51"/>
      <c r="F1293" s="281"/>
      <c r="G1293" s="255"/>
    </row>
    <row r="1294" spans="1:7" s="2" customFormat="1" ht="14.25">
      <c r="A1294" s="245"/>
      <c r="B1294" s="51" t="s">
        <v>6</v>
      </c>
      <c r="C1294" s="129" t="s">
        <v>480</v>
      </c>
      <c r="D1294" s="51" t="s">
        <v>22</v>
      </c>
      <c r="E1294" s="247">
        <v>150</v>
      </c>
      <c r="F1294" s="281"/>
      <c r="G1294" s="255">
        <f>E1294*F1294</f>
        <v>0</v>
      </c>
    </row>
    <row r="1295" spans="1:7" s="2" customFormat="1" ht="9.75" customHeight="1">
      <c r="A1295" s="245"/>
      <c r="B1295" s="129"/>
      <c r="C1295" s="129"/>
      <c r="D1295" s="51"/>
      <c r="E1295" s="247"/>
      <c r="F1295" s="281"/>
      <c r="G1295" s="255"/>
    </row>
    <row r="1296" spans="1:7" s="2" customFormat="1" ht="14.25">
      <c r="A1296" s="245"/>
      <c r="B1296" s="51" t="s">
        <v>105</v>
      </c>
      <c r="C1296" s="49" t="s">
        <v>481</v>
      </c>
      <c r="D1296" s="51" t="s">
        <v>22</v>
      </c>
      <c r="E1296" s="294">
        <v>220</v>
      </c>
      <c r="F1296" s="281"/>
      <c r="G1296" s="255">
        <f>E1296*F1296</f>
        <v>0</v>
      </c>
    </row>
    <row r="1297" spans="1:7" s="2" customFormat="1" ht="9.75" customHeight="1">
      <c r="A1297" s="245"/>
      <c r="B1297" s="129"/>
      <c r="C1297" s="51"/>
      <c r="D1297" s="51"/>
      <c r="E1297" s="294"/>
      <c r="F1297" s="281"/>
      <c r="G1297" s="255"/>
    </row>
    <row r="1298" spans="1:7" s="2" customFormat="1" ht="14.25">
      <c r="A1298" s="245"/>
      <c r="B1298" s="51" t="s">
        <v>7</v>
      </c>
      <c r="C1298" s="49" t="s">
        <v>482</v>
      </c>
      <c r="D1298" s="51" t="s">
        <v>22</v>
      </c>
      <c r="E1298" s="294">
        <v>200</v>
      </c>
      <c r="F1298" s="281"/>
      <c r="G1298" s="255">
        <f>E1298*F1298</f>
        <v>0</v>
      </c>
    </row>
    <row r="1299" spans="1:7" s="2" customFormat="1" ht="57" customHeight="1">
      <c r="A1299" s="246">
        <f>A1292+1</f>
        <v>399</v>
      </c>
      <c r="B1299" s="51" t="s">
        <v>308</v>
      </c>
      <c r="C1299" s="251" t="s">
        <v>484</v>
      </c>
      <c r="D1299" s="256" t="s">
        <v>15</v>
      </c>
      <c r="E1299" s="256">
        <v>8</v>
      </c>
      <c r="F1299" s="281"/>
      <c r="G1299" s="255">
        <f>E1299*F1299</f>
        <v>0</v>
      </c>
    </row>
    <row r="1300" spans="1:7" s="2" customFormat="1" ht="10.5" customHeight="1">
      <c r="A1300" s="250"/>
      <c r="B1300" s="51"/>
      <c r="C1300" s="251"/>
      <c r="D1300" s="256"/>
      <c r="E1300" s="256"/>
      <c r="F1300" s="281"/>
      <c r="G1300" s="295"/>
    </row>
    <row r="1301" spans="1:7" s="2" customFormat="1" ht="73.5" customHeight="1">
      <c r="A1301" s="246">
        <f>A1299+1</f>
        <v>400</v>
      </c>
      <c r="B1301" s="51" t="s">
        <v>310</v>
      </c>
      <c r="C1301" s="49" t="s">
        <v>485</v>
      </c>
      <c r="D1301" s="51"/>
      <c r="E1301" s="247"/>
      <c r="F1301" s="283"/>
      <c r="G1301" s="284"/>
    </row>
    <row r="1302" spans="1:7" s="2" customFormat="1" ht="10.5" customHeight="1">
      <c r="A1302" s="245"/>
      <c r="B1302" s="51"/>
      <c r="C1302" s="51"/>
      <c r="D1302" s="51"/>
      <c r="E1302" s="247"/>
      <c r="F1302" s="283"/>
      <c r="G1302" s="284"/>
    </row>
    <row r="1303" spans="1:7" s="2" customFormat="1" ht="14.25">
      <c r="A1303" s="245"/>
      <c r="B1303" s="51" t="s">
        <v>6</v>
      </c>
      <c r="C1303" s="49" t="s">
        <v>481</v>
      </c>
      <c r="D1303" s="51" t="s">
        <v>15</v>
      </c>
      <c r="E1303" s="247">
        <v>2</v>
      </c>
      <c r="F1303" s="281"/>
      <c r="G1303" s="255">
        <f>E1303*F1303</f>
        <v>0</v>
      </c>
    </row>
    <row r="1304" spans="1:7" s="2" customFormat="1" ht="10.5" customHeight="1">
      <c r="A1304" s="245"/>
      <c r="B1304" s="51"/>
      <c r="C1304" s="51"/>
      <c r="D1304" s="51"/>
      <c r="E1304" s="247"/>
      <c r="F1304" s="281"/>
      <c r="G1304" s="255"/>
    </row>
    <row r="1305" spans="1:7" s="2" customFormat="1" ht="14.25">
      <c r="A1305" s="245"/>
      <c r="B1305" s="51" t="s">
        <v>105</v>
      </c>
      <c r="C1305" s="49" t="s">
        <v>482</v>
      </c>
      <c r="D1305" s="51" t="s">
        <v>15</v>
      </c>
      <c r="E1305" s="247">
        <v>9</v>
      </c>
      <c r="F1305" s="281"/>
      <c r="G1305" s="255">
        <f>E1305*F1305</f>
        <v>0</v>
      </c>
    </row>
    <row r="1306" spans="1:7" s="2" customFormat="1" ht="10.5" customHeight="1">
      <c r="A1306" s="245"/>
      <c r="B1306" s="51"/>
      <c r="C1306" s="49"/>
      <c r="D1306" s="51"/>
      <c r="E1306" s="247"/>
      <c r="F1306" s="281"/>
      <c r="G1306" s="255"/>
    </row>
    <row r="1307" spans="1:7" s="2" customFormat="1" ht="109.5" customHeight="1">
      <c r="A1307" s="246">
        <f>A1301+1</f>
        <v>401</v>
      </c>
      <c r="B1307" s="51" t="s">
        <v>312</v>
      </c>
      <c r="C1307" s="49" t="s">
        <v>487</v>
      </c>
      <c r="D1307" s="51"/>
      <c r="E1307" s="247"/>
      <c r="F1307" s="281"/>
      <c r="G1307" s="255"/>
    </row>
    <row r="1308" spans="1:7" s="2" customFormat="1" ht="10.5" customHeight="1">
      <c r="A1308" s="245"/>
      <c r="B1308" s="51"/>
      <c r="C1308" s="49"/>
      <c r="D1308" s="51"/>
      <c r="E1308" s="247"/>
      <c r="F1308" s="281"/>
      <c r="G1308" s="255"/>
    </row>
    <row r="1309" spans="1:7" s="2" customFormat="1" ht="14.25">
      <c r="A1309" s="245"/>
      <c r="B1309" s="51" t="s">
        <v>6</v>
      </c>
      <c r="C1309" s="49" t="s">
        <v>481</v>
      </c>
      <c r="D1309" s="51" t="s">
        <v>22</v>
      </c>
      <c r="E1309" s="247">
        <v>10</v>
      </c>
      <c r="F1309" s="281"/>
      <c r="G1309" s="255">
        <f>E1309*F1309</f>
        <v>0</v>
      </c>
    </row>
    <row r="1310" spans="1:7" s="2" customFormat="1" ht="10.5" customHeight="1">
      <c r="A1310" s="245"/>
      <c r="B1310" s="51"/>
      <c r="C1310" s="49"/>
      <c r="D1310" s="51"/>
      <c r="E1310" s="247"/>
      <c r="F1310" s="281"/>
      <c r="G1310" s="255"/>
    </row>
    <row r="1311" spans="1:7" s="2" customFormat="1" ht="14.25">
      <c r="A1311" s="245"/>
      <c r="B1311" s="51" t="s">
        <v>105</v>
      </c>
      <c r="C1311" s="49" t="s">
        <v>482</v>
      </c>
      <c r="D1311" s="51" t="s">
        <v>22</v>
      </c>
      <c r="E1311" s="247">
        <v>10</v>
      </c>
      <c r="F1311" s="281"/>
      <c r="G1311" s="255">
        <f>E1311*F1311</f>
        <v>0</v>
      </c>
    </row>
    <row r="1312" spans="1:7" s="2" customFormat="1" ht="10.5" customHeight="1">
      <c r="A1312" s="245"/>
      <c r="B1312" s="51"/>
      <c r="C1312" s="49"/>
      <c r="D1312" s="51"/>
      <c r="E1312" s="247"/>
      <c r="F1312" s="281"/>
      <c r="G1312" s="255"/>
    </row>
    <row r="1313" spans="1:7" s="2" customFormat="1" ht="14.25">
      <c r="A1313" s="250"/>
      <c r="B1313" s="51"/>
      <c r="C1313" s="107" t="s">
        <v>492</v>
      </c>
      <c r="D1313" s="51"/>
      <c r="E1313" s="247"/>
      <c r="F1313" s="281"/>
      <c r="G1313" s="255"/>
    </row>
    <row r="1314" spans="1:7" s="2" customFormat="1" ht="14.25">
      <c r="A1314" s="250"/>
      <c r="B1314" s="51"/>
      <c r="C1314" s="278" t="s">
        <v>493</v>
      </c>
      <c r="D1314" s="51"/>
      <c r="E1314" s="247"/>
      <c r="F1314" s="281"/>
      <c r="G1314" s="255"/>
    </row>
    <row r="1315" spans="1:7" s="2" customFormat="1" ht="10.5" customHeight="1">
      <c r="A1315" s="250"/>
      <c r="B1315" s="51"/>
      <c r="C1315" s="49"/>
      <c r="D1315" s="51"/>
      <c r="E1315" s="247"/>
      <c r="F1315" s="281"/>
      <c r="G1315" s="255"/>
    </row>
    <row r="1316" spans="1:7" s="2" customFormat="1" ht="14.25">
      <c r="A1316" s="296">
        <f>A1307+1</f>
        <v>402</v>
      </c>
      <c r="B1316" s="51" t="s">
        <v>315</v>
      </c>
      <c r="C1316" s="49" t="s">
        <v>494</v>
      </c>
      <c r="D1316" s="51"/>
      <c r="E1316" s="247"/>
      <c r="F1316" s="282"/>
      <c r="G1316" s="282"/>
    </row>
    <row r="1317" spans="1:7" s="2" customFormat="1" ht="10.5" customHeight="1">
      <c r="A1317" s="250"/>
      <c r="B1317" s="51"/>
      <c r="C1317" s="297"/>
      <c r="D1317" s="51"/>
      <c r="E1317" s="247"/>
      <c r="F1317" s="282"/>
      <c r="G1317" s="282"/>
    </row>
    <row r="1318" spans="1:7" s="2" customFormat="1" ht="25.5">
      <c r="A1318" s="250"/>
      <c r="B1318" s="51" t="s">
        <v>6</v>
      </c>
      <c r="C1318" s="49" t="s">
        <v>495</v>
      </c>
      <c r="D1318" s="51" t="s">
        <v>15</v>
      </c>
      <c r="E1318" s="247">
        <v>3</v>
      </c>
      <c r="F1318" s="247"/>
      <c r="G1318" s="282">
        <f>E1318*F1318</f>
        <v>0</v>
      </c>
    </row>
    <row r="1319" spans="1:7" s="2" customFormat="1" ht="10.5" customHeight="1">
      <c r="A1319" s="250"/>
      <c r="B1319" s="51"/>
      <c r="C1319" s="297"/>
      <c r="D1319" s="51"/>
      <c r="E1319" s="247"/>
      <c r="F1319" s="282"/>
      <c r="G1319" s="282"/>
    </row>
    <row r="1320" spans="1:7" s="2" customFormat="1" ht="14.25">
      <c r="A1320" s="250"/>
      <c r="B1320" s="51" t="s">
        <v>105</v>
      </c>
      <c r="C1320" s="49" t="s">
        <v>496</v>
      </c>
      <c r="D1320" s="51" t="s">
        <v>15</v>
      </c>
      <c r="E1320" s="247">
        <v>3</v>
      </c>
      <c r="F1320" s="247"/>
      <c r="G1320" s="282">
        <f>E1320*F1320</f>
        <v>0</v>
      </c>
    </row>
    <row r="1321" spans="1:7" s="2" customFormat="1" ht="10.5" customHeight="1">
      <c r="A1321" s="244"/>
      <c r="B1321" s="243"/>
      <c r="C1321" s="70"/>
      <c r="D1321" s="243"/>
      <c r="E1321" s="243"/>
      <c r="F1321" s="51"/>
      <c r="G1321" s="51"/>
    </row>
    <row r="1322" spans="1:7" s="2" customFormat="1" ht="14.25">
      <c r="A1322" s="43" t="s">
        <v>621</v>
      </c>
      <c r="B1322" s="43"/>
      <c r="C1322" s="43"/>
      <c r="D1322" s="43"/>
      <c r="E1322" s="43"/>
      <c r="F1322" s="43"/>
      <c r="G1322" s="275">
        <f>SUM(G1267:G1320)</f>
        <v>0</v>
      </c>
    </row>
    <row r="1323" spans="1:7" s="2" customFormat="1" ht="14.25">
      <c r="A1323" s="43" t="s">
        <v>636</v>
      </c>
      <c r="B1323" s="43"/>
      <c r="C1323" s="43"/>
      <c r="D1323" s="43"/>
      <c r="E1323" s="43"/>
      <c r="F1323" s="43"/>
      <c r="G1323" s="275">
        <f>G1260+G1322</f>
        <v>0</v>
      </c>
    </row>
    <row r="1324" spans="1:7" s="2" customFormat="1" ht="10.5" customHeight="1">
      <c r="A1324" s="245"/>
      <c r="B1324" s="129"/>
      <c r="C1324" s="129"/>
      <c r="D1324" s="129"/>
      <c r="E1324" s="51"/>
      <c r="F1324" s="51"/>
      <c r="G1324" s="51"/>
    </row>
    <row r="1325" spans="1:7" s="2" customFormat="1" ht="10.5" customHeight="1">
      <c r="A1325" s="245"/>
      <c r="B1325" s="129"/>
      <c r="C1325" s="129"/>
      <c r="D1325" s="129"/>
      <c r="E1325" s="51"/>
      <c r="F1325" s="51"/>
      <c r="G1325" s="51"/>
    </row>
    <row r="1326" spans="1:7" s="2" customFormat="1" ht="14.25">
      <c r="A1326" s="244" t="s">
        <v>638</v>
      </c>
      <c r="B1326" s="129"/>
      <c r="C1326" s="70" t="s">
        <v>722</v>
      </c>
      <c r="D1326" s="243"/>
      <c r="E1326" s="243"/>
      <c r="F1326" s="51"/>
      <c r="G1326" s="51"/>
    </row>
    <row r="1327" spans="1:7" s="2" customFormat="1" ht="10.5" customHeight="1">
      <c r="A1327" s="244"/>
      <c r="B1327" s="243"/>
      <c r="C1327" s="243"/>
      <c r="D1327" s="243"/>
      <c r="E1327" s="243"/>
      <c r="F1327" s="51"/>
      <c r="G1327" s="51"/>
    </row>
    <row r="1328" spans="1:7" s="2" customFormat="1" ht="14.25">
      <c r="A1328" s="245"/>
      <c r="B1328" s="129"/>
      <c r="C1328" s="70" t="s">
        <v>367</v>
      </c>
      <c r="D1328" s="51"/>
      <c r="E1328" s="51"/>
      <c r="F1328" s="51"/>
      <c r="G1328" s="51"/>
    </row>
    <row r="1329" spans="1:7" s="2" customFormat="1" ht="10.5" customHeight="1">
      <c r="A1329" s="245"/>
      <c r="B1329" s="129"/>
      <c r="C1329" s="70"/>
      <c r="D1329" s="51"/>
      <c r="E1329" s="51"/>
      <c r="F1329" s="51"/>
      <c r="G1329" s="51"/>
    </row>
    <row r="1330" spans="1:7" s="2" customFormat="1" ht="138" customHeight="1">
      <c r="A1330" s="246">
        <f>A1316+1</f>
        <v>403</v>
      </c>
      <c r="B1330" s="51" t="s">
        <v>368</v>
      </c>
      <c r="C1330" s="49" t="s">
        <v>369</v>
      </c>
      <c r="D1330" s="51" t="s">
        <v>15</v>
      </c>
      <c r="E1330" s="247">
        <v>9</v>
      </c>
      <c r="F1330" s="248"/>
      <c r="G1330" s="249">
        <f>E1330*F1330</f>
        <v>0</v>
      </c>
    </row>
    <row r="1331" spans="1:7" s="2" customFormat="1" ht="10.5" customHeight="1">
      <c r="A1331" s="250"/>
      <c r="B1331" s="51"/>
      <c r="C1331" s="49"/>
      <c r="D1331" s="51"/>
      <c r="E1331" s="247"/>
      <c r="F1331" s="248"/>
      <c r="G1331" s="249"/>
    </row>
    <row r="1332" spans="1:7" s="2" customFormat="1" ht="136.5" customHeight="1">
      <c r="A1332" s="246">
        <f>A1330+1</f>
        <v>404</v>
      </c>
      <c r="B1332" s="51" t="s">
        <v>370</v>
      </c>
      <c r="C1332" s="49" t="s">
        <v>688</v>
      </c>
      <c r="D1332" s="51" t="s">
        <v>15</v>
      </c>
      <c r="E1332" s="247">
        <v>8</v>
      </c>
      <c r="F1332" s="248"/>
      <c r="G1332" s="249">
        <f>E1332*F1332</f>
        <v>0</v>
      </c>
    </row>
    <row r="1333" spans="1:7" s="2" customFormat="1" ht="14.25">
      <c r="A1333" s="250"/>
      <c r="B1333" s="51"/>
      <c r="C1333" s="49"/>
      <c r="D1333" s="51"/>
      <c r="E1333" s="247"/>
      <c r="F1333" s="248"/>
      <c r="G1333" s="249"/>
    </row>
    <row r="1334" spans="1:7" s="2" customFormat="1" ht="177.75" customHeight="1">
      <c r="A1334" s="246">
        <f>A1332+1</f>
        <v>405</v>
      </c>
      <c r="B1334" s="51" t="s">
        <v>371</v>
      </c>
      <c r="C1334" s="251" t="s">
        <v>372</v>
      </c>
      <c r="D1334" s="51" t="s">
        <v>15</v>
      </c>
      <c r="E1334" s="247">
        <v>23</v>
      </c>
      <c r="F1334" s="248"/>
      <c r="G1334" s="249">
        <f>E1334*F1334</f>
        <v>0</v>
      </c>
    </row>
    <row r="1335" spans="1:7" s="2" customFormat="1" ht="14.25">
      <c r="A1335" s="250"/>
      <c r="B1335" s="51"/>
      <c r="C1335" s="49"/>
      <c r="D1335" s="51"/>
      <c r="E1335" s="247"/>
      <c r="F1335" s="252"/>
      <c r="G1335" s="249"/>
    </row>
    <row r="1336" spans="1:7" s="2" customFormat="1" ht="51">
      <c r="A1336" s="246">
        <f>A1334+1</f>
        <v>406</v>
      </c>
      <c r="B1336" s="51" t="s">
        <v>373</v>
      </c>
      <c r="C1336" s="170" t="s">
        <v>374</v>
      </c>
      <c r="D1336" s="51" t="s">
        <v>15</v>
      </c>
      <c r="E1336" s="247">
        <v>67</v>
      </c>
      <c r="F1336" s="248"/>
      <c r="G1336" s="249">
        <f>E1336*F1336</f>
        <v>0</v>
      </c>
    </row>
    <row r="1337" spans="1:7" s="2" customFormat="1" ht="14.25">
      <c r="A1337" s="250"/>
      <c r="B1337" s="51"/>
      <c r="C1337" s="49"/>
      <c r="D1337" s="51"/>
      <c r="E1337" s="247"/>
      <c r="F1337" s="252"/>
      <c r="G1337" s="249"/>
    </row>
    <row r="1338" spans="1:7" s="2" customFormat="1" ht="89.25">
      <c r="A1338" s="246">
        <f>A1336+1</f>
        <v>407</v>
      </c>
      <c r="B1338" s="253" t="s">
        <v>643</v>
      </c>
      <c r="C1338" s="149" t="s">
        <v>376</v>
      </c>
      <c r="D1338" s="51" t="s">
        <v>15</v>
      </c>
      <c r="E1338" s="247">
        <v>2</v>
      </c>
      <c r="F1338" s="248"/>
      <c r="G1338" s="249">
        <f>E1338*F1338</f>
        <v>0</v>
      </c>
    </row>
    <row r="1339" spans="1:7" s="2" customFormat="1" ht="14.25">
      <c r="A1339" s="250"/>
      <c r="B1339" s="51"/>
      <c r="C1339" s="49"/>
      <c r="D1339" s="51"/>
      <c r="E1339" s="51"/>
      <c r="F1339" s="252"/>
      <c r="G1339" s="249"/>
    </row>
    <row r="1340" spans="1:7" s="2" customFormat="1" ht="38.25">
      <c r="A1340" s="246">
        <f>A1338+1</f>
        <v>408</v>
      </c>
      <c r="B1340" s="51" t="s">
        <v>377</v>
      </c>
      <c r="C1340" s="170" t="s">
        <v>378</v>
      </c>
      <c r="D1340" s="51" t="s">
        <v>15</v>
      </c>
      <c r="E1340" s="51">
        <v>3</v>
      </c>
      <c r="F1340" s="254"/>
      <c r="G1340" s="249">
        <f>E1340*F1340</f>
        <v>0</v>
      </c>
    </row>
    <row r="1341" spans="1:7" s="2" customFormat="1" ht="14.25">
      <c r="A1341" s="250"/>
      <c r="B1341" s="51"/>
      <c r="C1341" s="49"/>
      <c r="D1341" s="51"/>
      <c r="E1341" s="51"/>
      <c r="F1341" s="252"/>
      <c r="G1341" s="249"/>
    </row>
    <row r="1342" spans="1:7" s="2" customFormat="1" ht="63.75">
      <c r="A1342" s="246">
        <f>A1340+1</f>
        <v>409</v>
      </c>
      <c r="B1342" s="51" t="s">
        <v>381</v>
      </c>
      <c r="C1342" s="170" t="s">
        <v>382</v>
      </c>
      <c r="D1342" s="51" t="s">
        <v>15</v>
      </c>
      <c r="E1342" s="247">
        <v>14</v>
      </c>
      <c r="F1342" s="248"/>
      <c r="G1342" s="249">
        <f>E1342*F1342</f>
        <v>0</v>
      </c>
    </row>
    <row r="1343" spans="1:7" s="2" customFormat="1" ht="14.25">
      <c r="A1343" s="250"/>
      <c r="B1343" s="51"/>
      <c r="C1343" s="49"/>
      <c r="D1343" s="51"/>
      <c r="E1343" s="51"/>
      <c r="F1343" s="252"/>
      <c r="G1343" s="249"/>
    </row>
    <row r="1344" spans="1:7" s="2" customFormat="1" ht="25.5">
      <c r="A1344" s="246">
        <f>A1342+1</f>
        <v>410</v>
      </c>
      <c r="B1344" s="51" t="s">
        <v>383</v>
      </c>
      <c r="C1344" s="170" t="s">
        <v>384</v>
      </c>
      <c r="D1344" s="51" t="s">
        <v>15</v>
      </c>
      <c r="E1344" s="247">
        <v>18</v>
      </c>
      <c r="F1344" s="248"/>
      <c r="G1344" s="249">
        <f>E1344*F1344</f>
        <v>0</v>
      </c>
    </row>
    <row r="1345" spans="1:7" s="2" customFormat="1" ht="14.25">
      <c r="A1345" s="250"/>
      <c r="B1345" s="51"/>
      <c r="C1345" s="170"/>
      <c r="D1345" s="51"/>
      <c r="E1345" s="247"/>
      <c r="F1345" s="248"/>
      <c r="G1345" s="249"/>
    </row>
    <row r="1346" spans="1:7" s="2" customFormat="1" ht="51">
      <c r="A1346" s="246">
        <f>A1344+1</f>
        <v>411</v>
      </c>
      <c r="B1346" s="256" t="s">
        <v>385</v>
      </c>
      <c r="C1346" s="251" t="s">
        <v>386</v>
      </c>
      <c r="D1346" s="51" t="s">
        <v>15</v>
      </c>
      <c r="E1346" s="247">
        <v>14</v>
      </c>
      <c r="F1346" s="248"/>
      <c r="G1346" s="249">
        <f>E1346*F1346</f>
        <v>0</v>
      </c>
    </row>
    <row r="1347" spans="1:7" s="2" customFormat="1" ht="12" customHeight="1">
      <c r="A1347" s="250"/>
      <c r="B1347" s="51"/>
      <c r="C1347" s="170"/>
      <c r="D1347" s="51"/>
      <c r="E1347" s="247"/>
      <c r="F1347" s="248"/>
      <c r="G1347" s="249"/>
    </row>
    <row r="1348" spans="1:7" s="2" customFormat="1" ht="38.25">
      <c r="A1348" s="246">
        <f>A1346+1</f>
        <v>412</v>
      </c>
      <c r="B1348" s="256" t="s">
        <v>387</v>
      </c>
      <c r="C1348" s="251" t="s">
        <v>388</v>
      </c>
      <c r="D1348" s="51" t="s">
        <v>15</v>
      </c>
      <c r="E1348" s="247">
        <v>15</v>
      </c>
      <c r="F1348" s="248"/>
      <c r="G1348" s="249">
        <f>E1348*F1348</f>
        <v>0</v>
      </c>
    </row>
    <row r="1349" spans="1:7" s="2" customFormat="1" ht="12" customHeight="1">
      <c r="A1349" s="250"/>
      <c r="B1349" s="51"/>
      <c r="C1349" s="49"/>
      <c r="D1349" s="51"/>
      <c r="E1349" s="51"/>
      <c r="F1349" s="252"/>
      <c r="G1349" s="249"/>
    </row>
    <row r="1350" spans="1:7" s="2" customFormat="1" ht="38.25">
      <c r="A1350" s="246">
        <f>A1348+1</f>
        <v>413</v>
      </c>
      <c r="B1350" s="51" t="s">
        <v>389</v>
      </c>
      <c r="C1350" s="49" t="s">
        <v>390</v>
      </c>
      <c r="D1350" s="51" t="s">
        <v>15</v>
      </c>
      <c r="E1350" s="51">
        <v>19</v>
      </c>
      <c r="F1350" s="252"/>
      <c r="G1350" s="249">
        <f>E1350*F1350</f>
        <v>0</v>
      </c>
    </row>
    <row r="1351" spans="1:7" s="2" customFormat="1" ht="12" customHeight="1">
      <c r="A1351" s="250"/>
      <c r="B1351" s="51"/>
      <c r="C1351" s="49"/>
      <c r="D1351" s="51"/>
      <c r="E1351" s="51"/>
      <c r="F1351" s="252"/>
      <c r="G1351" s="249"/>
    </row>
    <row r="1352" spans="1:7" s="2" customFormat="1" ht="14.25">
      <c r="A1352" s="245"/>
      <c r="B1352" s="129"/>
      <c r="C1352" s="107" t="s">
        <v>393</v>
      </c>
      <c r="D1352" s="51"/>
      <c r="E1352" s="51"/>
      <c r="F1352" s="252"/>
      <c r="G1352" s="249"/>
    </row>
    <row r="1353" spans="1:7" s="2" customFormat="1" ht="12" customHeight="1">
      <c r="A1353" s="250"/>
      <c r="B1353" s="51"/>
      <c r="C1353" s="49"/>
      <c r="D1353" s="51"/>
      <c r="E1353" s="247"/>
      <c r="F1353" s="258"/>
      <c r="G1353" s="249"/>
    </row>
    <row r="1354" spans="1:7" s="2" customFormat="1" ht="76.5">
      <c r="A1354" s="246">
        <f>A1350+1</f>
        <v>414</v>
      </c>
      <c r="B1354" s="51"/>
      <c r="C1354" s="49" t="s">
        <v>411</v>
      </c>
      <c r="D1354" s="51"/>
      <c r="E1354" s="247"/>
      <c r="F1354" s="260"/>
      <c r="G1354" s="261"/>
    </row>
    <row r="1355" spans="1:7" s="2" customFormat="1" ht="12" customHeight="1">
      <c r="A1355" s="250"/>
      <c r="B1355" s="51"/>
      <c r="C1355" s="49"/>
      <c r="D1355" s="51"/>
      <c r="E1355" s="247"/>
      <c r="F1355" s="260"/>
      <c r="G1355" s="261"/>
    </row>
    <row r="1356" spans="1:7" s="2" customFormat="1" ht="14.25">
      <c r="A1356" s="250"/>
      <c r="B1356" s="51" t="s">
        <v>412</v>
      </c>
      <c r="C1356" s="49" t="s">
        <v>413</v>
      </c>
      <c r="D1356" s="51" t="s">
        <v>22</v>
      </c>
      <c r="E1356" s="247">
        <v>260</v>
      </c>
      <c r="F1356" s="260"/>
      <c r="G1356" s="262">
        <f>F1356*E1356</f>
        <v>0</v>
      </c>
    </row>
    <row r="1357" spans="1:7" s="2" customFormat="1" ht="12" customHeight="1">
      <c r="A1357" s="250"/>
      <c r="B1357" s="51"/>
      <c r="C1357" s="49"/>
      <c r="D1357" s="51"/>
      <c r="E1357" s="247"/>
      <c r="F1357" s="260"/>
      <c r="G1357" s="262"/>
    </row>
    <row r="1358" spans="1:7" s="2" customFormat="1" ht="14.25">
      <c r="A1358" s="250"/>
      <c r="B1358" s="51" t="s">
        <v>414</v>
      </c>
      <c r="C1358" s="49" t="s">
        <v>415</v>
      </c>
      <c r="D1358" s="51" t="s">
        <v>22</v>
      </c>
      <c r="E1358" s="247">
        <v>300</v>
      </c>
      <c r="F1358" s="260"/>
      <c r="G1358" s="262">
        <f>F1358*E1358</f>
        <v>0</v>
      </c>
    </row>
    <row r="1359" spans="1:7" s="2" customFormat="1" ht="12" customHeight="1">
      <c r="A1359" s="250"/>
      <c r="B1359" s="51"/>
      <c r="C1359" s="49"/>
      <c r="D1359" s="51"/>
      <c r="E1359" s="247"/>
      <c r="F1359" s="260"/>
      <c r="G1359" s="262"/>
    </row>
    <row r="1360" spans="1:7" s="2" customFormat="1" ht="14.25">
      <c r="A1360" s="250"/>
      <c r="B1360" s="263" t="s">
        <v>416</v>
      </c>
      <c r="C1360" s="49" t="s">
        <v>417</v>
      </c>
      <c r="D1360" s="51" t="s">
        <v>22</v>
      </c>
      <c r="E1360" s="247">
        <v>150</v>
      </c>
      <c r="F1360" s="260"/>
      <c r="G1360" s="262">
        <f>F1360*E1360</f>
        <v>0</v>
      </c>
    </row>
    <row r="1361" spans="1:7" s="2" customFormat="1" ht="12" customHeight="1">
      <c r="A1361" s="250"/>
      <c r="B1361" s="51"/>
      <c r="C1361" s="49"/>
      <c r="D1361" s="51"/>
      <c r="E1361" s="247"/>
      <c r="F1361" s="260"/>
      <c r="G1361" s="262"/>
    </row>
    <row r="1362" spans="1:7" s="2" customFormat="1" ht="14.25">
      <c r="A1362" s="250"/>
      <c r="B1362" s="51" t="s">
        <v>418</v>
      </c>
      <c r="C1362" s="49" t="s">
        <v>419</v>
      </c>
      <c r="D1362" s="51" t="s">
        <v>22</v>
      </c>
      <c r="E1362" s="247">
        <v>40</v>
      </c>
      <c r="F1362" s="260"/>
      <c r="G1362" s="262">
        <f>F1362*E1362</f>
        <v>0</v>
      </c>
    </row>
    <row r="1363" spans="1:7" s="2" customFormat="1" ht="12" customHeight="1">
      <c r="A1363" s="250"/>
      <c r="B1363" s="51"/>
      <c r="C1363" s="49"/>
      <c r="D1363" s="51"/>
      <c r="E1363" s="247"/>
      <c r="F1363" s="258"/>
      <c r="G1363" s="249"/>
    </row>
    <row r="1364" spans="1:7" s="2" customFormat="1" ht="14.25">
      <c r="A1364" s="250"/>
      <c r="B1364" s="51" t="s">
        <v>420</v>
      </c>
      <c r="C1364" s="49" t="s">
        <v>421</v>
      </c>
      <c r="D1364" s="51" t="s">
        <v>22</v>
      </c>
      <c r="E1364" s="247">
        <v>10</v>
      </c>
      <c r="F1364" s="260"/>
      <c r="G1364" s="262">
        <f>F1364*E1364</f>
        <v>0</v>
      </c>
    </row>
    <row r="1365" spans="1:7" s="2" customFormat="1" ht="12" customHeight="1">
      <c r="A1365" s="250"/>
      <c r="B1365" s="51"/>
      <c r="C1365" s="49"/>
      <c r="D1365" s="51"/>
      <c r="E1365" s="247"/>
      <c r="F1365" s="258"/>
      <c r="G1365" s="249"/>
    </row>
    <row r="1366" spans="1:7" s="2" customFormat="1" ht="51">
      <c r="A1366" s="246">
        <f>A1354+1</f>
        <v>415</v>
      </c>
      <c r="B1366" s="51"/>
      <c r="C1366" s="170" t="s">
        <v>422</v>
      </c>
      <c r="D1366" s="129"/>
      <c r="E1366" s="247"/>
      <c r="F1366" s="252"/>
      <c r="G1366" s="249"/>
    </row>
    <row r="1367" spans="1:7" s="2" customFormat="1" ht="12" customHeight="1">
      <c r="A1367" s="250"/>
      <c r="B1367" s="129"/>
      <c r="C1367" s="129"/>
      <c r="D1367" s="51"/>
      <c r="E1367" s="247"/>
      <c r="F1367" s="252"/>
      <c r="G1367" s="249"/>
    </row>
    <row r="1368" spans="1:7" s="2" customFormat="1" ht="14.25">
      <c r="A1368" s="250"/>
      <c r="B1368" s="51" t="s">
        <v>423</v>
      </c>
      <c r="C1368" s="129" t="s">
        <v>424</v>
      </c>
      <c r="D1368" s="51" t="s">
        <v>15</v>
      </c>
      <c r="E1368" s="247">
        <v>2</v>
      </c>
      <c r="F1368" s="248"/>
      <c r="G1368" s="249">
        <f>E1368*F1368</f>
        <v>0</v>
      </c>
    </row>
    <row r="1369" spans="1:7" s="2" customFormat="1" ht="12" customHeight="1">
      <c r="A1369" s="250"/>
      <c r="B1369" s="51"/>
      <c r="C1369" s="129"/>
      <c r="D1369" s="51"/>
      <c r="E1369" s="247"/>
      <c r="F1369" s="248"/>
      <c r="G1369" s="249"/>
    </row>
    <row r="1370" spans="1:7" s="2" customFormat="1" ht="14.25">
      <c r="A1370" s="250"/>
      <c r="B1370" s="51" t="s">
        <v>425</v>
      </c>
      <c r="C1370" s="49" t="s">
        <v>426</v>
      </c>
      <c r="D1370" s="51" t="s">
        <v>15</v>
      </c>
      <c r="E1370" s="247">
        <v>6</v>
      </c>
      <c r="F1370" s="248"/>
      <c r="G1370" s="249">
        <f>E1370*F1370</f>
        <v>0</v>
      </c>
    </row>
    <row r="1371" spans="1:7" s="2" customFormat="1" ht="12" customHeight="1">
      <c r="A1371" s="250"/>
      <c r="B1371" s="51"/>
      <c r="C1371" s="49"/>
      <c r="D1371" s="51"/>
      <c r="E1371" s="247"/>
      <c r="F1371" s="248"/>
      <c r="G1371" s="249"/>
    </row>
    <row r="1372" spans="1:7" s="2" customFormat="1" ht="14.25">
      <c r="A1372" s="250"/>
      <c r="B1372" s="51" t="s">
        <v>427</v>
      </c>
      <c r="C1372" s="49" t="s">
        <v>428</v>
      </c>
      <c r="D1372" s="51" t="s">
        <v>15</v>
      </c>
      <c r="E1372" s="247">
        <v>4</v>
      </c>
      <c r="F1372" s="248"/>
      <c r="G1372" s="249">
        <f>E1372*F1372</f>
        <v>0</v>
      </c>
    </row>
    <row r="1373" spans="1:7" s="2" customFormat="1" ht="12" customHeight="1">
      <c r="A1373" s="250"/>
      <c r="B1373" s="51"/>
      <c r="C1373" s="49"/>
      <c r="D1373" s="51"/>
      <c r="E1373" s="247"/>
      <c r="F1373" s="248"/>
      <c r="G1373" s="249"/>
    </row>
    <row r="1374" spans="1:7" s="2" customFormat="1" ht="14.25">
      <c r="A1374" s="250"/>
      <c r="B1374" s="51" t="s">
        <v>429</v>
      </c>
      <c r="C1374" s="49" t="s">
        <v>430</v>
      </c>
      <c r="D1374" s="51" t="s">
        <v>15</v>
      </c>
      <c r="E1374" s="247">
        <v>1</v>
      </c>
      <c r="F1374" s="248"/>
      <c r="G1374" s="249">
        <f>E1374*F1374</f>
        <v>0</v>
      </c>
    </row>
    <row r="1375" spans="1:7" s="2" customFormat="1" ht="12" customHeight="1">
      <c r="A1375" s="250"/>
      <c r="B1375" s="51"/>
      <c r="C1375" s="49"/>
      <c r="D1375" s="51"/>
      <c r="E1375" s="247"/>
      <c r="F1375" s="258"/>
      <c r="G1375" s="249"/>
    </row>
    <row r="1376" spans="1:7" s="2" customFormat="1" ht="14.25">
      <c r="A1376" s="250"/>
      <c r="B1376" s="51"/>
      <c r="C1376" s="107" t="s">
        <v>438</v>
      </c>
      <c r="D1376" s="51"/>
      <c r="E1376" s="247"/>
      <c r="F1376" s="248"/>
      <c r="G1376" s="249"/>
    </row>
    <row r="1377" spans="1:7" s="2" customFormat="1" ht="12" customHeight="1">
      <c r="A1377" s="250"/>
      <c r="B1377" s="51"/>
      <c r="C1377" s="264"/>
      <c r="D1377" s="51"/>
      <c r="E1377" s="247"/>
      <c r="F1377" s="248"/>
      <c r="G1377" s="249"/>
    </row>
    <row r="1378" spans="1:7" s="2" customFormat="1" ht="108" customHeight="1">
      <c r="A1378" s="246">
        <f>A1366+1</f>
        <v>416</v>
      </c>
      <c r="B1378" s="51" t="s">
        <v>439</v>
      </c>
      <c r="C1378" s="149" t="s">
        <v>440</v>
      </c>
      <c r="D1378" s="51" t="s">
        <v>15</v>
      </c>
      <c r="E1378" s="247">
        <v>2</v>
      </c>
      <c r="F1378" s="248"/>
      <c r="G1378" s="249">
        <f>F1378*E1378</f>
        <v>0</v>
      </c>
    </row>
    <row r="1379" spans="1:7" s="2" customFormat="1" ht="12" customHeight="1">
      <c r="A1379" s="250"/>
      <c r="B1379" s="51"/>
      <c r="C1379" s="149"/>
      <c r="D1379" s="51"/>
      <c r="E1379" s="247"/>
      <c r="F1379" s="248"/>
      <c r="G1379" s="249"/>
    </row>
    <row r="1380" spans="1:7" s="2" customFormat="1" ht="63.75">
      <c r="A1380" s="246">
        <f>A1378+1</f>
        <v>417</v>
      </c>
      <c r="B1380" s="51" t="s">
        <v>441</v>
      </c>
      <c r="C1380" s="149" t="s">
        <v>690</v>
      </c>
      <c r="D1380" s="51" t="s">
        <v>15</v>
      </c>
      <c r="E1380" s="247">
        <v>26</v>
      </c>
      <c r="F1380" s="248"/>
      <c r="G1380" s="249">
        <f>F1380*E1380</f>
        <v>0</v>
      </c>
    </row>
    <row r="1381" spans="1:7" s="2" customFormat="1" ht="14.25">
      <c r="A1381" s="250"/>
      <c r="B1381" s="51"/>
      <c r="C1381" s="149"/>
      <c r="D1381" s="51"/>
      <c r="E1381" s="247"/>
      <c r="F1381" s="248"/>
      <c r="G1381" s="249"/>
    </row>
    <row r="1382" spans="1:7" s="2" customFormat="1" ht="14.25">
      <c r="A1382" s="43" t="s">
        <v>622</v>
      </c>
      <c r="B1382" s="43"/>
      <c r="C1382" s="43"/>
      <c r="D1382" s="43"/>
      <c r="E1382" s="43"/>
      <c r="F1382" s="43"/>
      <c r="G1382" s="275">
        <f>SUM(G1329:G1381)</f>
        <v>0</v>
      </c>
    </row>
    <row r="1383" spans="1:7" s="2" customFormat="1" ht="14.25">
      <c r="A1383" s="250"/>
      <c r="B1383" s="51"/>
      <c r="C1383" s="276"/>
      <c r="D1383" s="276"/>
      <c r="E1383" s="106"/>
      <c r="F1383" s="106"/>
      <c r="G1383" s="247"/>
    </row>
    <row r="1384" spans="1:7" s="2" customFormat="1" ht="14.25">
      <c r="A1384" s="244" t="s">
        <v>723</v>
      </c>
      <c r="B1384" s="243"/>
      <c r="C1384" s="70" t="s">
        <v>623</v>
      </c>
      <c r="D1384" s="243"/>
      <c r="E1384" s="243"/>
      <c r="F1384" s="51"/>
      <c r="G1384" s="51"/>
    </row>
    <row r="1385" spans="1:7" s="2" customFormat="1" ht="14.25">
      <c r="A1385" s="250"/>
      <c r="B1385" s="51"/>
      <c r="C1385" s="49"/>
      <c r="D1385" s="51"/>
      <c r="E1385" s="51"/>
      <c r="F1385" s="252"/>
      <c r="G1385" s="249"/>
    </row>
    <row r="1386" spans="1:7" s="2" customFormat="1" ht="14.25">
      <c r="A1386" s="245"/>
      <c r="B1386" s="129"/>
      <c r="C1386" s="70" t="s">
        <v>367</v>
      </c>
      <c r="D1386" s="51"/>
      <c r="E1386" s="51"/>
      <c r="F1386" s="252"/>
      <c r="G1386" s="249"/>
    </row>
    <row r="1387" spans="1:7" s="2" customFormat="1" ht="14.25">
      <c r="A1387" s="277"/>
      <c r="B1387" s="278"/>
      <c r="C1387" s="278" t="s">
        <v>451</v>
      </c>
      <c r="D1387" s="106"/>
      <c r="E1387" s="106"/>
      <c r="F1387" s="279"/>
      <c r="G1387" s="280"/>
    </row>
    <row r="1388" spans="1:7" s="2" customFormat="1" ht="14.25">
      <c r="A1388" s="277"/>
      <c r="B1388" s="278"/>
      <c r="C1388" s="129"/>
      <c r="D1388" s="106"/>
      <c r="E1388" s="106"/>
      <c r="F1388" s="279"/>
      <c r="G1388" s="280"/>
    </row>
    <row r="1389" spans="1:7" s="2" customFormat="1" ht="89.25">
      <c r="A1389" s="246">
        <f>A1380+1</f>
        <v>418</v>
      </c>
      <c r="B1389" s="51" t="s">
        <v>317</v>
      </c>
      <c r="C1389" s="49" t="s">
        <v>452</v>
      </c>
      <c r="D1389" s="51" t="s">
        <v>15</v>
      </c>
      <c r="E1389" s="247">
        <v>7</v>
      </c>
      <c r="F1389" s="281"/>
      <c r="G1389" s="255">
        <f>E1389*F1389</f>
        <v>0</v>
      </c>
    </row>
    <row r="1390" spans="1:7" s="2" customFormat="1" ht="14.25">
      <c r="A1390" s="277"/>
      <c r="B1390" s="278"/>
      <c r="C1390" s="129"/>
      <c r="D1390" s="106"/>
      <c r="E1390" s="106"/>
      <c r="F1390" s="279"/>
      <c r="G1390" s="280"/>
    </row>
    <row r="1391" spans="1:7" s="2" customFormat="1" ht="51">
      <c r="A1391" s="246">
        <f>A1389+1</f>
        <v>419</v>
      </c>
      <c r="B1391" s="51" t="s">
        <v>319</v>
      </c>
      <c r="C1391" s="49" t="s">
        <v>453</v>
      </c>
      <c r="D1391" s="51" t="s">
        <v>0</v>
      </c>
      <c r="E1391" s="247">
        <v>25</v>
      </c>
      <c r="F1391" s="281"/>
      <c r="G1391" s="255">
        <f>E1391*F1391</f>
        <v>0</v>
      </c>
    </row>
    <row r="1392" spans="1:7" s="2" customFormat="1" ht="14.25">
      <c r="A1392" s="245"/>
      <c r="B1392" s="129"/>
      <c r="C1392" s="129"/>
      <c r="D1392" s="51"/>
      <c r="E1392" s="247"/>
      <c r="F1392" s="281"/>
      <c r="G1392" s="255"/>
    </row>
    <row r="1393" spans="1:7" s="2" customFormat="1" ht="51">
      <c r="A1393" s="246">
        <f>A1391+1</f>
        <v>420</v>
      </c>
      <c r="B1393" s="51" t="s">
        <v>321</v>
      </c>
      <c r="C1393" s="49" t="s">
        <v>455</v>
      </c>
      <c r="D1393" s="51" t="s">
        <v>15</v>
      </c>
      <c r="E1393" s="247">
        <v>24</v>
      </c>
      <c r="F1393" s="281"/>
      <c r="G1393" s="255">
        <f>E1393*F1393</f>
        <v>0</v>
      </c>
    </row>
    <row r="1394" spans="1:7" s="2" customFormat="1" ht="14.25">
      <c r="A1394" s="245"/>
      <c r="B1394" s="129"/>
      <c r="C1394" s="129"/>
      <c r="D1394" s="51"/>
      <c r="E1394" s="247"/>
      <c r="F1394" s="281"/>
      <c r="G1394" s="255"/>
    </row>
    <row r="1395" spans="1:7" s="2" customFormat="1" ht="51">
      <c r="A1395" s="246">
        <f>A1393+1</f>
        <v>421</v>
      </c>
      <c r="B1395" s="51" t="s">
        <v>323</v>
      </c>
      <c r="C1395" s="49" t="s">
        <v>456</v>
      </c>
      <c r="D1395" s="51" t="s">
        <v>15</v>
      </c>
      <c r="E1395" s="247">
        <v>18</v>
      </c>
      <c r="F1395" s="281"/>
      <c r="G1395" s="255">
        <f>E1395*F1395</f>
        <v>0</v>
      </c>
    </row>
    <row r="1396" spans="1:7" s="2" customFormat="1" ht="14.25">
      <c r="A1396" s="245"/>
      <c r="B1396" s="129"/>
      <c r="C1396" s="129"/>
      <c r="D1396" s="51"/>
      <c r="E1396" s="247"/>
      <c r="F1396" s="281"/>
      <c r="G1396" s="255"/>
    </row>
    <row r="1397" spans="1:7" s="2" customFormat="1" ht="51">
      <c r="A1397" s="246">
        <f>A1395+1</f>
        <v>422</v>
      </c>
      <c r="B1397" s="51" t="s">
        <v>325</v>
      </c>
      <c r="C1397" s="49" t="s">
        <v>458</v>
      </c>
      <c r="D1397" s="51" t="s">
        <v>15</v>
      </c>
      <c r="E1397" s="247">
        <v>5</v>
      </c>
      <c r="F1397" s="281"/>
      <c r="G1397" s="282">
        <f>E1397*F1397</f>
        <v>0</v>
      </c>
    </row>
    <row r="1398" spans="1:7" s="2" customFormat="1" ht="14.25">
      <c r="A1398" s="250"/>
      <c r="B1398" s="51"/>
      <c r="C1398" s="49"/>
      <c r="D1398" s="51"/>
      <c r="E1398" s="247"/>
      <c r="F1398" s="281"/>
      <c r="G1398" s="282"/>
    </row>
    <row r="1399" spans="1:7" s="2" customFormat="1" ht="51">
      <c r="A1399" s="246">
        <f>A1397+1</f>
        <v>423</v>
      </c>
      <c r="B1399" s="51" t="s">
        <v>327</v>
      </c>
      <c r="C1399" s="49" t="s">
        <v>691</v>
      </c>
      <c r="D1399" s="51" t="s">
        <v>15</v>
      </c>
      <c r="E1399" s="247">
        <v>19</v>
      </c>
      <c r="F1399" s="281"/>
      <c r="G1399" s="282">
        <f>E1399*F1399</f>
        <v>0</v>
      </c>
    </row>
    <row r="1400" spans="1:7" s="2" customFormat="1" ht="14.25">
      <c r="A1400" s="245"/>
      <c r="B1400" s="51"/>
      <c r="C1400" s="49"/>
      <c r="D1400" s="51"/>
      <c r="E1400" s="51"/>
      <c r="F1400" s="281"/>
      <c r="G1400" s="255"/>
    </row>
    <row r="1401" spans="1:7" s="2" customFormat="1" ht="63.75">
      <c r="A1401" s="246">
        <f>A1399+1</f>
        <v>424</v>
      </c>
      <c r="B1401" s="51" t="s">
        <v>330</v>
      </c>
      <c r="C1401" s="49" t="s">
        <v>461</v>
      </c>
      <c r="D1401" s="51" t="s">
        <v>188</v>
      </c>
      <c r="E1401" s="51">
        <v>13</v>
      </c>
      <c r="F1401" s="281"/>
      <c r="G1401" s="255">
        <f>F1401*E1401</f>
        <v>0</v>
      </c>
    </row>
    <row r="1402" spans="1:7" s="2" customFormat="1" ht="14.25">
      <c r="A1402" s="245"/>
      <c r="B1402" s="51"/>
      <c r="C1402" s="49"/>
      <c r="D1402" s="51"/>
      <c r="E1402" s="51"/>
      <c r="F1402" s="281"/>
      <c r="G1402" s="255"/>
    </row>
    <row r="1403" spans="1:7" s="2" customFormat="1" ht="38.25">
      <c r="A1403" s="246">
        <f>A1401+1</f>
        <v>425</v>
      </c>
      <c r="B1403" s="51" t="s">
        <v>332</v>
      </c>
      <c r="C1403" s="49" t="s">
        <v>465</v>
      </c>
      <c r="D1403" s="51" t="s">
        <v>188</v>
      </c>
      <c r="E1403" s="51">
        <v>11</v>
      </c>
      <c r="F1403" s="281"/>
      <c r="G1403" s="255">
        <f>F1403*E1403</f>
        <v>0</v>
      </c>
    </row>
    <row r="1404" spans="1:7" s="2" customFormat="1" ht="14.25">
      <c r="A1404" s="250"/>
      <c r="B1404" s="51"/>
      <c r="C1404" s="49"/>
      <c r="D1404" s="51"/>
      <c r="E1404" s="51"/>
      <c r="F1404" s="281"/>
      <c r="G1404" s="255"/>
    </row>
    <row r="1405" spans="1:7" s="2" customFormat="1" ht="38.25">
      <c r="A1405" s="246">
        <f>A1403+1</f>
        <v>426</v>
      </c>
      <c r="B1405" s="51" t="s">
        <v>334</v>
      </c>
      <c r="C1405" s="49" t="s">
        <v>466</v>
      </c>
      <c r="D1405" s="51" t="s">
        <v>15</v>
      </c>
      <c r="E1405" s="247">
        <v>1</v>
      </c>
      <c r="F1405" s="281"/>
      <c r="G1405" s="255">
        <f>E1405*F1405</f>
        <v>0</v>
      </c>
    </row>
    <row r="1406" spans="1:7" s="2" customFormat="1" ht="12" customHeight="1">
      <c r="A1406" s="250"/>
      <c r="B1406" s="51"/>
      <c r="C1406" s="49"/>
      <c r="D1406" s="51"/>
      <c r="E1406" s="247"/>
      <c r="F1406" s="281"/>
      <c r="G1406" s="255"/>
    </row>
    <row r="1407" spans="1:7" s="2" customFormat="1" ht="25.5">
      <c r="A1407" s="246">
        <f>A1405+1</f>
        <v>427</v>
      </c>
      <c r="B1407" s="51" t="s">
        <v>564</v>
      </c>
      <c r="C1407" s="49" t="s">
        <v>467</v>
      </c>
      <c r="D1407" s="51"/>
      <c r="E1407" s="247"/>
      <c r="F1407" s="255"/>
      <c r="G1407" s="255"/>
    </row>
    <row r="1408" spans="1:7" s="2" customFormat="1" ht="12" customHeight="1">
      <c r="A1408" s="245"/>
      <c r="B1408" s="51"/>
      <c r="C1408" s="49"/>
      <c r="D1408" s="51"/>
      <c r="E1408" s="247"/>
      <c r="F1408" s="255"/>
      <c r="G1408" s="255"/>
    </row>
    <row r="1409" spans="1:7" s="2" customFormat="1" ht="14.25">
      <c r="A1409" s="245"/>
      <c r="B1409" s="51" t="s">
        <v>6</v>
      </c>
      <c r="C1409" s="49" t="s">
        <v>468</v>
      </c>
      <c r="D1409" s="51" t="s">
        <v>188</v>
      </c>
      <c r="E1409" s="247">
        <v>1</v>
      </c>
      <c r="F1409" s="255"/>
      <c r="G1409" s="249">
        <f>E1409*F1409</f>
        <v>0</v>
      </c>
    </row>
    <row r="1410" spans="1:7" s="2" customFormat="1" ht="12" customHeight="1">
      <c r="A1410" s="250"/>
      <c r="B1410" s="51"/>
      <c r="C1410" s="49"/>
      <c r="D1410" s="129"/>
      <c r="E1410" s="247"/>
      <c r="F1410" s="281"/>
      <c r="G1410" s="255"/>
    </row>
    <row r="1411" spans="1:7" s="2" customFormat="1" ht="14.25">
      <c r="A1411" s="245"/>
      <c r="B1411" s="129"/>
      <c r="C1411" s="107" t="s">
        <v>438</v>
      </c>
      <c r="D1411" s="51"/>
      <c r="E1411" s="51"/>
      <c r="F1411" s="281"/>
      <c r="G1411" s="255"/>
    </row>
    <row r="1412" spans="1:7" s="2" customFormat="1" ht="14.25">
      <c r="A1412" s="245"/>
      <c r="B1412" s="129"/>
      <c r="C1412" s="278" t="s">
        <v>451</v>
      </c>
      <c r="D1412" s="51"/>
      <c r="E1412" s="51"/>
      <c r="F1412" s="281"/>
      <c r="G1412" s="255"/>
    </row>
    <row r="1413" spans="1:7" s="2" customFormat="1" ht="12" customHeight="1">
      <c r="A1413" s="245"/>
      <c r="B1413" s="129"/>
      <c r="C1413" s="129"/>
      <c r="D1413" s="51"/>
      <c r="E1413" s="51"/>
      <c r="F1413" s="281"/>
      <c r="G1413" s="255"/>
    </row>
    <row r="1414" spans="1:7" s="2" customFormat="1" ht="133.5" customHeight="1">
      <c r="A1414" s="246">
        <f>A1407+1</f>
        <v>428</v>
      </c>
      <c r="B1414" s="51" t="s">
        <v>565</v>
      </c>
      <c r="C1414" s="49" t="s">
        <v>479</v>
      </c>
      <c r="D1414" s="51"/>
      <c r="E1414" s="51"/>
      <c r="F1414" s="281"/>
      <c r="G1414" s="255"/>
    </row>
    <row r="1415" spans="1:7" s="2" customFormat="1" ht="12" customHeight="1">
      <c r="A1415" s="245"/>
      <c r="B1415" s="129"/>
      <c r="C1415" s="129"/>
      <c r="D1415" s="51"/>
      <c r="E1415" s="51"/>
      <c r="F1415" s="281"/>
      <c r="G1415" s="255"/>
    </row>
    <row r="1416" spans="1:7" s="2" customFormat="1" ht="14.25">
      <c r="A1416" s="245"/>
      <c r="B1416" s="51" t="s">
        <v>6</v>
      </c>
      <c r="C1416" s="129" t="s">
        <v>480</v>
      </c>
      <c r="D1416" s="51" t="s">
        <v>22</v>
      </c>
      <c r="E1416" s="247">
        <v>150</v>
      </c>
      <c r="F1416" s="281"/>
      <c r="G1416" s="255">
        <f>E1416*F1416</f>
        <v>0</v>
      </c>
    </row>
    <row r="1417" spans="1:7" s="2" customFormat="1" ht="12" customHeight="1">
      <c r="A1417" s="245"/>
      <c r="B1417" s="129"/>
      <c r="C1417" s="129"/>
      <c r="D1417" s="51"/>
      <c r="E1417" s="247"/>
      <c r="F1417" s="281"/>
      <c r="G1417" s="255"/>
    </row>
    <row r="1418" spans="1:7" s="2" customFormat="1" ht="14.25">
      <c r="A1418" s="245"/>
      <c r="B1418" s="51" t="s">
        <v>105</v>
      </c>
      <c r="C1418" s="49" t="s">
        <v>481</v>
      </c>
      <c r="D1418" s="51" t="s">
        <v>22</v>
      </c>
      <c r="E1418" s="294">
        <v>220</v>
      </c>
      <c r="F1418" s="281"/>
      <c r="G1418" s="255">
        <f>E1418*F1418</f>
        <v>0</v>
      </c>
    </row>
    <row r="1419" spans="1:7" s="2" customFormat="1" ht="12" customHeight="1">
      <c r="A1419" s="245"/>
      <c r="B1419" s="129"/>
      <c r="C1419" s="51"/>
      <c r="D1419" s="51"/>
      <c r="E1419" s="294"/>
      <c r="F1419" s="281"/>
      <c r="G1419" s="255"/>
    </row>
    <row r="1420" spans="1:7" s="2" customFormat="1" ht="14.25">
      <c r="A1420" s="245"/>
      <c r="B1420" s="51" t="s">
        <v>7</v>
      </c>
      <c r="C1420" s="49" t="s">
        <v>482</v>
      </c>
      <c r="D1420" s="51" t="s">
        <v>22</v>
      </c>
      <c r="E1420" s="294">
        <v>200</v>
      </c>
      <c r="F1420" s="281"/>
      <c r="G1420" s="255">
        <f>E1420*F1420</f>
        <v>0</v>
      </c>
    </row>
    <row r="1421" spans="1:7" s="2" customFormat="1" ht="12" customHeight="1">
      <c r="A1421" s="245"/>
      <c r="B1421" s="129"/>
      <c r="C1421" s="129"/>
      <c r="D1421" s="51"/>
      <c r="E1421" s="247"/>
      <c r="F1421" s="281"/>
      <c r="G1421" s="255"/>
    </row>
    <row r="1422" spans="1:7" s="2" customFormat="1" ht="63.75">
      <c r="A1422" s="246">
        <f>A1414+1</f>
        <v>429</v>
      </c>
      <c r="B1422" s="51" t="s">
        <v>566</v>
      </c>
      <c r="C1422" s="251" t="s">
        <v>484</v>
      </c>
      <c r="D1422" s="256" t="s">
        <v>15</v>
      </c>
      <c r="E1422" s="256">
        <v>8</v>
      </c>
      <c r="F1422" s="281"/>
      <c r="G1422" s="255">
        <f>E1422*F1422</f>
        <v>0</v>
      </c>
    </row>
    <row r="1423" spans="1:7" s="2" customFormat="1" ht="12" customHeight="1">
      <c r="A1423" s="250"/>
      <c r="B1423" s="51"/>
      <c r="C1423" s="251"/>
      <c r="D1423" s="256"/>
      <c r="E1423" s="256"/>
      <c r="F1423" s="281"/>
      <c r="G1423" s="295"/>
    </row>
    <row r="1424" spans="1:7" s="2" customFormat="1" ht="68.25" customHeight="1">
      <c r="A1424" s="246">
        <f>A1422+1</f>
        <v>430</v>
      </c>
      <c r="B1424" s="51" t="s">
        <v>567</v>
      </c>
      <c r="C1424" s="49" t="s">
        <v>485</v>
      </c>
      <c r="D1424" s="51"/>
      <c r="E1424" s="247"/>
      <c r="F1424" s="283"/>
      <c r="G1424" s="284"/>
    </row>
    <row r="1425" spans="1:7" s="2" customFormat="1" ht="12" customHeight="1">
      <c r="A1425" s="245"/>
      <c r="B1425" s="51"/>
      <c r="C1425" s="51"/>
      <c r="D1425" s="51"/>
      <c r="E1425" s="247"/>
      <c r="F1425" s="283"/>
      <c r="G1425" s="284"/>
    </row>
    <row r="1426" spans="1:7" s="2" customFormat="1" ht="14.25">
      <c r="A1426" s="245"/>
      <c r="B1426" s="51" t="s">
        <v>6</v>
      </c>
      <c r="C1426" s="49" t="s">
        <v>481</v>
      </c>
      <c r="D1426" s="51" t="s">
        <v>15</v>
      </c>
      <c r="E1426" s="247">
        <v>2</v>
      </c>
      <c r="F1426" s="281"/>
      <c r="G1426" s="255">
        <f>E1426*F1426</f>
        <v>0</v>
      </c>
    </row>
    <row r="1427" spans="1:7" s="2" customFormat="1" ht="12" customHeight="1">
      <c r="A1427" s="245"/>
      <c r="B1427" s="51"/>
      <c r="C1427" s="51"/>
      <c r="D1427" s="51"/>
      <c r="E1427" s="247"/>
      <c r="F1427" s="281"/>
      <c r="G1427" s="255"/>
    </row>
    <row r="1428" spans="1:7" s="2" customFormat="1" ht="14.25">
      <c r="A1428" s="245"/>
      <c r="B1428" s="51" t="s">
        <v>105</v>
      </c>
      <c r="C1428" s="49" t="s">
        <v>482</v>
      </c>
      <c r="D1428" s="51" t="s">
        <v>15</v>
      </c>
      <c r="E1428" s="247">
        <v>9</v>
      </c>
      <c r="F1428" s="281"/>
      <c r="G1428" s="255">
        <f>E1428*F1428</f>
        <v>0</v>
      </c>
    </row>
    <row r="1429" spans="1:7" s="2" customFormat="1" ht="12" customHeight="1">
      <c r="A1429" s="245"/>
      <c r="B1429" s="51"/>
      <c r="C1429" s="49"/>
      <c r="D1429" s="51"/>
      <c r="E1429" s="247"/>
      <c r="F1429" s="281"/>
      <c r="G1429" s="255"/>
    </row>
    <row r="1430" spans="1:7" s="2" customFormat="1" ht="102">
      <c r="A1430" s="246">
        <f>A1424+1</f>
        <v>431</v>
      </c>
      <c r="B1430" s="51" t="s">
        <v>568</v>
      </c>
      <c r="C1430" s="49" t="s">
        <v>487</v>
      </c>
      <c r="D1430" s="51"/>
      <c r="E1430" s="247"/>
      <c r="F1430" s="281"/>
      <c r="G1430" s="255"/>
    </row>
    <row r="1431" spans="1:7" s="2" customFormat="1" ht="12" customHeight="1">
      <c r="A1431" s="245"/>
      <c r="B1431" s="51"/>
      <c r="C1431" s="49"/>
      <c r="D1431" s="51"/>
      <c r="E1431" s="247"/>
      <c r="F1431" s="281"/>
      <c r="G1431" s="255"/>
    </row>
    <row r="1432" spans="1:7" s="2" customFormat="1" ht="14.25">
      <c r="A1432" s="245"/>
      <c r="B1432" s="51" t="s">
        <v>6</v>
      </c>
      <c r="C1432" s="49" t="s">
        <v>481</v>
      </c>
      <c r="D1432" s="51" t="s">
        <v>22</v>
      </c>
      <c r="E1432" s="247">
        <v>10</v>
      </c>
      <c r="F1432" s="281"/>
      <c r="G1432" s="255">
        <f>E1432*F1432</f>
        <v>0</v>
      </c>
    </row>
    <row r="1433" spans="1:7" s="2" customFormat="1" ht="12" customHeight="1">
      <c r="A1433" s="245"/>
      <c r="B1433" s="51"/>
      <c r="C1433" s="49"/>
      <c r="D1433" s="51"/>
      <c r="E1433" s="247"/>
      <c r="F1433" s="281"/>
      <c r="G1433" s="255"/>
    </row>
    <row r="1434" spans="1:7" s="2" customFormat="1" ht="14.25">
      <c r="A1434" s="245"/>
      <c r="B1434" s="51" t="s">
        <v>105</v>
      </c>
      <c r="C1434" s="49" t="s">
        <v>482</v>
      </c>
      <c r="D1434" s="51" t="s">
        <v>22</v>
      </c>
      <c r="E1434" s="247">
        <v>10</v>
      </c>
      <c r="F1434" s="281"/>
      <c r="G1434" s="255">
        <f>E1434*F1434</f>
        <v>0</v>
      </c>
    </row>
    <row r="1435" spans="1:7" s="2" customFormat="1" ht="12" customHeight="1">
      <c r="A1435" s="245"/>
      <c r="B1435" s="129"/>
      <c r="C1435" s="129"/>
      <c r="D1435" s="129"/>
      <c r="E1435" s="247"/>
      <c r="F1435" s="247"/>
      <c r="G1435" s="282"/>
    </row>
    <row r="1436" spans="1:7" s="2" customFormat="1" ht="14.25">
      <c r="A1436" s="250"/>
      <c r="B1436" s="51"/>
      <c r="C1436" s="107" t="s">
        <v>492</v>
      </c>
      <c r="D1436" s="51"/>
      <c r="E1436" s="247"/>
      <c r="F1436" s="281"/>
      <c r="G1436" s="255"/>
    </row>
    <row r="1437" spans="1:7" s="2" customFormat="1" ht="14.25">
      <c r="A1437" s="250"/>
      <c r="B1437" s="51"/>
      <c r="C1437" s="278" t="s">
        <v>493</v>
      </c>
      <c r="D1437" s="51"/>
      <c r="E1437" s="247"/>
      <c r="F1437" s="281"/>
      <c r="G1437" s="255"/>
    </row>
    <row r="1438" spans="1:7" s="2" customFormat="1" ht="14.25">
      <c r="A1438" s="250"/>
      <c r="B1438" s="51"/>
      <c r="C1438" s="49"/>
      <c r="D1438" s="51"/>
      <c r="E1438" s="247"/>
      <c r="F1438" s="281"/>
      <c r="G1438" s="255"/>
    </row>
    <row r="1439" spans="1:7" s="2" customFormat="1" ht="14.25">
      <c r="A1439" s="296">
        <f>A1430+1</f>
        <v>432</v>
      </c>
      <c r="B1439" s="51" t="s">
        <v>569</v>
      </c>
      <c r="C1439" s="49" t="s">
        <v>494</v>
      </c>
      <c r="D1439" s="51"/>
      <c r="E1439" s="247"/>
      <c r="F1439" s="282"/>
      <c r="G1439" s="282"/>
    </row>
    <row r="1440" spans="1:7" s="2" customFormat="1" ht="15">
      <c r="A1440" s="250"/>
      <c r="B1440" s="51"/>
      <c r="C1440" s="297"/>
      <c r="D1440" s="51"/>
      <c r="E1440" s="247"/>
      <c r="F1440" s="282"/>
      <c r="G1440" s="282"/>
    </row>
    <row r="1441" spans="1:7" s="2" customFormat="1" ht="25.5">
      <c r="A1441" s="250"/>
      <c r="B1441" s="51" t="s">
        <v>6</v>
      </c>
      <c r="C1441" s="49" t="s">
        <v>495</v>
      </c>
      <c r="D1441" s="51" t="s">
        <v>15</v>
      </c>
      <c r="E1441" s="247">
        <v>3</v>
      </c>
      <c r="F1441" s="247"/>
      <c r="G1441" s="282">
        <f>E1441*F1441</f>
        <v>0</v>
      </c>
    </row>
    <row r="1442" spans="1:7" s="2" customFormat="1" ht="15">
      <c r="A1442" s="250"/>
      <c r="B1442" s="51"/>
      <c r="C1442" s="297"/>
      <c r="D1442" s="51"/>
      <c r="E1442" s="247"/>
      <c r="F1442" s="282"/>
      <c r="G1442" s="282"/>
    </row>
    <row r="1443" spans="1:7" s="2" customFormat="1" ht="14.25">
      <c r="A1443" s="250"/>
      <c r="B1443" s="51" t="s">
        <v>105</v>
      </c>
      <c r="C1443" s="49" t="s">
        <v>496</v>
      </c>
      <c r="D1443" s="51" t="s">
        <v>15</v>
      </c>
      <c r="E1443" s="247">
        <v>3</v>
      </c>
      <c r="F1443" s="247"/>
      <c r="G1443" s="282">
        <f>E1443*F1443</f>
        <v>0</v>
      </c>
    </row>
    <row r="1444" spans="1:7" s="2" customFormat="1" ht="14.25">
      <c r="A1444" s="244"/>
      <c r="B1444" s="243"/>
      <c r="C1444" s="70"/>
      <c r="D1444" s="243"/>
      <c r="E1444" s="243"/>
      <c r="F1444" s="51"/>
      <c r="G1444" s="51"/>
    </row>
    <row r="1445" spans="1:7" s="2" customFormat="1" ht="14.25">
      <c r="A1445" s="43" t="s">
        <v>624</v>
      </c>
      <c r="B1445" s="43"/>
      <c r="C1445" s="43"/>
      <c r="D1445" s="43"/>
      <c r="E1445" s="43"/>
      <c r="F1445" s="43"/>
      <c r="G1445" s="275">
        <f>SUM(G1389:G1443)</f>
        <v>0</v>
      </c>
    </row>
    <row r="1446" spans="1:7" s="2" customFormat="1" ht="14.25">
      <c r="A1446" s="43" t="s">
        <v>639</v>
      </c>
      <c r="B1446" s="43"/>
      <c r="C1446" s="43"/>
      <c r="D1446" s="43"/>
      <c r="E1446" s="43"/>
      <c r="F1446" s="43"/>
      <c r="G1446" s="275">
        <f>G1382+G1445</f>
        <v>0</v>
      </c>
    </row>
    <row r="1447" spans="1:7" s="2" customFormat="1" ht="14.25">
      <c r="A1447" s="245"/>
      <c r="B1447" s="129"/>
      <c r="C1447" s="129"/>
      <c r="D1447" s="129"/>
      <c r="E1447" s="51"/>
      <c r="F1447" s="51"/>
      <c r="G1447" s="51"/>
    </row>
    <row r="1448" spans="1:7" s="2" customFormat="1" ht="14.25">
      <c r="A1448" s="244" t="s">
        <v>725</v>
      </c>
      <c r="B1448" s="129"/>
      <c r="C1448" s="70" t="s">
        <v>724</v>
      </c>
      <c r="D1448" s="243"/>
      <c r="E1448" s="243"/>
      <c r="F1448" s="51"/>
      <c r="G1448" s="51"/>
    </row>
    <row r="1449" spans="1:7" s="2" customFormat="1" ht="14.25">
      <c r="A1449" s="244"/>
      <c r="B1449" s="243"/>
      <c r="C1449" s="243"/>
      <c r="D1449" s="243"/>
      <c r="E1449" s="243"/>
      <c r="F1449" s="51"/>
      <c r="G1449" s="51"/>
    </row>
    <row r="1450" spans="1:7" s="2" customFormat="1" ht="14.25">
      <c r="A1450" s="245"/>
      <c r="B1450" s="129"/>
      <c r="C1450" s="70" t="s">
        <v>367</v>
      </c>
      <c r="D1450" s="51"/>
      <c r="E1450" s="51"/>
      <c r="F1450" s="51"/>
      <c r="G1450" s="51"/>
    </row>
    <row r="1451" spans="1:7" s="2" customFormat="1" ht="14.25">
      <c r="A1451" s="245"/>
      <c r="B1451" s="129"/>
      <c r="C1451" s="70"/>
      <c r="D1451" s="51"/>
      <c r="E1451" s="51"/>
      <c r="F1451" s="51"/>
      <c r="G1451" s="51"/>
    </row>
    <row r="1452" spans="1:7" s="2" customFormat="1" ht="136.5" customHeight="1">
      <c r="A1452" s="246">
        <f>A1439+1</f>
        <v>433</v>
      </c>
      <c r="B1452" s="51" t="s">
        <v>368</v>
      </c>
      <c r="C1452" s="49" t="s">
        <v>369</v>
      </c>
      <c r="D1452" s="51" t="s">
        <v>15</v>
      </c>
      <c r="E1452" s="247">
        <v>9</v>
      </c>
      <c r="F1452" s="248"/>
      <c r="G1452" s="249">
        <f>E1452*F1452</f>
        <v>0</v>
      </c>
    </row>
    <row r="1453" spans="1:7" s="2" customFormat="1" ht="14.25">
      <c r="A1453" s="250"/>
      <c r="B1453" s="51"/>
      <c r="C1453" s="49"/>
      <c r="D1453" s="51"/>
      <c r="E1453" s="247"/>
      <c r="F1453" s="248"/>
      <c r="G1453" s="249"/>
    </row>
    <row r="1454" spans="1:7" s="2" customFormat="1" ht="135.75" customHeight="1">
      <c r="A1454" s="246">
        <f>A1452+1</f>
        <v>434</v>
      </c>
      <c r="B1454" s="51" t="s">
        <v>370</v>
      </c>
      <c r="C1454" s="49" t="s">
        <v>688</v>
      </c>
      <c r="D1454" s="51" t="s">
        <v>15</v>
      </c>
      <c r="E1454" s="247">
        <v>8</v>
      </c>
      <c r="F1454" s="248"/>
      <c r="G1454" s="249">
        <f>E1454*F1454</f>
        <v>0</v>
      </c>
    </row>
    <row r="1455" spans="1:7" s="2" customFormat="1" ht="14.25">
      <c r="A1455" s="250"/>
      <c r="B1455" s="51"/>
      <c r="C1455" s="49"/>
      <c r="D1455" s="51"/>
      <c r="E1455" s="247"/>
      <c r="F1455" s="248"/>
      <c r="G1455" s="249"/>
    </row>
    <row r="1456" spans="1:7" s="2" customFormat="1" ht="165.75">
      <c r="A1456" s="246">
        <f>A1454+1</f>
        <v>435</v>
      </c>
      <c r="B1456" s="51" t="s">
        <v>371</v>
      </c>
      <c r="C1456" s="251" t="s">
        <v>372</v>
      </c>
      <c r="D1456" s="51" t="s">
        <v>15</v>
      </c>
      <c r="E1456" s="247">
        <v>23</v>
      </c>
      <c r="F1456" s="248"/>
      <c r="G1456" s="249">
        <f>E1456*F1456</f>
        <v>0</v>
      </c>
    </row>
    <row r="1457" spans="1:7" s="2" customFormat="1" ht="14.25">
      <c r="A1457" s="250"/>
      <c r="B1457" s="51"/>
      <c r="C1457" s="49"/>
      <c r="D1457" s="51"/>
      <c r="E1457" s="247"/>
      <c r="F1457" s="252"/>
      <c r="G1457" s="249"/>
    </row>
    <row r="1458" spans="1:7" s="2" customFormat="1" ht="54" customHeight="1">
      <c r="A1458" s="246">
        <f>A1456+1</f>
        <v>436</v>
      </c>
      <c r="B1458" s="51" t="s">
        <v>373</v>
      </c>
      <c r="C1458" s="170" t="s">
        <v>374</v>
      </c>
      <c r="D1458" s="51" t="s">
        <v>15</v>
      </c>
      <c r="E1458" s="247">
        <v>67</v>
      </c>
      <c r="F1458" s="248"/>
      <c r="G1458" s="249">
        <f>E1458*F1458</f>
        <v>0</v>
      </c>
    </row>
    <row r="1459" spans="1:7" s="2" customFormat="1" ht="14.25">
      <c r="A1459" s="250"/>
      <c r="B1459" s="51"/>
      <c r="C1459" s="49"/>
      <c r="D1459" s="51"/>
      <c r="E1459" s="247"/>
      <c r="F1459" s="252"/>
      <c r="G1459" s="249"/>
    </row>
    <row r="1460" spans="1:7" s="2" customFormat="1" ht="95.25" customHeight="1">
      <c r="A1460" s="246">
        <f>A1458+1</f>
        <v>437</v>
      </c>
      <c r="B1460" s="253" t="s">
        <v>643</v>
      </c>
      <c r="C1460" s="149" t="s">
        <v>376</v>
      </c>
      <c r="D1460" s="51" t="s">
        <v>15</v>
      </c>
      <c r="E1460" s="247">
        <v>2</v>
      </c>
      <c r="F1460" s="248"/>
      <c r="G1460" s="249">
        <f>E1460*F1460</f>
        <v>0</v>
      </c>
    </row>
    <row r="1461" spans="1:7" s="2" customFormat="1" ht="14.25">
      <c r="A1461" s="250"/>
      <c r="B1461" s="51"/>
      <c r="C1461" s="49"/>
      <c r="D1461" s="51"/>
      <c r="E1461" s="51"/>
      <c r="F1461" s="252"/>
      <c r="G1461" s="249"/>
    </row>
    <row r="1462" spans="1:7" s="2" customFormat="1" ht="38.25">
      <c r="A1462" s="246">
        <f>A1460+1</f>
        <v>438</v>
      </c>
      <c r="B1462" s="51" t="s">
        <v>377</v>
      </c>
      <c r="C1462" s="170" t="s">
        <v>378</v>
      </c>
      <c r="D1462" s="51" t="s">
        <v>15</v>
      </c>
      <c r="E1462" s="51">
        <v>3</v>
      </c>
      <c r="F1462" s="254"/>
      <c r="G1462" s="249">
        <f>E1462*F1462</f>
        <v>0</v>
      </c>
    </row>
    <row r="1463" spans="1:7" s="2" customFormat="1" ht="14.25">
      <c r="A1463" s="250"/>
      <c r="B1463" s="51"/>
      <c r="C1463" s="49"/>
      <c r="D1463" s="51"/>
      <c r="E1463" s="51"/>
      <c r="F1463" s="252"/>
      <c r="G1463" s="249"/>
    </row>
    <row r="1464" spans="1:7" s="2" customFormat="1" ht="63.75">
      <c r="A1464" s="246">
        <f>A1462+1</f>
        <v>439</v>
      </c>
      <c r="B1464" s="51" t="s">
        <v>381</v>
      </c>
      <c r="C1464" s="170" t="s">
        <v>382</v>
      </c>
      <c r="D1464" s="51" t="s">
        <v>15</v>
      </c>
      <c r="E1464" s="247">
        <v>14</v>
      </c>
      <c r="F1464" s="248"/>
      <c r="G1464" s="249">
        <f>E1464*F1464</f>
        <v>0</v>
      </c>
    </row>
    <row r="1465" spans="1:7" s="2" customFormat="1" ht="14.25">
      <c r="A1465" s="250"/>
      <c r="B1465" s="51"/>
      <c r="C1465" s="49"/>
      <c r="D1465" s="51"/>
      <c r="E1465" s="51"/>
      <c r="F1465" s="252"/>
      <c r="G1465" s="249"/>
    </row>
    <row r="1466" spans="1:7" s="2" customFormat="1" ht="25.5">
      <c r="A1466" s="246">
        <f>A1464+1</f>
        <v>440</v>
      </c>
      <c r="B1466" s="51" t="s">
        <v>383</v>
      </c>
      <c r="C1466" s="170" t="s">
        <v>384</v>
      </c>
      <c r="D1466" s="51" t="s">
        <v>15</v>
      </c>
      <c r="E1466" s="247">
        <v>18</v>
      </c>
      <c r="F1466" s="248"/>
      <c r="G1466" s="249">
        <f>E1466*F1466</f>
        <v>0</v>
      </c>
    </row>
    <row r="1467" spans="1:7" s="2" customFormat="1" ht="14.25">
      <c r="A1467" s="250"/>
      <c r="B1467" s="51"/>
      <c r="C1467" s="170"/>
      <c r="D1467" s="51"/>
      <c r="E1467" s="247"/>
      <c r="F1467" s="248"/>
      <c r="G1467" s="249"/>
    </row>
    <row r="1468" spans="1:7" s="2" customFormat="1" ht="51">
      <c r="A1468" s="246">
        <f>A1466+1</f>
        <v>441</v>
      </c>
      <c r="B1468" s="256" t="s">
        <v>385</v>
      </c>
      <c r="C1468" s="251" t="s">
        <v>386</v>
      </c>
      <c r="D1468" s="51" t="s">
        <v>15</v>
      </c>
      <c r="E1468" s="247">
        <v>14</v>
      </c>
      <c r="F1468" s="248"/>
      <c r="G1468" s="249">
        <f>E1468*F1468</f>
        <v>0</v>
      </c>
    </row>
    <row r="1469" spans="1:7" s="2" customFormat="1" ht="14.25">
      <c r="A1469" s="250"/>
      <c r="B1469" s="51"/>
      <c r="C1469" s="170"/>
      <c r="D1469" s="51"/>
      <c r="E1469" s="247"/>
      <c r="F1469" s="248"/>
      <c r="G1469" s="249"/>
    </row>
    <row r="1470" spans="1:7" s="2" customFormat="1" ht="38.25">
      <c r="A1470" s="246">
        <f>A1468+1</f>
        <v>442</v>
      </c>
      <c r="B1470" s="256" t="s">
        <v>387</v>
      </c>
      <c r="C1470" s="251" t="s">
        <v>388</v>
      </c>
      <c r="D1470" s="51" t="s">
        <v>15</v>
      </c>
      <c r="E1470" s="247">
        <v>15</v>
      </c>
      <c r="F1470" s="248"/>
      <c r="G1470" s="249">
        <f>E1470*F1470</f>
        <v>0</v>
      </c>
    </row>
    <row r="1471" spans="1:7" s="2" customFormat="1" ht="14.25">
      <c r="A1471" s="250"/>
      <c r="B1471" s="51"/>
      <c r="C1471" s="49"/>
      <c r="D1471" s="51"/>
      <c r="E1471" s="51"/>
      <c r="F1471" s="252"/>
      <c r="G1471" s="249"/>
    </row>
    <row r="1472" spans="1:7" s="2" customFormat="1" ht="33" customHeight="1">
      <c r="A1472" s="246">
        <f>A1470+1</f>
        <v>443</v>
      </c>
      <c r="B1472" s="51" t="s">
        <v>389</v>
      </c>
      <c r="C1472" s="49" t="s">
        <v>390</v>
      </c>
      <c r="D1472" s="51" t="s">
        <v>15</v>
      </c>
      <c r="E1472" s="51">
        <v>19</v>
      </c>
      <c r="F1472" s="252"/>
      <c r="G1472" s="249">
        <f>E1472*F1472</f>
        <v>0</v>
      </c>
    </row>
    <row r="1473" spans="1:7" s="2" customFormat="1" ht="14.25">
      <c r="A1473" s="250"/>
      <c r="B1473" s="51"/>
      <c r="C1473" s="49"/>
      <c r="D1473" s="51"/>
      <c r="E1473" s="51"/>
      <c r="F1473" s="252"/>
      <c r="G1473" s="249"/>
    </row>
    <row r="1474" spans="1:7" s="2" customFormat="1" ht="14.25">
      <c r="A1474" s="245"/>
      <c r="B1474" s="129"/>
      <c r="C1474" s="107" t="s">
        <v>393</v>
      </c>
      <c r="D1474" s="51"/>
      <c r="E1474" s="51"/>
      <c r="F1474" s="252"/>
      <c r="G1474" s="249"/>
    </row>
    <row r="1475" spans="1:7" s="2" customFormat="1" ht="14.25">
      <c r="A1475" s="245"/>
      <c r="B1475" s="129"/>
      <c r="C1475" s="129"/>
      <c r="D1475" s="51"/>
      <c r="E1475" s="51"/>
      <c r="F1475" s="252"/>
      <c r="G1475" s="249"/>
    </row>
    <row r="1476" spans="1:7" s="2" customFormat="1" ht="76.5">
      <c r="A1476" s="246">
        <f>A1472+1</f>
        <v>444</v>
      </c>
      <c r="B1476" s="51"/>
      <c r="C1476" s="49" t="s">
        <v>411</v>
      </c>
      <c r="D1476" s="51"/>
      <c r="E1476" s="247"/>
      <c r="F1476" s="260"/>
      <c r="G1476" s="261"/>
    </row>
    <row r="1477" spans="1:7" s="2" customFormat="1" ht="9" customHeight="1">
      <c r="A1477" s="250"/>
      <c r="B1477" s="51"/>
      <c r="C1477" s="49"/>
      <c r="D1477" s="51"/>
      <c r="E1477" s="247"/>
      <c r="F1477" s="260"/>
      <c r="G1477" s="261"/>
    </row>
    <row r="1478" spans="1:7" s="2" customFormat="1" ht="14.25">
      <c r="A1478" s="250"/>
      <c r="B1478" s="51" t="s">
        <v>412</v>
      </c>
      <c r="C1478" s="49" t="s">
        <v>413</v>
      </c>
      <c r="D1478" s="51" t="s">
        <v>22</v>
      </c>
      <c r="E1478" s="247">
        <v>260</v>
      </c>
      <c r="F1478" s="260"/>
      <c r="G1478" s="262">
        <f>F1478*E1478</f>
        <v>0</v>
      </c>
    </row>
    <row r="1479" spans="1:7" s="2" customFormat="1" ht="9" customHeight="1">
      <c r="A1479" s="250"/>
      <c r="B1479" s="51"/>
      <c r="C1479" s="49"/>
      <c r="D1479" s="51"/>
      <c r="E1479" s="247"/>
      <c r="F1479" s="260"/>
      <c r="G1479" s="262"/>
    </row>
    <row r="1480" spans="1:7" s="2" customFormat="1" ht="14.25">
      <c r="A1480" s="250"/>
      <c r="B1480" s="51" t="s">
        <v>414</v>
      </c>
      <c r="C1480" s="49" t="s">
        <v>415</v>
      </c>
      <c r="D1480" s="51" t="s">
        <v>22</v>
      </c>
      <c r="E1480" s="247">
        <v>300</v>
      </c>
      <c r="F1480" s="260"/>
      <c r="G1480" s="262">
        <f>F1480*E1480</f>
        <v>0</v>
      </c>
    </row>
    <row r="1481" spans="1:7" s="2" customFormat="1" ht="9" customHeight="1">
      <c r="A1481" s="250"/>
      <c r="B1481" s="51"/>
      <c r="C1481" s="49"/>
      <c r="D1481" s="51"/>
      <c r="E1481" s="247"/>
      <c r="F1481" s="260"/>
      <c r="G1481" s="262"/>
    </row>
    <row r="1482" spans="1:7" s="2" customFormat="1" ht="14.25">
      <c r="A1482" s="250"/>
      <c r="B1482" s="263" t="s">
        <v>416</v>
      </c>
      <c r="C1482" s="49" t="s">
        <v>417</v>
      </c>
      <c r="D1482" s="51" t="s">
        <v>22</v>
      </c>
      <c r="E1482" s="247">
        <v>150</v>
      </c>
      <c r="F1482" s="260"/>
      <c r="G1482" s="262">
        <f>F1482*E1482</f>
        <v>0</v>
      </c>
    </row>
    <row r="1483" spans="1:7" s="2" customFormat="1" ht="9" customHeight="1">
      <c r="A1483" s="250"/>
      <c r="B1483" s="51"/>
      <c r="C1483" s="49"/>
      <c r="D1483" s="51"/>
      <c r="E1483" s="247"/>
      <c r="F1483" s="260"/>
      <c r="G1483" s="262"/>
    </row>
    <row r="1484" spans="1:7" s="2" customFormat="1" ht="14.25">
      <c r="A1484" s="250"/>
      <c r="B1484" s="51" t="s">
        <v>418</v>
      </c>
      <c r="C1484" s="49" t="s">
        <v>419</v>
      </c>
      <c r="D1484" s="51" t="s">
        <v>22</v>
      </c>
      <c r="E1484" s="247">
        <v>40</v>
      </c>
      <c r="F1484" s="260"/>
      <c r="G1484" s="262">
        <f>F1484*E1484</f>
        <v>0</v>
      </c>
    </row>
    <row r="1485" spans="1:7" s="2" customFormat="1" ht="9" customHeight="1">
      <c r="A1485" s="250"/>
      <c r="B1485" s="51"/>
      <c r="C1485" s="49"/>
      <c r="D1485" s="51"/>
      <c r="E1485" s="247"/>
      <c r="F1485" s="258"/>
      <c r="G1485" s="249"/>
    </row>
    <row r="1486" spans="1:7" s="2" customFormat="1" ht="14.25">
      <c r="A1486" s="250"/>
      <c r="B1486" s="51" t="s">
        <v>420</v>
      </c>
      <c r="C1486" s="49" t="s">
        <v>421</v>
      </c>
      <c r="D1486" s="51" t="s">
        <v>22</v>
      </c>
      <c r="E1486" s="247">
        <v>10</v>
      </c>
      <c r="F1486" s="260"/>
      <c r="G1486" s="262">
        <f>F1486*E1486</f>
        <v>0</v>
      </c>
    </row>
    <row r="1487" spans="1:7" s="2" customFormat="1" ht="14.25">
      <c r="A1487" s="250"/>
      <c r="B1487" s="51"/>
      <c r="C1487" s="49"/>
      <c r="D1487" s="51"/>
      <c r="E1487" s="247"/>
      <c r="F1487" s="258"/>
      <c r="G1487" s="249"/>
    </row>
    <row r="1488" spans="1:7" s="2" customFormat="1" ht="51">
      <c r="A1488" s="246">
        <f>A1476+1</f>
        <v>445</v>
      </c>
      <c r="B1488" s="51"/>
      <c r="C1488" s="170" t="s">
        <v>422</v>
      </c>
      <c r="D1488" s="129"/>
      <c r="E1488" s="247"/>
      <c r="F1488" s="252"/>
      <c r="G1488" s="249"/>
    </row>
    <row r="1489" spans="1:7" s="2" customFormat="1" ht="14.25">
      <c r="A1489" s="250"/>
      <c r="B1489" s="129"/>
      <c r="C1489" s="129"/>
      <c r="D1489" s="51"/>
      <c r="E1489" s="247"/>
      <c r="F1489" s="252"/>
      <c r="G1489" s="249"/>
    </row>
    <row r="1490" spans="1:7" s="2" customFormat="1" ht="14.25">
      <c r="A1490" s="250"/>
      <c r="B1490" s="51" t="s">
        <v>423</v>
      </c>
      <c r="C1490" s="129" t="s">
        <v>424</v>
      </c>
      <c r="D1490" s="51" t="s">
        <v>15</v>
      </c>
      <c r="E1490" s="247">
        <v>2</v>
      </c>
      <c r="F1490" s="248"/>
      <c r="G1490" s="249">
        <f>E1490*F1490</f>
        <v>0</v>
      </c>
    </row>
    <row r="1491" spans="1:7" s="2" customFormat="1" ht="14.25">
      <c r="A1491" s="250"/>
      <c r="B1491" s="51"/>
      <c r="C1491" s="129"/>
      <c r="D1491" s="51"/>
      <c r="E1491" s="247"/>
      <c r="F1491" s="248"/>
      <c r="G1491" s="249"/>
    </row>
    <row r="1492" spans="1:7" s="2" customFormat="1" ht="14.25">
      <c r="A1492" s="250"/>
      <c r="B1492" s="51" t="s">
        <v>425</v>
      </c>
      <c r="C1492" s="49" t="s">
        <v>426</v>
      </c>
      <c r="D1492" s="51" t="s">
        <v>15</v>
      </c>
      <c r="E1492" s="247">
        <v>6</v>
      </c>
      <c r="F1492" s="248"/>
      <c r="G1492" s="249">
        <f>E1492*F1492</f>
        <v>0</v>
      </c>
    </row>
    <row r="1493" spans="1:7" s="2" customFormat="1" ht="14.25">
      <c r="A1493" s="250"/>
      <c r="B1493" s="51"/>
      <c r="C1493" s="49"/>
      <c r="D1493" s="51"/>
      <c r="E1493" s="247"/>
      <c r="F1493" s="248"/>
      <c r="G1493" s="249"/>
    </row>
    <row r="1494" spans="1:7" s="2" customFormat="1" ht="14.25">
      <c r="A1494" s="250"/>
      <c r="B1494" s="51" t="s">
        <v>427</v>
      </c>
      <c r="C1494" s="49" t="s">
        <v>428</v>
      </c>
      <c r="D1494" s="51" t="s">
        <v>15</v>
      </c>
      <c r="E1494" s="247">
        <v>4</v>
      </c>
      <c r="F1494" s="248"/>
      <c r="G1494" s="249">
        <f>E1494*F1494</f>
        <v>0</v>
      </c>
    </row>
    <row r="1495" spans="1:7" s="2" customFormat="1" ht="14.25">
      <c r="A1495" s="250"/>
      <c r="B1495" s="51"/>
      <c r="C1495" s="49"/>
      <c r="D1495" s="51"/>
      <c r="E1495" s="247"/>
      <c r="F1495" s="248"/>
      <c r="G1495" s="249"/>
    </row>
    <row r="1496" spans="1:7" s="2" customFormat="1" ht="14.25">
      <c r="A1496" s="250"/>
      <c r="B1496" s="51" t="s">
        <v>429</v>
      </c>
      <c r="C1496" s="49" t="s">
        <v>430</v>
      </c>
      <c r="D1496" s="51" t="s">
        <v>15</v>
      </c>
      <c r="E1496" s="247">
        <v>1</v>
      </c>
      <c r="F1496" s="248"/>
      <c r="G1496" s="249">
        <f>E1496*F1496</f>
        <v>0</v>
      </c>
    </row>
    <row r="1497" spans="1:7" s="2" customFormat="1" ht="14.25">
      <c r="A1497" s="250"/>
      <c r="B1497" s="51"/>
      <c r="C1497" s="49"/>
      <c r="D1497" s="51"/>
      <c r="E1497" s="247"/>
      <c r="F1497" s="258"/>
      <c r="G1497" s="249"/>
    </row>
    <row r="1498" spans="1:7" s="2" customFormat="1" ht="14.25">
      <c r="A1498" s="250"/>
      <c r="B1498" s="51"/>
      <c r="C1498" s="107" t="s">
        <v>438</v>
      </c>
      <c r="D1498" s="51"/>
      <c r="E1498" s="247"/>
      <c r="F1498" s="248"/>
      <c r="G1498" s="249"/>
    </row>
    <row r="1499" spans="1:7" s="2" customFormat="1" ht="14.25">
      <c r="A1499" s="250"/>
      <c r="B1499" s="51"/>
      <c r="C1499" s="264"/>
      <c r="D1499" s="51"/>
      <c r="E1499" s="247"/>
      <c r="F1499" s="248"/>
      <c r="G1499" s="249"/>
    </row>
    <row r="1500" spans="1:7" s="2" customFormat="1" ht="114.75">
      <c r="A1500" s="246">
        <f>A1488+1</f>
        <v>446</v>
      </c>
      <c r="B1500" s="51" t="s">
        <v>439</v>
      </c>
      <c r="C1500" s="149" t="s">
        <v>440</v>
      </c>
      <c r="D1500" s="51" t="s">
        <v>15</v>
      </c>
      <c r="E1500" s="247">
        <v>2</v>
      </c>
      <c r="F1500" s="248"/>
      <c r="G1500" s="249">
        <f>F1500*E1500</f>
        <v>0</v>
      </c>
    </row>
    <row r="1501" spans="1:7" s="2" customFormat="1" ht="14.25">
      <c r="A1501" s="250"/>
      <c r="B1501" s="51"/>
      <c r="C1501" s="149"/>
      <c r="D1501" s="51"/>
      <c r="E1501" s="247"/>
      <c r="F1501" s="248"/>
      <c r="G1501" s="249"/>
    </row>
    <row r="1502" spans="1:7" s="2" customFormat="1" ht="63.75">
      <c r="A1502" s="246">
        <f>A1500+1</f>
        <v>447</v>
      </c>
      <c r="B1502" s="51" t="s">
        <v>441</v>
      </c>
      <c r="C1502" s="149" t="s">
        <v>690</v>
      </c>
      <c r="D1502" s="51" t="s">
        <v>15</v>
      </c>
      <c r="E1502" s="247">
        <v>26</v>
      </c>
      <c r="F1502" s="248"/>
      <c r="G1502" s="249">
        <f>F1502*E1502</f>
        <v>0</v>
      </c>
    </row>
    <row r="1503" spans="1:7" s="2" customFormat="1" ht="14.25">
      <c r="A1503" s="250"/>
      <c r="B1503" s="56"/>
      <c r="C1503" s="170"/>
      <c r="D1503" s="51"/>
      <c r="E1503" s="247"/>
      <c r="F1503" s="248"/>
      <c r="G1503" s="249"/>
    </row>
    <row r="1504" spans="1:7" s="2" customFormat="1" ht="14.25">
      <c r="A1504" s="43" t="s">
        <v>625</v>
      </c>
      <c r="B1504" s="43"/>
      <c r="C1504" s="43"/>
      <c r="D1504" s="43"/>
      <c r="E1504" s="43"/>
      <c r="F1504" s="43"/>
      <c r="G1504" s="275">
        <f>SUM(G1451:G1503)</f>
        <v>0</v>
      </c>
    </row>
    <row r="1505" spans="1:7" s="2" customFormat="1" ht="14.25">
      <c r="A1505" s="250"/>
      <c r="B1505" s="51"/>
      <c r="C1505" s="276"/>
      <c r="D1505" s="276"/>
      <c r="E1505" s="106"/>
      <c r="F1505" s="106"/>
      <c r="G1505" s="247"/>
    </row>
    <row r="1506" spans="1:7" s="2" customFormat="1" ht="14.25">
      <c r="A1506" s="244" t="s">
        <v>726</v>
      </c>
      <c r="B1506" s="243"/>
      <c r="C1506" s="70" t="s">
        <v>626</v>
      </c>
      <c r="D1506" s="243"/>
      <c r="E1506" s="243"/>
      <c r="F1506" s="51"/>
      <c r="G1506" s="51"/>
    </row>
    <row r="1507" spans="1:7" s="2" customFormat="1" ht="14.25">
      <c r="A1507" s="250"/>
      <c r="B1507" s="51"/>
      <c r="C1507" s="49"/>
      <c r="D1507" s="51"/>
      <c r="E1507" s="51"/>
      <c r="F1507" s="252"/>
      <c r="G1507" s="249"/>
    </row>
    <row r="1508" spans="1:7" s="2" customFormat="1" ht="14.25">
      <c r="A1508" s="245"/>
      <c r="B1508" s="129"/>
      <c r="C1508" s="70" t="s">
        <v>367</v>
      </c>
      <c r="D1508" s="51"/>
      <c r="E1508" s="51"/>
      <c r="F1508" s="252"/>
      <c r="G1508" s="249"/>
    </row>
    <row r="1509" spans="1:7" s="2" customFormat="1" ht="14.25">
      <c r="A1509" s="277"/>
      <c r="B1509" s="278"/>
      <c r="C1509" s="278" t="s">
        <v>451</v>
      </c>
      <c r="D1509" s="106"/>
      <c r="E1509" s="106"/>
      <c r="F1509" s="279"/>
      <c r="G1509" s="280"/>
    </row>
    <row r="1510" spans="1:7" s="2" customFormat="1" ht="14.25">
      <c r="A1510" s="277"/>
      <c r="B1510" s="278"/>
      <c r="C1510" s="129"/>
      <c r="D1510" s="106"/>
      <c r="E1510" s="106"/>
      <c r="F1510" s="279"/>
      <c r="G1510" s="280"/>
    </row>
    <row r="1511" spans="1:7" s="2" customFormat="1" ht="89.25">
      <c r="A1511" s="246">
        <f>A1502+1</f>
        <v>448</v>
      </c>
      <c r="B1511" s="51" t="s">
        <v>570</v>
      </c>
      <c r="C1511" s="49" t="s">
        <v>452</v>
      </c>
      <c r="D1511" s="51" t="s">
        <v>15</v>
      </c>
      <c r="E1511" s="247">
        <v>7</v>
      </c>
      <c r="F1511" s="281"/>
      <c r="G1511" s="255">
        <f>E1511*F1511</f>
        <v>0</v>
      </c>
    </row>
    <row r="1512" spans="1:7" s="2" customFormat="1" ht="14.25">
      <c r="A1512" s="277"/>
      <c r="B1512" s="278"/>
      <c r="C1512" s="129"/>
      <c r="D1512" s="106"/>
      <c r="E1512" s="106"/>
      <c r="F1512" s="279"/>
      <c r="G1512" s="280"/>
    </row>
    <row r="1513" spans="1:7" s="2" customFormat="1" ht="51">
      <c r="A1513" s="246">
        <f>A1511+1</f>
        <v>449</v>
      </c>
      <c r="B1513" s="51" t="s">
        <v>571</v>
      </c>
      <c r="C1513" s="49" t="s">
        <v>453</v>
      </c>
      <c r="D1513" s="51" t="s">
        <v>0</v>
      </c>
      <c r="E1513" s="247">
        <v>25</v>
      </c>
      <c r="F1513" s="281"/>
      <c r="G1513" s="255">
        <f>E1513*F1513</f>
        <v>0</v>
      </c>
    </row>
    <row r="1514" spans="1:7" s="2" customFormat="1" ht="14.25">
      <c r="A1514" s="245"/>
      <c r="B1514" s="129"/>
      <c r="C1514" s="129"/>
      <c r="D1514" s="51"/>
      <c r="E1514" s="247"/>
      <c r="F1514" s="281"/>
      <c r="G1514" s="255"/>
    </row>
    <row r="1515" spans="1:7" s="2" customFormat="1" ht="56.25" customHeight="1">
      <c r="A1515" s="246">
        <f>A1513+1</f>
        <v>450</v>
      </c>
      <c r="B1515" s="51" t="s">
        <v>572</v>
      </c>
      <c r="C1515" s="49" t="s">
        <v>455</v>
      </c>
      <c r="D1515" s="51" t="s">
        <v>15</v>
      </c>
      <c r="E1515" s="247">
        <v>24</v>
      </c>
      <c r="F1515" s="281"/>
      <c r="G1515" s="255">
        <f>E1515*F1515</f>
        <v>0</v>
      </c>
    </row>
    <row r="1516" spans="1:7" s="2" customFormat="1" ht="9" customHeight="1">
      <c r="A1516" s="245"/>
      <c r="B1516" s="129"/>
      <c r="C1516" s="129"/>
      <c r="D1516" s="51"/>
      <c r="E1516" s="247"/>
      <c r="F1516" s="281"/>
      <c r="G1516" s="255"/>
    </row>
    <row r="1517" spans="1:7" s="2" customFormat="1" ht="56.25" customHeight="1">
      <c r="A1517" s="246">
        <f>A1515+1</f>
        <v>451</v>
      </c>
      <c r="B1517" s="51" t="s">
        <v>573</v>
      </c>
      <c r="C1517" s="49" t="s">
        <v>456</v>
      </c>
      <c r="D1517" s="51" t="s">
        <v>15</v>
      </c>
      <c r="E1517" s="247">
        <v>18</v>
      </c>
      <c r="F1517" s="281"/>
      <c r="G1517" s="255">
        <f>E1517*F1517</f>
        <v>0</v>
      </c>
    </row>
    <row r="1518" spans="1:7" s="2" customFormat="1" ht="9" customHeight="1">
      <c r="A1518" s="245"/>
      <c r="B1518" s="129"/>
      <c r="C1518" s="129"/>
      <c r="D1518" s="51"/>
      <c r="E1518" s="247"/>
      <c r="F1518" s="281"/>
      <c r="G1518" s="255"/>
    </row>
    <row r="1519" spans="1:7" s="2" customFormat="1" ht="54.75" customHeight="1">
      <c r="A1519" s="246">
        <f>A1517+1</f>
        <v>452</v>
      </c>
      <c r="B1519" s="51" t="s">
        <v>574</v>
      </c>
      <c r="C1519" s="49" t="s">
        <v>458</v>
      </c>
      <c r="D1519" s="51" t="s">
        <v>15</v>
      </c>
      <c r="E1519" s="247">
        <v>5</v>
      </c>
      <c r="F1519" s="281"/>
      <c r="G1519" s="282">
        <f>E1519*F1519</f>
        <v>0</v>
      </c>
    </row>
    <row r="1520" spans="1:7" s="2" customFormat="1" ht="9" customHeight="1">
      <c r="A1520" s="250"/>
      <c r="B1520" s="51"/>
      <c r="C1520" s="49"/>
      <c r="D1520" s="51"/>
      <c r="E1520" s="247"/>
      <c r="F1520" s="281"/>
      <c r="G1520" s="282"/>
    </row>
    <row r="1521" spans="1:7" s="2" customFormat="1" ht="57.75" customHeight="1">
      <c r="A1521" s="246">
        <f>A1519+1</f>
        <v>453</v>
      </c>
      <c r="B1521" s="51" t="s">
        <v>575</v>
      </c>
      <c r="C1521" s="49" t="s">
        <v>691</v>
      </c>
      <c r="D1521" s="51" t="s">
        <v>15</v>
      </c>
      <c r="E1521" s="247">
        <v>19</v>
      </c>
      <c r="F1521" s="281"/>
      <c r="G1521" s="282">
        <f>E1521*F1521</f>
        <v>0</v>
      </c>
    </row>
    <row r="1522" spans="1:7" s="2" customFormat="1" ht="9" customHeight="1">
      <c r="A1522" s="245"/>
      <c r="B1522" s="51"/>
      <c r="C1522" s="49"/>
      <c r="D1522" s="51"/>
      <c r="E1522" s="51"/>
      <c r="F1522" s="281"/>
      <c r="G1522" s="255"/>
    </row>
    <row r="1523" spans="1:7" s="2" customFormat="1" ht="63.75">
      <c r="A1523" s="246">
        <f>A1521+1</f>
        <v>454</v>
      </c>
      <c r="B1523" s="51" t="s">
        <v>576</v>
      </c>
      <c r="C1523" s="49" t="s">
        <v>461</v>
      </c>
      <c r="D1523" s="51" t="s">
        <v>188</v>
      </c>
      <c r="E1523" s="51">
        <v>13</v>
      </c>
      <c r="F1523" s="281"/>
      <c r="G1523" s="255">
        <f>F1523*E1523</f>
        <v>0</v>
      </c>
    </row>
    <row r="1524" spans="1:7" s="2" customFormat="1" ht="9" customHeight="1">
      <c r="A1524" s="245"/>
      <c r="B1524" s="51"/>
      <c r="C1524" s="49"/>
      <c r="D1524" s="51"/>
      <c r="E1524" s="51"/>
      <c r="F1524" s="281"/>
      <c r="G1524" s="255"/>
    </row>
    <row r="1525" spans="1:7" s="2" customFormat="1" ht="38.25">
      <c r="A1525" s="246">
        <f>A1523+1</f>
        <v>455</v>
      </c>
      <c r="B1525" s="51" t="s">
        <v>577</v>
      </c>
      <c r="C1525" s="49" t="s">
        <v>465</v>
      </c>
      <c r="D1525" s="51" t="s">
        <v>188</v>
      </c>
      <c r="E1525" s="51">
        <v>11</v>
      </c>
      <c r="F1525" s="281"/>
      <c r="G1525" s="255">
        <f>F1525*E1525</f>
        <v>0</v>
      </c>
    </row>
    <row r="1526" spans="1:7" s="2" customFormat="1" ht="9" customHeight="1">
      <c r="A1526" s="250"/>
      <c r="B1526" s="51"/>
      <c r="C1526" s="49"/>
      <c r="D1526" s="51"/>
      <c r="E1526" s="51"/>
      <c r="F1526" s="281"/>
      <c r="G1526" s="255"/>
    </row>
    <row r="1527" spans="1:7" s="2" customFormat="1" ht="38.25">
      <c r="A1527" s="246">
        <f>A1525+1</f>
        <v>456</v>
      </c>
      <c r="B1527" s="51" t="s">
        <v>578</v>
      </c>
      <c r="C1527" s="49" t="s">
        <v>466</v>
      </c>
      <c r="D1527" s="51" t="s">
        <v>15</v>
      </c>
      <c r="E1527" s="247">
        <v>1</v>
      </c>
      <c r="F1527" s="281"/>
      <c r="G1527" s="255">
        <f>E1527*F1527</f>
        <v>0</v>
      </c>
    </row>
    <row r="1528" spans="1:7" s="2" customFormat="1" ht="9" customHeight="1">
      <c r="A1528" s="250"/>
      <c r="B1528" s="51"/>
      <c r="C1528" s="49"/>
      <c r="D1528" s="51"/>
      <c r="E1528" s="247"/>
      <c r="F1528" s="281"/>
      <c r="G1528" s="255"/>
    </row>
    <row r="1529" spans="1:7" s="2" customFormat="1" ht="25.5">
      <c r="A1529" s="246">
        <f>A1527+1</f>
        <v>457</v>
      </c>
      <c r="B1529" s="51" t="s">
        <v>579</v>
      </c>
      <c r="C1529" s="49" t="s">
        <v>467</v>
      </c>
      <c r="D1529" s="51"/>
      <c r="E1529" s="247"/>
      <c r="F1529" s="255"/>
      <c r="G1529" s="255"/>
    </row>
    <row r="1530" spans="1:7" s="2" customFormat="1" ht="9" customHeight="1">
      <c r="A1530" s="245"/>
      <c r="B1530" s="51"/>
      <c r="C1530" s="49"/>
      <c r="D1530" s="51"/>
      <c r="E1530" s="247"/>
      <c r="F1530" s="255"/>
      <c r="G1530" s="255"/>
    </row>
    <row r="1531" spans="1:7" s="2" customFormat="1" ht="14.25">
      <c r="A1531" s="245"/>
      <c r="B1531" s="51" t="s">
        <v>6</v>
      </c>
      <c r="C1531" s="49" t="s">
        <v>468</v>
      </c>
      <c r="D1531" s="51" t="s">
        <v>188</v>
      </c>
      <c r="E1531" s="247">
        <v>1</v>
      </c>
      <c r="F1531" s="255"/>
      <c r="G1531" s="249">
        <f>E1531*F1531</f>
        <v>0</v>
      </c>
    </row>
    <row r="1532" spans="1:7" s="2" customFormat="1" ht="9" customHeight="1">
      <c r="A1532" s="250"/>
      <c r="B1532" s="51"/>
      <c r="C1532" s="49"/>
      <c r="D1532" s="129"/>
      <c r="E1532" s="247"/>
      <c r="F1532" s="281"/>
      <c r="G1532" s="255"/>
    </row>
    <row r="1533" spans="1:7" s="2" customFormat="1" ht="14.25">
      <c r="A1533" s="245"/>
      <c r="B1533" s="129"/>
      <c r="C1533" s="107" t="s">
        <v>438</v>
      </c>
      <c r="D1533" s="51"/>
      <c r="E1533" s="51"/>
      <c r="F1533" s="281"/>
      <c r="G1533" s="255"/>
    </row>
    <row r="1534" spans="1:7" s="2" customFormat="1" ht="14.25">
      <c r="A1534" s="245"/>
      <c r="B1534" s="129"/>
      <c r="C1534" s="278" t="s">
        <v>451</v>
      </c>
      <c r="D1534" s="51"/>
      <c r="E1534" s="51"/>
      <c r="F1534" s="281"/>
      <c r="G1534" s="255"/>
    </row>
    <row r="1535" spans="1:7" s="2" customFormat="1" ht="9" customHeight="1">
      <c r="A1535" s="245"/>
      <c r="B1535" s="129"/>
      <c r="C1535" s="129"/>
      <c r="D1535" s="51"/>
      <c r="E1535" s="51"/>
      <c r="F1535" s="281"/>
      <c r="G1535" s="255"/>
    </row>
    <row r="1536" spans="1:7" s="2" customFormat="1" ht="127.5">
      <c r="A1536" s="246">
        <f>A1529+1</f>
        <v>458</v>
      </c>
      <c r="B1536" s="51" t="s">
        <v>580</v>
      </c>
      <c r="C1536" s="49" t="s">
        <v>479</v>
      </c>
      <c r="D1536" s="51"/>
      <c r="E1536" s="51"/>
      <c r="F1536" s="281"/>
      <c r="G1536" s="255"/>
    </row>
    <row r="1537" spans="1:7" s="2" customFormat="1" ht="9" customHeight="1">
      <c r="A1537" s="245"/>
      <c r="B1537" s="129"/>
      <c r="C1537" s="129"/>
      <c r="D1537" s="51"/>
      <c r="E1537" s="51"/>
      <c r="F1537" s="281"/>
      <c r="G1537" s="255"/>
    </row>
    <row r="1538" spans="1:7" s="2" customFormat="1" ht="14.25">
      <c r="A1538" s="245"/>
      <c r="B1538" s="51" t="s">
        <v>6</v>
      </c>
      <c r="C1538" s="129" t="s">
        <v>480</v>
      </c>
      <c r="D1538" s="51" t="s">
        <v>22</v>
      </c>
      <c r="E1538" s="247">
        <v>150</v>
      </c>
      <c r="F1538" s="281"/>
      <c r="G1538" s="255">
        <f>E1538*F1538</f>
        <v>0</v>
      </c>
    </row>
    <row r="1539" spans="1:7" s="2" customFormat="1" ht="9" customHeight="1">
      <c r="A1539" s="245"/>
      <c r="B1539" s="129"/>
      <c r="C1539" s="129"/>
      <c r="D1539" s="51"/>
      <c r="E1539" s="247"/>
      <c r="F1539" s="281"/>
      <c r="G1539" s="255"/>
    </row>
    <row r="1540" spans="1:7" s="2" customFormat="1" ht="14.25">
      <c r="A1540" s="245"/>
      <c r="B1540" s="51" t="s">
        <v>105</v>
      </c>
      <c r="C1540" s="49" t="s">
        <v>481</v>
      </c>
      <c r="D1540" s="51" t="s">
        <v>22</v>
      </c>
      <c r="E1540" s="294">
        <v>220</v>
      </c>
      <c r="F1540" s="281"/>
      <c r="G1540" s="255">
        <f>E1540*F1540</f>
        <v>0</v>
      </c>
    </row>
    <row r="1541" spans="1:7" s="2" customFormat="1" ht="9" customHeight="1">
      <c r="A1541" s="245"/>
      <c r="B1541" s="129"/>
      <c r="C1541" s="51"/>
      <c r="D1541" s="51"/>
      <c r="E1541" s="294"/>
      <c r="F1541" s="281"/>
      <c r="G1541" s="255"/>
    </row>
    <row r="1542" spans="1:7" s="2" customFormat="1" ht="14.25">
      <c r="A1542" s="245"/>
      <c r="B1542" s="51" t="s">
        <v>7</v>
      </c>
      <c r="C1542" s="49" t="s">
        <v>482</v>
      </c>
      <c r="D1542" s="51" t="s">
        <v>22</v>
      </c>
      <c r="E1542" s="294">
        <v>200</v>
      </c>
      <c r="F1542" s="281"/>
      <c r="G1542" s="255">
        <f>E1542*F1542</f>
        <v>0</v>
      </c>
    </row>
    <row r="1543" spans="1:7" s="2" customFormat="1" ht="14.25">
      <c r="A1543" s="245"/>
      <c r="B1543" s="129"/>
      <c r="C1543" s="129"/>
      <c r="D1543" s="51"/>
      <c r="E1543" s="247"/>
      <c r="F1543" s="281"/>
      <c r="G1543" s="255"/>
    </row>
    <row r="1544" spans="1:7" s="2" customFormat="1" ht="57" customHeight="1">
      <c r="A1544" s="246">
        <f>A1536+1</f>
        <v>459</v>
      </c>
      <c r="B1544" s="51" t="s">
        <v>581</v>
      </c>
      <c r="C1544" s="251" t="s">
        <v>484</v>
      </c>
      <c r="D1544" s="256" t="s">
        <v>15</v>
      </c>
      <c r="E1544" s="256">
        <v>8</v>
      </c>
      <c r="F1544" s="281"/>
      <c r="G1544" s="255">
        <f>E1544*F1544</f>
        <v>0</v>
      </c>
    </row>
    <row r="1545" spans="1:7" s="2" customFormat="1" ht="14.25">
      <c r="A1545" s="250"/>
      <c r="B1545" s="51"/>
      <c r="C1545" s="251"/>
      <c r="D1545" s="256"/>
      <c r="E1545" s="256"/>
      <c r="F1545" s="281"/>
      <c r="G1545" s="295"/>
    </row>
    <row r="1546" spans="1:7" s="2" customFormat="1" ht="68.25" customHeight="1">
      <c r="A1546" s="246">
        <f>A1544+1</f>
        <v>460</v>
      </c>
      <c r="B1546" s="51" t="s">
        <v>582</v>
      </c>
      <c r="C1546" s="49" t="s">
        <v>485</v>
      </c>
      <c r="D1546" s="51"/>
      <c r="E1546" s="247"/>
      <c r="F1546" s="283"/>
      <c r="G1546" s="284"/>
    </row>
    <row r="1547" spans="1:7" s="2" customFormat="1" ht="14.25">
      <c r="A1547" s="245"/>
      <c r="B1547" s="51"/>
      <c r="C1547" s="51"/>
      <c r="D1547" s="51"/>
      <c r="E1547" s="247"/>
      <c r="F1547" s="283"/>
      <c r="G1547" s="284"/>
    </row>
    <row r="1548" spans="1:7" s="2" customFormat="1" ht="14.25">
      <c r="A1548" s="245"/>
      <c r="B1548" s="51" t="s">
        <v>6</v>
      </c>
      <c r="C1548" s="49" t="s">
        <v>481</v>
      </c>
      <c r="D1548" s="51" t="s">
        <v>15</v>
      </c>
      <c r="E1548" s="247">
        <v>2</v>
      </c>
      <c r="F1548" s="281"/>
      <c r="G1548" s="255">
        <f>E1548*F1548</f>
        <v>0</v>
      </c>
    </row>
    <row r="1549" spans="1:7" s="2" customFormat="1" ht="14.25">
      <c r="A1549" s="245"/>
      <c r="B1549" s="51"/>
      <c r="C1549" s="51"/>
      <c r="D1549" s="51"/>
      <c r="E1549" s="247"/>
      <c r="F1549" s="281"/>
      <c r="G1549" s="255"/>
    </row>
    <row r="1550" spans="1:7" s="2" customFormat="1" ht="14.25">
      <c r="A1550" s="245"/>
      <c r="B1550" s="51" t="s">
        <v>105</v>
      </c>
      <c r="C1550" s="49" t="s">
        <v>482</v>
      </c>
      <c r="D1550" s="51" t="s">
        <v>15</v>
      </c>
      <c r="E1550" s="247">
        <v>9</v>
      </c>
      <c r="F1550" s="281"/>
      <c r="G1550" s="255">
        <f>E1550*F1550</f>
        <v>0</v>
      </c>
    </row>
    <row r="1551" spans="1:7" s="2" customFormat="1" ht="14.25">
      <c r="A1551" s="245"/>
      <c r="B1551" s="51"/>
      <c r="C1551" s="49"/>
      <c r="D1551" s="51"/>
      <c r="E1551" s="247"/>
      <c r="F1551" s="281"/>
      <c r="G1551" s="255"/>
    </row>
    <row r="1552" spans="1:7" s="2" customFormat="1" ht="110.25" customHeight="1">
      <c r="A1552" s="246">
        <f>A1546+1</f>
        <v>461</v>
      </c>
      <c r="B1552" s="51" t="s">
        <v>583</v>
      </c>
      <c r="C1552" s="49" t="s">
        <v>487</v>
      </c>
      <c r="D1552" s="51"/>
      <c r="E1552" s="247"/>
      <c r="F1552" s="281"/>
      <c r="G1552" s="255"/>
    </row>
    <row r="1553" spans="1:7" s="2" customFormat="1" ht="14.25">
      <c r="A1553" s="245"/>
      <c r="B1553" s="51"/>
      <c r="C1553" s="49"/>
      <c r="D1553" s="51"/>
      <c r="E1553" s="247"/>
      <c r="F1553" s="281"/>
      <c r="G1553" s="255"/>
    </row>
    <row r="1554" spans="1:7" s="2" customFormat="1" ht="14.25">
      <c r="A1554" s="245"/>
      <c r="B1554" s="51" t="s">
        <v>6</v>
      </c>
      <c r="C1554" s="49" t="s">
        <v>481</v>
      </c>
      <c r="D1554" s="51" t="s">
        <v>22</v>
      </c>
      <c r="E1554" s="247">
        <v>10</v>
      </c>
      <c r="F1554" s="281"/>
      <c r="G1554" s="255">
        <f>E1554*F1554</f>
        <v>0</v>
      </c>
    </row>
    <row r="1555" spans="1:7" s="2" customFormat="1" ht="14.25">
      <c r="A1555" s="245"/>
      <c r="B1555" s="51"/>
      <c r="C1555" s="49"/>
      <c r="D1555" s="51"/>
      <c r="E1555" s="247"/>
      <c r="F1555" s="281"/>
      <c r="G1555" s="255"/>
    </row>
    <row r="1556" spans="1:7" s="2" customFormat="1" ht="14.25">
      <c r="A1556" s="245"/>
      <c r="B1556" s="51" t="s">
        <v>105</v>
      </c>
      <c r="C1556" s="49" t="s">
        <v>482</v>
      </c>
      <c r="D1556" s="51" t="s">
        <v>22</v>
      </c>
      <c r="E1556" s="247">
        <v>10</v>
      </c>
      <c r="F1556" s="281"/>
      <c r="G1556" s="255">
        <f>E1556*F1556</f>
        <v>0</v>
      </c>
    </row>
    <row r="1557" spans="1:7" s="2" customFormat="1" ht="14.25">
      <c r="A1557" s="245"/>
      <c r="B1557" s="51"/>
      <c r="C1557" s="49"/>
      <c r="D1557" s="51"/>
      <c r="E1557" s="247"/>
      <c r="F1557" s="281"/>
      <c r="G1557" s="255"/>
    </row>
    <row r="1558" spans="1:7" s="2" customFormat="1" ht="14.25">
      <c r="A1558" s="250"/>
      <c r="B1558" s="51"/>
      <c r="C1558" s="107" t="s">
        <v>492</v>
      </c>
      <c r="D1558" s="51"/>
      <c r="E1558" s="247"/>
      <c r="F1558" s="281"/>
      <c r="G1558" s="255"/>
    </row>
    <row r="1559" spans="1:7" s="2" customFormat="1" ht="14.25">
      <c r="A1559" s="250"/>
      <c r="B1559" s="51"/>
      <c r="C1559" s="278" t="s">
        <v>493</v>
      </c>
      <c r="D1559" s="51"/>
      <c r="E1559" s="247"/>
      <c r="F1559" s="281"/>
      <c r="G1559" s="255"/>
    </row>
    <row r="1560" spans="1:7" s="2" customFormat="1" ht="14.25">
      <c r="A1560" s="250"/>
      <c r="B1560" s="51"/>
      <c r="C1560" s="49"/>
      <c r="D1560" s="51"/>
      <c r="E1560" s="247"/>
      <c r="F1560" s="281"/>
      <c r="G1560" s="255"/>
    </row>
    <row r="1561" spans="1:7" s="2" customFormat="1" ht="14.25">
      <c r="A1561" s="296">
        <f>A1552+1</f>
        <v>462</v>
      </c>
      <c r="B1561" s="51" t="s">
        <v>584</v>
      </c>
      <c r="C1561" s="49" t="s">
        <v>494</v>
      </c>
      <c r="D1561" s="51"/>
      <c r="E1561" s="247"/>
      <c r="F1561" s="282"/>
      <c r="G1561" s="282"/>
    </row>
    <row r="1562" spans="1:7" s="2" customFormat="1" ht="15">
      <c r="A1562" s="250"/>
      <c r="B1562" s="51"/>
      <c r="C1562" s="297"/>
      <c r="D1562" s="51"/>
      <c r="E1562" s="247"/>
      <c r="F1562" s="282"/>
      <c r="G1562" s="282"/>
    </row>
    <row r="1563" spans="1:7" s="2" customFormat="1" ht="25.5">
      <c r="A1563" s="250"/>
      <c r="B1563" s="51" t="s">
        <v>6</v>
      </c>
      <c r="C1563" s="49" t="s">
        <v>495</v>
      </c>
      <c r="D1563" s="51" t="s">
        <v>15</v>
      </c>
      <c r="E1563" s="247">
        <v>3</v>
      </c>
      <c r="F1563" s="247"/>
      <c r="G1563" s="282">
        <f>E1563*F1563</f>
        <v>0</v>
      </c>
    </row>
    <row r="1564" spans="1:7" s="2" customFormat="1" ht="15">
      <c r="A1564" s="250"/>
      <c r="B1564" s="51"/>
      <c r="C1564" s="297"/>
      <c r="D1564" s="51"/>
      <c r="E1564" s="247"/>
      <c r="F1564" s="282"/>
      <c r="G1564" s="282"/>
    </row>
    <row r="1565" spans="1:7" s="2" customFormat="1" ht="14.25">
      <c r="A1565" s="250"/>
      <c r="B1565" s="51" t="s">
        <v>105</v>
      </c>
      <c r="C1565" s="49" t="s">
        <v>496</v>
      </c>
      <c r="D1565" s="51" t="s">
        <v>15</v>
      </c>
      <c r="E1565" s="247">
        <v>3</v>
      </c>
      <c r="F1565" s="247"/>
      <c r="G1565" s="282">
        <f>E1565*F1565</f>
        <v>0</v>
      </c>
    </row>
    <row r="1566" spans="1:7" s="2" customFormat="1" ht="15">
      <c r="A1566" s="250"/>
      <c r="B1566" s="51"/>
      <c r="C1566" s="297"/>
      <c r="D1566" s="51"/>
      <c r="E1566" s="247"/>
      <c r="F1566" s="282"/>
      <c r="G1566" s="282"/>
    </row>
    <row r="1567" spans="1:7" s="2" customFormat="1" ht="14.25">
      <c r="A1567" s="43" t="s">
        <v>627</v>
      </c>
      <c r="B1567" s="43"/>
      <c r="C1567" s="43"/>
      <c r="D1567" s="43"/>
      <c r="E1567" s="43"/>
      <c r="F1567" s="43"/>
      <c r="G1567" s="298">
        <f>SUM(G1511:G1566)</f>
        <v>0</v>
      </c>
    </row>
    <row r="1568" spans="1:7" s="2" customFormat="1" ht="14.25">
      <c r="A1568" s="43" t="s">
        <v>640</v>
      </c>
      <c r="B1568" s="43"/>
      <c r="C1568" s="43"/>
      <c r="D1568" s="43"/>
      <c r="E1568" s="43"/>
      <c r="F1568" s="43"/>
      <c r="G1568" s="298">
        <f>G1504+G1567</f>
        <v>0</v>
      </c>
    </row>
    <row r="1569" spans="1:7" s="2" customFormat="1" ht="14.25">
      <c r="A1569" s="245"/>
      <c r="B1569" s="129"/>
      <c r="C1569" s="129"/>
      <c r="D1569" s="129"/>
      <c r="E1569" s="51"/>
      <c r="F1569" s="51"/>
      <c r="G1569" s="51"/>
    </row>
    <row r="1570" spans="1:7" s="2" customFormat="1" ht="14.25">
      <c r="A1570" s="245"/>
      <c r="B1570" s="129"/>
      <c r="C1570" s="129"/>
      <c r="D1570" s="129"/>
      <c r="E1570" s="51"/>
      <c r="F1570" s="51"/>
      <c r="G1570" s="51"/>
    </row>
    <row r="1571" spans="1:7" s="2" customFormat="1" ht="14.25">
      <c r="A1571" s="245"/>
      <c r="B1571" s="129"/>
      <c r="C1571" s="129"/>
      <c r="D1571" s="129"/>
      <c r="E1571" s="51"/>
      <c r="F1571" s="51"/>
      <c r="G1571" s="51"/>
    </row>
    <row r="1572" spans="1:7" s="2" customFormat="1" ht="14.25">
      <c r="A1572" s="245"/>
      <c r="B1572" s="129"/>
      <c r="C1572" s="129"/>
      <c r="D1572" s="129"/>
      <c r="E1572" s="51"/>
      <c r="F1572" s="51"/>
      <c r="G1572" s="51"/>
    </row>
    <row r="1573" spans="1:7" s="2" customFormat="1" ht="14.25">
      <c r="A1573" s="245"/>
      <c r="B1573" s="129"/>
      <c r="C1573" s="129"/>
      <c r="D1573" s="129"/>
      <c r="E1573" s="51"/>
      <c r="F1573" s="51"/>
      <c r="G1573" s="51"/>
    </row>
    <row r="1574" spans="1:7" s="2" customFormat="1" ht="14.25">
      <c r="A1574" s="245"/>
      <c r="B1574" s="129"/>
      <c r="C1574" s="129"/>
      <c r="D1574" s="129"/>
      <c r="E1574" s="51"/>
      <c r="F1574" s="51"/>
      <c r="G1574" s="51"/>
    </row>
    <row r="1575" spans="1:7" s="2" customFormat="1" ht="14.25">
      <c r="A1575" s="245"/>
      <c r="B1575" s="129"/>
      <c r="C1575" s="129"/>
      <c r="D1575" s="129"/>
      <c r="E1575" s="51"/>
      <c r="F1575" s="51"/>
      <c r="G1575" s="51"/>
    </row>
    <row r="1576" spans="1:7" s="2" customFormat="1" ht="14.25">
      <c r="A1576" s="245"/>
      <c r="B1576" s="129"/>
      <c r="C1576" s="129"/>
      <c r="D1576" s="129"/>
      <c r="E1576" s="51"/>
      <c r="F1576" s="51"/>
      <c r="G1576" s="51"/>
    </row>
    <row r="1577" spans="1:7" s="2" customFormat="1" ht="14.25">
      <c r="A1577" s="245"/>
      <c r="B1577" s="129"/>
      <c r="C1577" s="129"/>
      <c r="D1577" s="129"/>
      <c r="E1577" s="51"/>
      <c r="F1577" s="51"/>
      <c r="G1577" s="51"/>
    </row>
    <row r="1578" spans="1:7" s="2" customFormat="1" ht="14.25">
      <c r="A1578" s="245"/>
      <c r="B1578" s="129"/>
      <c r="C1578" s="129"/>
      <c r="D1578" s="129"/>
      <c r="E1578" s="51"/>
      <c r="F1578" s="51"/>
      <c r="G1578" s="51"/>
    </row>
    <row r="1579" spans="1:7" s="2" customFormat="1" ht="14.25">
      <c r="A1579" s="245"/>
      <c r="B1579" s="129"/>
      <c r="C1579" s="129"/>
      <c r="D1579" s="129"/>
      <c r="E1579" s="51"/>
      <c r="F1579" s="51"/>
      <c r="G1579" s="51"/>
    </row>
    <row r="1580" spans="1:7" s="2" customFormat="1" ht="14.25">
      <c r="A1580" s="245"/>
      <c r="B1580" s="129"/>
      <c r="C1580" s="129"/>
      <c r="D1580" s="129"/>
      <c r="E1580" s="51"/>
      <c r="F1580" s="51"/>
      <c r="G1580" s="51"/>
    </row>
    <row r="1581" spans="1:7" s="2" customFormat="1" ht="14.25">
      <c r="A1581" s="245"/>
      <c r="B1581" s="129"/>
      <c r="C1581" s="129"/>
      <c r="D1581" s="129"/>
      <c r="E1581" s="51"/>
      <c r="F1581" s="51"/>
      <c r="G1581" s="51"/>
    </row>
    <row r="1582" spans="1:7" s="2" customFormat="1" ht="14.25">
      <c r="A1582" s="244" t="s">
        <v>641</v>
      </c>
      <c r="B1582" s="129"/>
      <c r="C1582" s="70" t="s">
        <v>727</v>
      </c>
      <c r="D1582" s="243"/>
      <c r="E1582" s="243"/>
      <c r="F1582" s="51"/>
      <c r="G1582" s="51"/>
    </row>
    <row r="1583" spans="1:7" s="2" customFormat="1" ht="14.25">
      <c r="A1583" s="244"/>
      <c r="B1583" s="243"/>
      <c r="C1583" s="243"/>
      <c r="D1583" s="243"/>
      <c r="E1583" s="243"/>
      <c r="F1583" s="51"/>
      <c r="G1583" s="51"/>
    </row>
    <row r="1584" spans="1:7" s="2" customFormat="1" ht="14.25">
      <c r="A1584" s="245"/>
      <c r="B1584" s="129"/>
      <c r="C1584" s="107" t="s">
        <v>393</v>
      </c>
      <c r="D1584" s="51"/>
      <c r="E1584" s="51"/>
      <c r="F1584" s="252"/>
      <c r="G1584" s="249"/>
    </row>
    <row r="1585" spans="1:7" s="2" customFormat="1" ht="14.25">
      <c r="A1585" s="245"/>
      <c r="B1585" s="129"/>
      <c r="C1585" s="129"/>
      <c r="D1585" s="51"/>
      <c r="E1585" s="51"/>
      <c r="F1585" s="252"/>
      <c r="G1585" s="249"/>
    </row>
    <row r="1586" spans="1:7" s="2" customFormat="1" ht="126" customHeight="1">
      <c r="A1586" s="246">
        <f>A1561+1</f>
        <v>463</v>
      </c>
      <c r="B1586" s="129"/>
      <c r="C1586" s="170" t="s">
        <v>394</v>
      </c>
      <c r="D1586" s="129"/>
      <c r="E1586" s="51"/>
      <c r="F1586" s="252"/>
      <c r="G1586" s="249"/>
    </row>
    <row r="1587" spans="1:7" s="2" customFormat="1" ht="14.25">
      <c r="A1587" s="257"/>
      <c r="B1587" s="129"/>
      <c r="C1587" s="49"/>
      <c r="D1587" s="56"/>
      <c r="E1587" s="56"/>
      <c r="F1587" s="248"/>
      <c r="G1587" s="249"/>
    </row>
    <row r="1588" spans="1:7" s="2" customFormat="1" ht="14.25">
      <c r="A1588" s="250"/>
      <c r="B1588" s="51" t="s">
        <v>395</v>
      </c>
      <c r="C1588" s="49" t="s">
        <v>396</v>
      </c>
      <c r="D1588" s="51" t="s">
        <v>22</v>
      </c>
      <c r="E1588" s="247">
        <v>10</v>
      </c>
      <c r="F1588" s="248"/>
      <c r="G1588" s="249">
        <f>E1588*F1588</f>
        <v>0</v>
      </c>
    </row>
    <row r="1589" spans="1:7" s="2" customFormat="1" ht="14.25">
      <c r="A1589" s="250"/>
      <c r="B1589" s="51"/>
      <c r="C1589" s="49"/>
      <c r="D1589" s="51"/>
      <c r="E1589" s="247"/>
      <c r="F1589" s="248"/>
      <c r="G1589" s="249"/>
    </row>
    <row r="1590" spans="1:7" s="2" customFormat="1" ht="14.25">
      <c r="A1590" s="250"/>
      <c r="B1590" s="51" t="s">
        <v>397</v>
      </c>
      <c r="C1590" s="49" t="s">
        <v>398</v>
      </c>
      <c r="D1590" s="51" t="s">
        <v>22</v>
      </c>
      <c r="E1590" s="247">
        <v>20</v>
      </c>
      <c r="F1590" s="248"/>
      <c r="G1590" s="249">
        <f>E1590*F1590</f>
        <v>0</v>
      </c>
    </row>
    <row r="1591" spans="1:7" s="2" customFormat="1" ht="14.25">
      <c r="A1591" s="250"/>
      <c r="B1591" s="51"/>
      <c r="C1591" s="49"/>
      <c r="D1591" s="51"/>
      <c r="E1591" s="247"/>
      <c r="F1591" s="248"/>
      <c r="G1591" s="249"/>
    </row>
    <row r="1592" spans="1:7" s="2" customFormat="1" ht="14.25">
      <c r="A1592" s="250"/>
      <c r="B1592" s="51" t="s">
        <v>399</v>
      </c>
      <c r="C1592" s="49" t="s">
        <v>400</v>
      </c>
      <c r="D1592" s="51" t="s">
        <v>22</v>
      </c>
      <c r="E1592" s="247">
        <v>20</v>
      </c>
      <c r="F1592" s="248"/>
      <c r="G1592" s="249">
        <f>E1592*F1592</f>
        <v>0</v>
      </c>
    </row>
    <row r="1593" spans="1:7" s="2" customFormat="1" ht="14.25">
      <c r="A1593" s="250"/>
      <c r="B1593" s="51"/>
      <c r="C1593" s="49"/>
      <c r="D1593" s="51"/>
      <c r="E1593" s="247"/>
      <c r="F1593" s="248"/>
      <c r="G1593" s="249"/>
    </row>
    <row r="1594" spans="1:7" s="2" customFormat="1" ht="14.25">
      <c r="A1594" s="250"/>
      <c r="B1594" s="51" t="s">
        <v>401</v>
      </c>
      <c r="C1594" s="49" t="s">
        <v>402</v>
      </c>
      <c r="D1594" s="51" t="s">
        <v>22</v>
      </c>
      <c r="E1594" s="247">
        <v>20</v>
      </c>
      <c r="F1594" s="248"/>
      <c r="G1594" s="249">
        <f>E1594*F1594</f>
        <v>0</v>
      </c>
    </row>
    <row r="1595" spans="1:7" s="2" customFormat="1" ht="14.25">
      <c r="A1595" s="250"/>
      <c r="B1595" s="51"/>
      <c r="C1595" s="49"/>
      <c r="D1595" s="51"/>
      <c r="E1595" s="247"/>
      <c r="F1595" s="248"/>
      <c r="G1595" s="249"/>
    </row>
    <row r="1596" spans="1:7" s="2" customFormat="1" ht="14.25">
      <c r="A1596" s="250"/>
      <c r="B1596" s="51" t="s">
        <v>403</v>
      </c>
      <c r="C1596" s="49" t="s">
        <v>404</v>
      </c>
      <c r="D1596" s="51" t="s">
        <v>22</v>
      </c>
      <c r="E1596" s="247">
        <v>1180</v>
      </c>
      <c r="F1596" s="258"/>
      <c r="G1596" s="249">
        <f>E1596*F1596</f>
        <v>0</v>
      </c>
    </row>
    <row r="1597" spans="1:7" s="2" customFormat="1" ht="14.25">
      <c r="A1597" s="250"/>
      <c r="B1597" s="51"/>
      <c r="C1597" s="49"/>
      <c r="D1597" s="51"/>
      <c r="E1597" s="247"/>
      <c r="F1597" s="258"/>
      <c r="G1597" s="249"/>
    </row>
    <row r="1598" spans="1:7" s="2" customFormat="1" ht="14.25">
      <c r="A1598" s="250"/>
      <c r="B1598" s="51" t="s">
        <v>405</v>
      </c>
      <c r="C1598" s="49" t="s">
        <v>406</v>
      </c>
      <c r="D1598" s="51" t="s">
        <v>22</v>
      </c>
      <c r="E1598" s="247">
        <v>450</v>
      </c>
      <c r="F1598" s="258"/>
      <c r="G1598" s="249">
        <f>E1598*F1598</f>
        <v>0</v>
      </c>
    </row>
    <row r="1599" spans="1:7" s="2" customFormat="1" ht="14.25">
      <c r="A1599" s="250"/>
      <c r="B1599" s="51"/>
      <c r="C1599" s="49"/>
      <c r="D1599" s="51"/>
      <c r="E1599" s="247"/>
      <c r="F1599" s="258"/>
      <c r="G1599" s="249"/>
    </row>
    <row r="1600" spans="1:7" s="2" customFormat="1" ht="57" customHeight="1">
      <c r="A1600" s="246">
        <f>A1586+1</f>
        <v>464</v>
      </c>
      <c r="B1600" s="51"/>
      <c r="C1600" s="170" t="s">
        <v>422</v>
      </c>
      <c r="D1600" s="129"/>
      <c r="E1600" s="247"/>
      <c r="F1600" s="252"/>
      <c r="G1600" s="249"/>
    </row>
    <row r="1601" spans="1:7" s="2" customFormat="1" ht="14.25">
      <c r="A1601" s="250"/>
      <c r="B1601" s="129"/>
      <c r="C1601" s="129"/>
      <c r="D1601" s="51"/>
      <c r="E1601" s="247"/>
      <c r="F1601" s="252"/>
      <c r="G1601" s="249"/>
    </row>
    <row r="1602" spans="1:7" s="2" customFormat="1" ht="14.25">
      <c r="A1602" s="250"/>
      <c r="B1602" s="51" t="s">
        <v>427</v>
      </c>
      <c r="C1602" s="49" t="s">
        <v>428</v>
      </c>
      <c r="D1602" s="51" t="s">
        <v>15</v>
      </c>
      <c r="E1602" s="247">
        <v>1</v>
      </c>
      <c r="F1602" s="248"/>
      <c r="G1602" s="249">
        <f>E1602*F1602</f>
        <v>0</v>
      </c>
    </row>
    <row r="1603" spans="1:7" s="2" customFormat="1" ht="14.25">
      <c r="A1603" s="250"/>
      <c r="B1603" s="51"/>
      <c r="C1603" s="49"/>
      <c r="D1603" s="51"/>
      <c r="E1603" s="247"/>
      <c r="F1603" s="248"/>
      <c r="G1603" s="249"/>
    </row>
    <row r="1604" spans="1:7" s="2" customFormat="1" ht="14.25">
      <c r="A1604" s="250"/>
      <c r="B1604" s="51" t="s">
        <v>429</v>
      </c>
      <c r="C1604" s="49" t="s">
        <v>430</v>
      </c>
      <c r="D1604" s="51" t="s">
        <v>15</v>
      </c>
      <c r="E1604" s="247">
        <v>2</v>
      </c>
      <c r="F1604" s="248"/>
      <c r="G1604" s="249">
        <f>E1604*F1604</f>
        <v>0</v>
      </c>
    </row>
    <row r="1605" spans="1:7" s="2" customFormat="1" ht="14.25">
      <c r="A1605" s="250"/>
      <c r="B1605" s="51"/>
      <c r="C1605" s="49"/>
      <c r="D1605" s="51"/>
      <c r="E1605" s="247"/>
      <c r="F1605" s="258"/>
      <c r="G1605" s="249"/>
    </row>
    <row r="1606" spans="1:7" s="2" customFormat="1" ht="14.25">
      <c r="A1606" s="250"/>
      <c r="B1606" s="51" t="s">
        <v>431</v>
      </c>
      <c r="C1606" s="49" t="s">
        <v>432</v>
      </c>
      <c r="D1606" s="51" t="s">
        <v>15</v>
      </c>
      <c r="E1606" s="247">
        <v>25</v>
      </c>
      <c r="F1606" s="258"/>
      <c r="G1606" s="249">
        <f>E1606*F1606</f>
        <v>0</v>
      </c>
    </row>
    <row r="1607" spans="1:7" s="2" customFormat="1" ht="14.25">
      <c r="A1607" s="250"/>
      <c r="B1607" s="51"/>
      <c r="C1607" s="49"/>
      <c r="D1607" s="51"/>
      <c r="E1607" s="247"/>
      <c r="F1607" s="258"/>
      <c r="G1607" s="249"/>
    </row>
    <row r="1608" spans="1:7" s="2" customFormat="1" ht="72" customHeight="1">
      <c r="A1608" s="246">
        <f>A1600+1</f>
        <v>465</v>
      </c>
      <c r="B1608" s="129"/>
      <c r="C1608" s="299" t="s">
        <v>435</v>
      </c>
      <c r="D1608" s="51"/>
      <c r="E1608" s="51"/>
      <c r="F1608" s="247"/>
      <c r="G1608" s="247"/>
    </row>
    <row r="1609" spans="1:7" s="2" customFormat="1" ht="14.25">
      <c r="A1609" s="269"/>
      <c r="B1609" s="129"/>
      <c r="C1609" s="299"/>
      <c r="D1609" s="51"/>
      <c r="E1609" s="51"/>
      <c r="F1609" s="247"/>
      <c r="G1609" s="247"/>
    </row>
    <row r="1610" spans="1:7" s="2" customFormat="1" ht="14.25">
      <c r="A1610" s="250"/>
      <c r="B1610" s="300" t="s">
        <v>436</v>
      </c>
      <c r="C1610" s="301" t="s">
        <v>437</v>
      </c>
      <c r="D1610" s="51" t="s">
        <v>15</v>
      </c>
      <c r="E1610" s="51">
        <v>6</v>
      </c>
      <c r="F1610" s="261"/>
      <c r="G1610" s="249">
        <f>E1610*F1610</f>
        <v>0</v>
      </c>
    </row>
    <row r="1611" spans="1:7" s="2" customFormat="1" ht="14.25">
      <c r="A1611" s="250"/>
      <c r="B1611" s="51"/>
      <c r="C1611" s="129"/>
      <c r="D1611" s="51"/>
      <c r="E1611" s="247"/>
      <c r="F1611" s="248"/>
      <c r="G1611" s="249"/>
    </row>
    <row r="1612" spans="1:7" s="2" customFormat="1" ht="14.25">
      <c r="A1612" s="43" t="s">
        <v>628</v>
      </c>
      <c r="B1612" s="43"/>
      <c r="C1612" s="43"/>
      <c r="D1612" s="43"/>
      <c r="E1612" s="43"/>
      <c r="F1612" s="43"/>
      <c r="G1612" s="275">
        <f>SUM(G1585:G1611)</f>
        <v>0</v>
      </c>
    </row>
    <row r="1613" spans="1:7" s="2" customFormat="1" ht="14.25">
      <c r="A1613" s="250"/>
      <c r="B1613" s="51"/>
      <c r="C1613" s="276"/>
      <c r="D1613" s="276"/>
      <c r="E1613" s="106"/>
      <c r="F1613" s="106"/>
      <c r="G1613" s="247"/>
    </row>
    <row r="1614" spans="1:7" s="2" customFormat="1" ht="14.25">
      <c r="A1614" s="244" t="s">
        <v>728</v>
      </c>
      <c r="B1614" s="243"/>
      <c r="C1614" s="70" t="s">
        <v>629</v>
      </c>
      <c r="D1614" s="243"/>
      <c r="E1614" s="243"/>
      <c r="F1614" s="51"/>
      <c r="G1614" s="51"/>
    </row>
    <row r="1615" spans="1:7" s="2" customFormat="1" ht="14.25">
      <c r="A1615" s="250"/>
      <c r="B1615" s="51"/>
      <c r="C1615" s="49"/>
      <c r="D1615" s="51"/>
      <c r="E1615" s="51"/>
      <c r="F1615" s="252"/>
      <c r="G1615" s="249"/>
    </row>
    <row r="1616" spans="1:7" s="2" customFormat="1" ht="14.25">
      <c r="A1616" s="245"/>
      <c r="B1616" s="129"/>
      <c r="C1616" s="107" t="s">
        <v>393</v>
      </c>
      <c r="D1616" s="51"/>
      <c r="E1616" s="51"/>
      <c r="F1616" s="281"/>
      <c r="G1616" s="255"/>
    </row>
    <row r="1617" spans="1:7" s="2" customFormat="1" ht="14.25">
      <c r="A1617" s="277"/>
      <c r="B1617" s="278"/>
      <c r="C1617" s="278" t="s">
        <v>630</v>
      </c>
      <c r="D1617" s="51"/>
      <c r="E1617" s="106"/>
      <c r="F1617" s="281"/>
      <c r="G1617" s="255"/>
    </row>
    <row r="1618" spans="1:7" s="2" customFormat="1" ht="14.25">
      <c r="A1618" s="245"/>
      <c r="B1618" s="129"/>
      <c r="C1618" s="129"/>
      <c r="D1618" s="51"/>
      <c r="E1618" s="51"/>
      <c r="F1618" s="281"/>
      <c r="G1618" s="255"/>
    </row>
    <row r="1619" spans="1:7" s="2" customFormat="1" ht="122.25" customHeight="1">
      <c r="A1619" s="246">
        <f>A1608+1</f>
        <v>466</v>
      </c>
      <c r="B1619" s="51" t="s">
        <v>585</v>
      </c>
      <c r="C1619" s="49" t="s">
        <v>470</v>
      </c>
      <c r="D1619" s="51"/>
      <c r="E1619" s="247"/>
      <c r="F1619" s="281"/>
      <c r="G1619" s="255"/>
    </row>
    <row r="1620" spans="1:7" s="2" customFormat="1" ht="15">
      <c r="A1620" s="285"/>
      <c r="B1620" s="51"/>
      <c r="C1620" s="51"/>
      <c r="D1620" s="51"/>
      <c r="E1620" s="286"/>
      <c r="F1620" s="286"/>
      <c r="G1620" s="270"/>
    </row>
    <row r="1621" spans="1:7" s="2" customFormat="1" ht="15">
      <c r="A1621" s="285"/>
      <c r="B1621" s="51" t="s">
        <v>6</v>
      </c>
      <c r="C1621" s="287" t="s">
        <v>612</v>
      </c>
      <c r="D1621" s="51" t="s">
        <v>22</v>
      </c>
      <c r="E1621" s="247">
        <v>150</v>
      </c>
      <c r="F1621" s="281"/>
      <c r="G1621" s="255">
        <f>E1621*F1621</f>
        <v>0</v>
      </c>
    </row>
    <row r="1622" spans="1:7" s="2" customFormat="1" ht="14.25">
      <c r="A1622" s="245"/>
      <c r="B1622" s="51"/>
      <c r="C1622" s="287"/>
      <c r="D1622" s="51"/>
      <c r="E1622" s="247"/>
      <c r="F1622" s="281"/>
      <c r="G1622" s="255"/>
    </row>
    <row r="1623" spans="1:7" s="2" customFormat="1" ht="76.5">
      <c r="A1623" s="246">
        <f>A1619+1</f>
        <v>467</v>
      </c>
      <c r="B1623" s="51" t="s">
        <v>586</v>
      </c>
      <c r="C1623" s="63" t="s">
        <v>472</v>
      </c>
      <c r="D1623" s="51"/>
      <c r="E1623" s="247"/>
      <c r="F1623" s="281"/>
      <c r="G1623" s="255"/>
    </row>
    <row r="1624" spans="1:7" s="2" customFormat="1" ht="14.25">
      <c r="A1624" s="245"/>
      <c r="B1624" s="51"/>
      <c r="C1624" s="287"/>
      <c r="D1624" s="51"/>
      <c r="E1624" s="247"/>
      <c r="F1624" s="281"/>
      <c r="G1624" s="255"/>
    </row>
    <row r="1625" spans="1:7" s="2" customFormat="1" ht="14.25">
      <c r="A1625" s="245"/>
      <c r="B1625" s="51" t="s">
        <v>6</v>
      </c>
      <c r="C1625" s="49" t="s">
        <v>398</v>
      </c>
      <c r="D1625" s="51" t="s">
        <v>22</v>
      </c>
      <c r="E1625" s="247">
        <v>20</v>
      </c>
      <c r="F1625" s="281"/>
      <c r="G1625" s="255">
        <f>E1625*F1625</f>
        <v>0</v>
      </c>
    </row>
    <row r="1626" spans="1:7" s="2" customFormat="1" ht="14.25">
      <c r="A1626" s="245"/>
      <c r="B1626" s="51"/>
      <c r="C1626" s="49"/>
      <c r="D1626" s="51"/>
      <c r="E1626" s="247"/>
      <c r="F1626" s="281"/>
      <c r="G1626" s="255"/>
    </row>
    <row r="1627" spans="1:7" s="2" customFormat="1" ht="14.25">
      <c r="A1627" s="245"/>
      <c r="B1627" s="51" t="s">
        <v>105</v>
      </c>
      <c r="C1627" s="49" t="s">
        <v>400</v>
      </c>
      <c r="D1627" s="51" t="s">
        <v>22</v>
      </c>
      <c r="E1627" s="247">
        <v>20</v>
      </c>
      <c r="F1627" s="281"/>
      <c r="G1627" s="255">
        <f>E1627*F1627</f>
        <v>0</v>
      </c>
    </row>
    <row r="1628" spans="1:7" s="2" customFormat="1" ht="14.25">
      <c r="A1628" s="245"/>
      <c r="B1628" s="51"/>
      <c r="C1628" s="49"/>
      <c r="D1628" s="51"/>
      <c r="E1628" s="247"/>
      <c r="F1628" s="281"/>
      <c r="G1628" s="255"/>
    </row>
    <row r="1629" spans="1:7" ht="15">
      <c r="A1629" s="245"/>
      <c r="B1629" s="51" t="s">
        <v>7</v>
      </c>
      <c r="C1629" s="49" t="s">
        <v>402</v>
      </c>
      <c r="D1629" s="51" t="s">
        <v>22</v>
      </c>
      <c r="E1629" s="247">
        <v>50</v>
      </c>
      <c r="F1629" s="281"/>
      <c r="G1629" s="255">
        <f>E1629*F1629</f>
        <v>0</v>
      </c>
    </row>
    <row r="1630" spans="1:7" ht="15">
      <c r="A1630" s="245"/>
      <c r="B1630" s="51"/>
      <c r="C1630" s="49"/>
      <c r="D1630" s="51"/>
      <c r="E1630" s="247"/>
      <c r="F1630" s="281"/>
      <c r="G1630" s="255"/>
    </row>
    <row r="1631" spans="1:7" ht="15">
      <c r="A1631" s="245"/>
      <c r="B1631" s="51" t="s">
        <v>8</v>
      </c>
      <c r="C1631" s="49" t="s">
        <v>404</v>
      </c>
      <c r="D1631" s="51" t="s">
        <v>22</v>
      </c>
      <c r="E1631" s="294">
        <v>1120</v>
      </c>
      <c r="F1631" s="281"/>
      <c r="G1631" s="255">
        <f>E1631*F1631</f>
        <v>0</v>
      </c>
    </row>
    <row r="1632" spans="1:7" ht="15">
      <c r="A1632" s="245"/>
      <c r="B1632" s="51"/>
      <c r="C1632" s="49"/>
      <c r="D1632" s="51"/>
      <c r="E1632" s="247"/>
      <c r="F1632" s="281"/>
      <c r="G1632" s="255"/>
    </row>
    <row r="1633" spans="1:7" ht="15">
      <c r="A1633" s="245"/>
      <c r="B1633" s="51" t="s">
        <v>9</v>
      </c>
      <c r="C1633" s="49" t="s">
        <v>473</v>
      </c>
      <c r="D1633" s="51" t="s">
        <v>22</v>
      </c>
      <c r="E1633" s="247">
        <v>350</v>
      </c>
      <c r="F1633" s="281"/>
      <c r="G1633" s="255">
        <f>E1633*F1633</f>
        <v>0</v>
      </c>
    </row>
    <row r="1634" spans="1:7" ht="15">
      <c r="A1634" s="245"/>
      <c r="B1634" s="51"/>
      <c r="C1634" s="49"/>
      <c r="D1634" s="51"/>
      <c r="E1634" s="247"/>
      <c r="F1634" s="281"/>
      <c r="G1634" s="255"/>
    </row>
    <row r="1635" spans="1:7" ht="111" customHeight="1">
      <c r="A1635" s="246">
        <f>A1623+1</f>
        <v>468</v>
      </c>
      <c r="B1635" s="51" t="s">
        <v>587</v>
      </c>
      <c r="C1635" s="49" t="s">
        <v>475</v>
      </c>
      <c r="D1635" s="288"/>
      <c r="E1635" s="288"/>
      <c r="F1635" s="289"/>
      <c r="G1635" s="290"/>
    </row>
    <row r="1636" spans="1:7" ht="15">
      <c r="A1636" s="250"/>
      <c r="B1636" s="288"/>
      <c r="C1636" s="68"/>
      <c r="D1636" s="288"/>
      <c r="E1636" s="288"/>
      <c r="F1636" s="289"/>
      <c r="G1636" s="290"/>
    </row>
    <row r="1637" spans="1:7" ht="15">
      <c r="A1637" s="291"/>
      <c r="B1637" s="292" t="s">
        <v>476</v>
      </c>
      <c r="C1637" s="68" t="s">
        <v>613</v>
      </c>
      <c r="D1637" s="288" t="s">
        <v>15</v>
      </c>
      <c r="E1637" s="288">
        <v>1</v>
      </c>
      <c r="F1637" s="289"/>
      <c r="G1637" s="282">
        <f>E1637*F1637</f>
        <v>0</v>
      </c>
    </row>
    <row r="1638" spans="1:7" ht="15">
      <c r="A1638" s="291"/>
      <c r="B1638" s="292"/>
      <c r="C1638" s="68"/>
      <c r="D1638" s="288"/>
      <c r="E1638" s="288"/>
      <c r="F1638" s="289"/>
      <c r="G1638" s="282"/>
    </row>
    <row r="1639" spans="1:7" ht="108.75" customHeight="1">
      <c r="A1639" s="246">
        <f>A1635+1</f>
        <v>469</v>
      </c>
      <c r="B1639" s="51" t="s">
        <v>588</v>
      </c>
      <c r="C1639" s="251" t="s">
        <v>631</v>
      </c>
      <c r="D1639" s="256" t="s">
        <v>211</v>
      </c>
      <c r="E1639" s="302">
        <v>1</v>
      </c>
      <c r="F1639" s="303"/>
      <c r="G1639" s="295">
        <f>F1639*E1639</f>
        <v>0</v>
      </c>
    </row>
    <row r="1640" spans="1:7" ht="15">
      <c r="A1640" s="245"/>
      <c r="B1640" s="51"/>
      <c r="C1640" s="49"/>
      <c r="D1640" s="51"/>
      <c r="E1640" s="247"/>
      <c r="F1640" s="281"/>
      <c r="G1640" s="255"/>
    </row>
    <row r="1641" spans="1:7" ht="15">
      <c r="A1641" s="250"/>
      <c r="B1641" s="51"/>
      <c r="C1641" s="107" t="s">
        <v>489</v>
      </c>
      <c r="D1641" s="51"/>
      <c r="E1641" s="51"/>
      <c r="F1641" s="281"/>
      <c r="G1641" s="255"/>
    </row>
    <row r="1642" spans="1:7" ht="15">
      <c r="A1642" s="250"/>
      <c r="B1642" s="51"/>
      <c r="C1642" s="278" t="s">
        <v>451</v>
      </c>
      <c r="D1642" s="51"/>
      <c r="E1642" s="51"/>
      <c r="F1642" s="281"/>
      <c r="G1642" s="255"/>
    </row>
    <row r="1643" spans="1:7" ht="15">
      <c r="A1643" s="250"/>
      <c r="B1643" s="51"/>
      <c r="C1643" s="49"/>
      <c r="D1643" s="51"/>
      <c r="E1643" s="51"/>
      <c r="F1643" s="281"/>
      <c r="G1643" s="255"/>
    </row>
    <row r="1644" spans="1:7" ht="102">
      <c r="A1644" s="246">
        <f>A1639+1</f>
        <v>470</v>
      </c>
      <c r="B1644" s="51" t="s">
        <v>589</v>
      </c>
      <c r="C1644" s="49" t="s">
        <v>490</v>
      </c>
      <c r="D1644" s="51"/>
      <c r="E1644" s="51"/>
      <c r="F1644" s="281"/>
      <c r="G1644" s="255"/>
    </row>
    <row r="1645" spans="1:7" ht="15">
      <c r="A1645" s="250"/>
      <c r="B1645" s="51"/>
      <c r="C1645" s="49"/>
      <c r="D1645" s="51"/>
      <c r="E1645" s="51"/>
      <c r="F1645" s="281"/>
      <c r="G1645" s="255"/>
    </row>
    <row r="1646" spans="1:7" ht="15">
      <c r="A1646" s="250"/>
      <c r="B1646" s="51" t="s">
        <v>6</v>
      </c>
      <c r="C1646" s="49" t="s">
        <v>481</v>
      </c>
      <c r="D1646" s="51" t="s">
        <v>22</v>
      </c>
      <c r="E1646" s="247">
        <v>10</v>
      </c>
      <c r="F1646" s="281"/>
      <c r="G1646" s="255">
        <f>E1646*F1646</f>
        <v>0</v>
      </c>
    </row>
    <row r="1647" spans="1:7" ht="15">
      <c r="A1647" s="250"/>
      <c r="B1647" s="51"/>
      <c r="C1647" s="49"/>
      <c r="D1647" s="51"/>
      <c r="E1647" s="51"/>
      <c r="F1647" s="281"/>
      <c r="G1647" s="255"/>
    </row>
    <row r="1648" spans="1:7" ht="15">
      <c r="A1648" s="250"/>
      <c r="B1648" s="51" t="s">
        <v>105</v>
      </c>
      <c r="C1648" s="49" t="s">
        <v>482</v>
      </c>
      <c r="D1648" s="51" t="s">
        <v>22</v>
      </c>
      <c r="E1648" s="247">
        <v>20</v>
      </c>
      <c r="F1648" s="281"/>
      <c r="G1648" s="255">
        <f>E1648*F1648</f>
        <v>0</v>
      </c>
    </row>
    <row r="1649" spans="1:7" ht="15">
      <c r="A1649" s="250"/>
      <c r="B1649" s="51"/>
      <c r="C1649" s="49"/>
      <c r="D1649" s="51"/>
      <c r="E1649" s="51"/>
      <c r="F1649" s="281"/>
      <c r="G1649" s="255"/>
    </row>
    <row r="1650" spans="1:7" ht="15">
      <c r="A1650" s="250"/>
      <c r="B1650" s="51" t="s">
        <v>7</v>
      </c>
      <c r="C1650" s="49" t="s">
        <v>483</v>
      </c>
      <c r="D1650" s="51" t="s">
        <v>22</v>
      </c>
      <c r="E1650" s="247">
        <v>800</v>
      </c>
      <c r="F1650" s="281"/>
      <c r="G1650" s="255">
        <f>E1650*F1650</f>
        <v>0</v>
      </c>
    </row>
    <row r="1651" spans="1:7" ht="15">
      <c r="A1651" s="250"/>
      <c r="B1651" s="51"/>
      <c r="C1651" s="49"/>
      <c r="D1651" s="51"/>
      <c r="E1651" s="247"/>
      <c r="F1651" s="281"/>
      <c r="G1651" s="255"/>
    </row>
    <row r="1652" spans="1:7" ht="51">
      <c r="A1652" s="246">
        <f>A1644+1</f>
        <v>471</v>
      </c>
      <c r="B1652" s="51" t="s">
        <v>590</v>
      </c>
      <c r="C1652" s="68" t="s">
        <v>491</v>
      </c>
      <c r="D1652" s="51"/>
      <c r="E1652" s="247"/>
      <c r="F1652" s="281"/>
      <c r="G1652" s="255"/>
    </row>
    <row r="1653" spans="1:7" ht="15">
      <c r="A1653" s="250"/>
      <c r="B1653" s="51"/>
      <c r="C1653" s="49"/>
      <c r="D1653" s="51"/>
      <c r="E1653" s="247"/>
      <c r="F1653" s="281"/>
      <c r="G1653" s="255"/>
    </row>
    <row r="1654" spans="1:7" ht="15">
      <c r="A1654" s="250"/>
      <c r="B1654" s="51" t="s">
        <v>6</v>
      </c>
      <c r="C1654" s="49" t="s">
        <v>482</v>
      </c>
      <c r="D1654" s="51" t="s">
        <v>15</v>
      </c>
      <c r="E1654" s="247">
        <v>2</v>
      </c>
      <c r="F1654" s="281"/>
      <c r="G1654" s="255">
        <f>E1654*F1654</f>
        <v>0</v>
      </c>
    </row>
    <row r="1655" spans="1:7" ht="15">
      <c r="A1655" s="250"/>
      <c r="B1655" s="51"/>
      <c r="C1655" s="49"/>
      <c r="D1655" s="51"/>
      <c r="E1655" s="247"/>
      <c r="F1655" s="281"/>
      <c r="G1655" s="255"/>
    </row>
    <row r="1656" spans="1:7" ht="15">
      <c r="A1656" s="250"/>
      <c r="B1656" s="51" t="s">
        <v>105</v>
      </c>
      <c r="C1656" s="49" t="s">
        <v>483</v>
      </c>
      <c r="D1656" s="51" t="s">
        <v>15</v>
      </c>
      <c r="E1656" s="247">
        <v>11</v>
      </c>
      <c r="F1656" s="281"/>
      <c r="G1656" s="255">
        <f>E1656*F1656</f>
        <v>0</v>
      </c>
    </row>
    <row r="1657" spans="1:7" ht="15">
      <c r="A1657" s="244"/>
      <c r="B1657" s="243"/>
      <c r="C1657" s="70"/>
      <c r="D1657" s="243"/>
      <c r="E1657" s="243"/>
      <c r="F1657" s="51"/>
      <c r="G1657" s="51"/>
    </row>
    <row r="1658" spans="1:7" ht="15">
      <c r="A1658" s="43" t="s">
        <v>632</v>
      </c>
      <c r="B1658" s="43"/>
      <c r="C1658" s="43"/>
      <c r="D1658" s="43"/>
      <c r="E1658" s="43"/>
      <c r="F1658" s="43"/>
      <c r="G1658" s="275">
        <f>SUM(G1616:G1656)</f>
        <v>0</v>
      </c>
    </row>
    <row r="1659" spans="1:7" ht="15">
      <c r="A1659" s="43" t="s">
        <v>642</v>
      </c>
      <c r="B1659" s="43"/>
      <c r="C1659" s="43"/>
      <c r="D1659" s="43"/>
      <c r="E1659" s="43"/>
      <c r="F1659" s="43"/>
      <c r="G1659" s="275">
        <f>G1612+G1658</f>
        <v>0</v>
      </c>
    </row>
    <row r="1660" spans="1:7" s="2" customFormat="1" ht="15">
      <c r="A1660" s="46" t="s">
        <v>530</v>
      </c>
      <c r="B1660" s="46"/>
      <c r="C1660" s="46"/>
      <c r="D1660" s="46"/>
      <c r="E1660" s="46"/>
      <c r="F1660" s="46"/>
      <c r="G1660" s="304">
        <f>G1080+G1202+G1323+G1446+G1568+G1659</f>
        <v>0</v>
      </c>
    </row>
    <row r="1661" spans="1:7" ht="15">
      <c r="A1661" s="178"/>
      <c r="B1661" s="150"/>
      <c r="C1661" s="178"/>
      <c r="D1661" s="150"/>
      <c r="E1661" s="178"/>
      <c r="F1661" s="305"/>
      <c r="G1661" s="306"/>
    </row>
    <row r="1662" spans="1:7" s="21" customFormat="1" ht="19.5" customHeight="1">
      <c r="A1662" s="47" t="s">
        <v>692</v>
      </c>
      <c r="B1662" s="47"/>
      <c r="C1662" s="47"/>
      <c r="D1662" s="47"/>
      <c r="E1662" s="47"/>
      <c r="F1662" s="47"/>
      <c r="G1662" s="28">
        <f>G1660+G890+G252</f>
        <v>0</v>
      </c>
    </row>
  </sheetData>
  <sheetProtection/>
  <mergeCells count="67">
    <mergeCell ref="A10:G10"/>
    <mergeCell ref="B11:G11"/>
    <mergeCell ref="B37:G37"/>
    <mergeCell ref="B38:G38"/>
    <mergeCell ref="B47:G47"/>
    <mergeCell ref="A2:G2"/>
    <mergeCell ref="A1658:F1658"/>
    <mergeCell ref="A1659:F1659"/>
    <mergeCell ref="A1660:F1660"/>
    <mergeCell ref="A1662:F1662"/>
    <mergeCell ref="A1504:F1504"/>
    <mergeCell ref="A1567:F1567"/>
    <mergeCell ref="A1568:F1568"/>
    <mergeCell ref="A1612:F1612"/>
    <mergeCell ref="A1322:F1322"/>
    <mergeCell ref="A1323:F1323"/>
    <mergeCell ref="A1382:F1382"/>
    <mergeCell ref="A1445:F1445"/>
    <mergeCell ref="A1446:F1446"/>
    <mergeCell ref="A1138:F1138"/>
    <mergeCell ref="A1201:F1201"/>
    <mergeCell ref="A1202:F1202"/>
    <mergeCell ref="A1260:F1260"/>
    <mergeCell ref="A853:F853"/>
    <mergeCell ref="A879:F879"/>
    <mergeCell ref="A888:F888"/>
    <mergeCell ref="A889:F889"/>
    <mergeCell ref="A815:F815"/>
    <mergeCell ref="A816:F816"/>
    <mergeCell ref="A843:F843"/>
    <mergeCell ref="A852:F852"/>
    <mergeCell ref="A529:F529"/>
    <mergeCell ref="D641:F641"/>
    <mergeCell ref="A642:F642"/>
    <mergeCell ref="A779:F779"/>
    <mergeCell ref="A231:F231"/>
    <mergeCell ref="A232:F232"/>
    <mergeCell ref="A238:F238"/>
    <mergeCell ref="A528:F528"/>
    <mergeCell ref="A780:F780"/>
    <mergeCell ref="A806:F806"/>
    <mergeCell ref="A890:F890"/>
    <mergeCell ref="A986:F986"/>
    <mergeCell ref="A1079:F1079"/>
    <mergeCell ref="A144:F144"/>
    <mergeCell ref="A249:F249"/>
    <mergeCell ref="A250:F250"/>
    <mergeCell ref="A252:F252"/>
    <mergeCell ref="A371:F371"/>
    <mergeCell ref="A1080:F1080"/>
    <mergeCell ref="D370:F370"/>
    <mergeCell ref="A35:F35"/>
    <mergeCell ref="A51:F51"/>
    <mergeCell ref="A52:F52"/>
    <mergeCell ref="A100:F100"/>
    <mergeCell ref="A129:F129"/>
    <mergeCell ref="A130:F130"/>
    <mergeCell ref="A163:F163"/>
    <mergeCell ref="A197:F197"/>
    <mergeCell ref="A198:F198"/>
    <mergeCell ref="A212:F212"/>
    <mergeCell ref="A1:G1"/>
    <mergeCell ref="A3:G3"/>
    <mergeCell ref="A164:F164"/>
    <mergeCell ref="A178:F178"/>
    <mergeCell ref="A8:G8"/>
    <mergeCell ref="A9:G9"/>
  </mergeCells>
  <printOptions/>
  <pageMargins left="0.75" right="0.5" top="0.5" bottom="0.5" header="0.3" footer="0.3"/>
  <pageSetup horizontalDpi="600" verticalDpi="600" orientation="portrait" paperSize="9" scale="90" r:id="rId1"/>
  <headerFooter>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NESPAK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Hamid Iqbal</dc:creator>
  <cp:keywords/>
  <dc:description/>
  <cp:lastModifiedBy>Naveed Gondal</cp:lastModifiedBy>
  <cp:lastPrinted>2022-09-29T04:21:12Z</cp:lastPrinted>
  <dcterms:created xsi:type="dcterms:W3CDTF">2003-10-22T04:33:43Z</dcterms:created>
  <dcterms:modified xsi:type="dcterms:W3CDTF">2022-10-15T02:22:11Z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