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Supply Chain\2022\RFQs- ITBs - RFP-WCBs\2.ITBs\ITB012 Construction Projects\ITB012 Tender Package\Tender 012 Package\"/>
    </mc:Choice>
  </mc:AlternateContent>
  <xr:revisionPtr revIDLastSave="0" documentId="13_ncr:1_{D1295060-6F83-4BFE-BD0B-61A71216E024}" xr6:coauthVersionLast="47" xr6:coauthVersionMax="47" xr10:uidLastSave="{00000000-0000-0000-0000-000000000000}"/>
  <bookViews>
    <workbookView xWindow="-110" yWindow="-110" windowWidth="19420" windowHeight="10420" tabRatio="945" activeTab="4" xr2:uid="{00000000-000D-0000-FFFF-FFFF00000000}"/>
  </bookViews>
  <sheets>
    <sheet name="Summary" sheetId="25" r:id="rId1"/>
    <sheet name="1. Civil" sheetId="8" r:id="rId2"/>
    <sheet name="2. Electrical" sheetId="23" r:id="rId3"/>
    <sheet name="3. Plumbing" sheetId="24" r:id="rId4"/>
    <sheet name="4. MGPS" sheetId="26" r:id="rId5"/>
    <sheet name="All Block" sheetId="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j" localSheetId="4">#REF!</definedName>
    <definedName name="\j">#REF!</definedName>
    <definedName name="\n" localSheetId="4">#REF!</definedName>
    <definedName name="\n">#REF!</definedName>
    <definedName name="\p">#REF!</definedName>
    <definedName name="\s">#REF!</definedName>
    <definedName name="____________tw1">#REF!</definedName>
    <definedName name="___________tw1">#REF!</definedName>
    <definedName name="__________tw1">#REF!</definedName>
    <definedName name="_________tw1">#REF!</definedName>
    <definedName name="________tw1">#REF!</definedName>
    <definedName name="_______tw1">#REF!</definedName>
    <definedName name="______tw1">#REF!</definedName>
    <definedName name="_____tw1">#REF!</definedName>
    <definedName name="____tw1">#REF!</definedName>
    <definedName name="___tw1">#REF!</definedName>
    <definedName name="__tw1">#REF!</definedName>
    <definedName name="_Dist_Bin" hidden="1">#REF!</definedName>
    <definedName name="_Dist_Values" hidden="1">#REF!</definedName>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_tw1">#REF!</definedName>
    <definedName name="a">#REF!</definedName>
    <definedName name="aa">'[1]05 - RCC column'!#REF!</definedName>
    <definedName name="ADH">[2]MAT!$B$119:$H$119</definedName>
    <definedName name="aga">#REF!</definedName>
    <definedName name="AI.BR">[2]MAT!$B$159:$H$159</definedName>
    <definedName name="AL.AT">[2]MAT!$B$5:$H$5</definedName>
    <definedName name="Al.TB8">[2]MAT!$B$6:$H$6</definedName>
    <definedName name="AMP">#REF!</definedName>
    <definedName name="ANI">[2]MAT!$B$7:$H$7</definedName>
    <definedName name="AR.C">[2]MAT!$B$8:$H$8</definedName>
    <definedName name="ASP">#REF!</definedName>
    <definedName name="az">#REF!</definedName>
    <definedName name="B">#REF!</definedName>
    <definedName name="B.1">[2]CIV!$G$23</definedName>
    <definedName name="B.10">[2]CIV!$G$247</definedName>
    <definedName name="b.11">[2]PLB!$F$78</definedName>
    <definedName name="B.12">[2]PLB!$F$136</definedName>
    <definedName name="B.13">[2]PLB!$G$140</definedName>
    <definedName name="B.14">[2]ELE!$F$38</definedName>
    <definedName name="B.15">[2]ELE!$F$684</definedName>
    <definedName name="B.2">[2]CIV!$G$26</definedName>
    <definedName name="B.3">[2]CIV!$G$95</definedName>
    <definedName name="B.4">[2]CIV!$G$109</definedName>
    <definedName name="B.5">[2]CIV!$G$112</definedName>
    <definedName name="B.6">[2]CIV!$G$139</definedName>
    <definedName name="b.7">[2]CIV!$G$160</definedName>
    <definedName name="B.8">[2]CIV!$G$187</definedName>
    <definedName name="B.9">[2]CIV!$G$227</definedName>
    <definedName name="B.BC12">[2]MAT!$B$225:$H$225</definedName>
    <definedName name="B.BH3">[2]MAT!$B$14:$H$14</definedName>
    <definedName name="B.BH4">[2]MAT!$B$120:$H$120</definedName>
    <definedName name="B.BH5">[2]MAT!$B$121:$H$121</definedName>
    <definedName name="B.BOLT">[2]MAT!$B$277:$H$277</definedName>
    <definedName name="B.BT12">[2]MAT!$B$122:$H$122</definedName>
    <definedName name="B.BT6">[2]MAT!$B$15:$H$15</definedName>
    <definedName name="B.BT9">[2]MAT!$B$123:$H$123</definedName>
    <definedName name="B.CIV">[2]SUMM!$C$18</definedName>
    <definedName name="B.E1">[2]ELE!$F$44</definedName>
    <definedName name="B.E2">[2]ELE!$F$517</definedName>
    <definedName name="B.E3">[2]ELE!$F$531</definedName>
    <definedName name="B.E4">[2]ELE!$F$568</definedName>
    <definedName name="B.E5">[2]ELE!$F$581</definedName>
    <definedName name="B.E6">[2]ELE!$F$605</definedName>
    <definedName name="B.E7">[2]ELE!$F$628</definedName>
    <definedName name="B.E8">[2]ELE!$F$642</definedName>
    <definedName name="B.E9">[2]ELE!$F$683</definedName>
    <definedName name="B.ELE">[2]SUMM!$C$28</definedName>
    <definedName name="B.MEC">[2]SUMM!$C$24</definedName>
    <definedName name="B.PH5">[2]MAT!$B$126:$H$126</definedName>
    <definedName name="B.PLU">[2]SUMM!$C$22</definedName>
    <definedName name="B.SC1">[2]MAT!$B$17:$H$17</definedName>
    <definedName name="B.SC1.25">[2]MAT!$B$16:$H$16</definedName>
    <definedName name="B.SC1.5">[2]MAT!$B$124:$H$124</definedName>
    <definedName name="B.SC19">[2]MAT!$B$125:$H$125</definedName>
    <definedName name="B.WIRE">[2]MAT!$B$9:$H$9</definedName>
    <definedName name="BAH">[2]LAB!$B$4:$H$4</definedName>
    <definedName name="BAPL.1">#REF!</definedName>
    <definedName name="BAPL.2">#REF!</definedName>
    <definedName name="BAPL.3">#REF!</definedName>
    <definedName name="BAPL.4">#REF!</definedName>
    <definedName name="BAPL.5">#REF!</definedName>
    <definedName name="BAPL.6">#REF!</definedName>
    <definedName name="BAPL.7">#REF!</definedName>
    <definedName name="BBO">[2]LAB!$B$6:$H$6</definedName>
    <definedName name="BCA">#REF!</definedName>
    <definedName name="BGV.20">[2]MAT!$B$223:$H$223</definedName>
    <definedName name="BGV.25">[2]MAT!$B$224:$H$224</definedName>
    <definedName name="BHO">[2]MAT!$B$10:$H$10</definedName>
    <definedName name="BIT.60">[2]MAT!$B$12:$H$12</definedName>
    <definedName name="BIT.80">[2]MAT!$B$13:$H$13</definedName>
    <definedName name="BIT.C">#REF!</definedName>
    <definedName name="BLO.4">[2]MAT!$B$58:$H$58</definedName>
    <definedName name="BLO.8">[2]MAT!$B$59:$H$59</definedName>
    <definedName name="Block">[2]CIV!#REF!</definedName>
    <definedName name="blockwork" localSheetId="1">[2]CIV!#REF!</definedName>
    <definedName name="blockwork" localSheetId="2">[2]CIV!#REF!</definedName>
    <definedName name="blockwork" localSheetId="3">[2]CIV!#REF!</definedName>
    <definedName name="blockwork" localSheetId="4">[2]CIV!#REF!</definedName>
    <definedName name="blockwork" localSheetId="5">[2]CIV!#REF!</definedName>
    <definedName name="blockwork" localSheetId="0">[2]CIV!#REF!</definedName>
    <definedName name="blockwork">[2]CIV!#REF!</definedName>
    <definedName name="BLP">#REF!</definedName>
    <definedName name="BLS">[2]LAB!$B$7:$H$7</definedName>
    <definedName name="BM.L">#REF!</definedName>
    <definedName name="BOLT">[2]MAT!$B$21:$H$21</definedName>
    <definedName name="boynsr">#REF!</definedName>
    <definedName name="boynsr1">#REF!</definedName>
    <definedName name="boysr">#REF!</definedName>
    <definedName name="boysr1">#REF!</definedName>
    <definedName name="BR">[2]MAT!$B$18:$H$18</definedName>
    <definedName name="BR.BA">[2]MAT!$B$20:$H$20</definedName>
    <definedName name="BR.T">[2]MAT!$B$19:$H$19</definedName>
    <definedName name="BRO">#REF!</definedName>
    <definedName name="BSD.1">#REF!</definedName>
    <definedName name="BSD.2">#REF!</definedName>
    <definedName name="BSD.3">#REF!</definedName>
    <definedName name="BSD.4">#REF!</definedName>
    <definedName name="BSD.5">#REF!</definedName>
    <definedName name="BSD.6">#REF!</definedName>
    <definedName name="BSD.7">#REF!</definedName>
    <definedName name="BSD.8">#REF!</definedName>
    <definedName name="BT">[2]MAT!$B$160:$H$160</definedName>
    <definedName name="BUL">#REF!</definedName>
    <definedName name="BULO">[2]EQP!$B$9:$H$9</definedName>
    <definedName name="BUM">[2]LAB!$B$10:$H$10</definedName>
    <definedName name="BUS">[2]MAT!$B$154:$H$154</definedName>
    <definedName name="BUSH">[2]MAT!$B$22:$H$22</definedName>
    <definedName name="BW">[2]MAT!$B$11:$H$11</definedName>
    <definedName name="BZP.1">#REF!</definedName>
    <definedName name="BZP.2">#REF!</definedName>
    <definedName name="BZP.3">#REF!</definedName>
    <definedName name="BZP.4">#REF!</definedName>
    <definedName name="BZP.5">#REF!</definedName>
    <definedName name="BZP.6">#REF!</definedName>
    <definedName name="BZP.7">#REF!</definedName>
    <definedName name="C.1">[3]ANALYSIS!$H$25</definedName>
    <definedName name="C.ALU">[4]ANALYSIS!$H$34</definedName>
    <definedName name="C.Anch" localSheetId="1">'[5]MAtt Enamel'!#REF!</definedName>
    <definedName name="C.Anch" localSheetId="2">'[6]MAtt Enamel'!#REF!</definedName>
    <definedName name="C.Anch" localSheetId="3">'[6]MAtt Enamel'!#REF!</definedName>
    <definedName name="C.Anch" localSheetId="4">'[5]MAtt Enamel'!#REF!</definedName>
    <definedName name="C.Anch" localSheetId="5">'[6]MAtt Enamel'!#REF!</definedName>
    <definedName name="C.Anch" localSheetId="0">'[7]MAtt Enamel'!#REF!</definedName>
    <definedName name="C.Anch">'[6]MAtt Enamel'!#REF!</definedName>
    <definedName name="C.BAK">[4]ANALYSIS!$H$17</definedName>
    <definedName name="C.BF">'[1]05 - RCC column'!#REF!</definedName>
    <definedName name="C.BW" localSheetId="1">'[5]MAtt Enamel'!#REF!</definedName>
    <definedName name="C.BW" localSheetId="2">'[6]MAtt Enamel'!#REF!</definedName>
    <definedName name="C.BW" localSheetId="3">'[6]MAtt Enamel'!#REF!</definedName>
    <definedName name="C.BW" localSheetId="4">'[5]MAtt Enamel'!#REF!</definedName>
    <definedName name="C.BW" localSheetId="5">'[6]MAtt Enamel'!#REF!</definedName>
    <definedName name="C.BW" localSheetId="0">'[7]MAtt Enamel'!#REF!</definedName>
    <definedName name="C.BW">'[6]MAtt Enamel'!#REF!</definedName>
    <definedName name="C.CAB" localSheetId="1">'[5]MAtt Enamel'!#REF!</definedName>
    <definedName name="C.CAB" localSheetId="2">'[6]MAtt Enamel'!#REF!</definedName>
    <definedName name="C.CAB" localSheetId="3">'[6]MAtt Enamel'!#REF!</definedName>
    <definedName name="C.CAB" localSheetId="4">'[5]MAtt Enamel'!#REF!</definedName>
    <definedName name="C.CAB" localSheetId="5">'[6]MAtt Enamel'!#REF!</definedName>
    <definedName name="C.CAB" localSheetId="0">'[7]MAtt Enamel'!#REF!</definedName>
    <definedName name="C.CAB">'[6]MAtt Enamel'!#REF!</definedName>
    <definedName name="C.CIG">#REF!</definedName>
    <definedName name="C.DFC">'[8]C-NS'!$H$1002</definedName>
    <definedName name="C.FF">'[1]05 - RCC column'!#REF!</definedName>
    <definedName name="C.FPump">'[2]P-NS'!$H$667</definedName>
    <definedName name="C.GATE" localSheetId="1">'[5]MAtt Enamel'!#REF!</definedName>
    <definedName name="C.GATE" localSheetId="2">'[6]MAtt Enamel'!#REF!</definedName>
    <definedName name="C.GATE" localSheetId="3">'[6]MAtt Enamel'!#REF!</definedName>
    <definedName name="C.GATE" localSheetId="4">'[5]MAtt Enamel'!#REF!</definedName>
    <definedName name="C.GATE" localSheetId="5">'[6]MAtt Enamel'!#REF!</definedName>
    <definedName name="C.GATE" localSheetId="0">'[7]MAtt Enamel'!#REF!</definedName>
    <definedName name="C.GATE">'[6]MAtt Enamel'!#REF!</definedName>
    <definedName name="C.GF">'[1]05 - RCC column'!#REF!</definedName>
    <definedName name="C.GFC" localSheetId="1">'[5]MAtt Enamel'!#REF!</definedName>
    <definedName name="C.GFC" localSheetId="2">'[6]MAtt Enamel'!#REF!</definedName>
    <definedName name="C.GFC" localSheetId="3">'[6]MAtt Enamel'!#REF!</definedName>
    <definedName name="C.GFC" localSheetId="4">'[5]MAtt Enamel'!#REF!</definedName>
    <definedName name="C.GFC" localSheetId="5">'[6]MAtt Enamel'!#REF!</definedName>
    <definedName name="C.GFC" localSheetId="0">'[7]MAtt Enamel'!#REF!</definedName>
    <definedName name="C.GFC">'[6]MAtt Enamel'!#REF!</definedName>
    <definedName name="C.GMB">#REF!</definedName>
    <definedName name="C.GRT">'[2]P-NS'!$H$609</definedName>
    <definedName name="C.GT">[2]MAT!$B$128:$H$128</definedName>
    <definedName name="C.GT.D">'[8]C-NS'!$H$282</definedName>
    <definedName name="C.GT1" localSheetId="1">'[5]MAtt Enamel'!#REF!</definedName>
    <definedName name="C.GT1" localSheetId="2">'[6]MAtt Enamel'!#REF!</definedName>
    <definedName name="C.GT1" localSheetId="3">'[6]MAtt Enamel'!#REF!</definedName>
    <definedName name="C.GT1" localSheetId="4">'[5]MAtt Enamel'!#REF!</definedName>
    <definedName name="C.GT1" localSheetId="5">'[6]MAtt Enamel'!#REF!</definedName>
    <definedName name="C.GT1" localSheetId="0">'[7]MAtt Enamel'!#REF!</definedName>
    <definedName name="C.GT1">'[6]MAtt Enamel'!#REF!</definedName>
    <definedName name="C.GT2" localSheetId="1">'[5]MAtt Enamel'!#REF!</definedName>
    <definedName name="C.GT2" localSheetId="2">'[6]MAtt Enamel'!#REF!</definedName>
    <definedName name="C.GT2" localSheetId="3">'[6]MAtt Enamel'!#REF!</definedName>
    <definedName name="C.GT2" localSheetId="4">'[5]MAtt Enamel'!#REF!</definedName>
    <definedName name="C.GT2" localSheetId="5">'[6]MAtt Enamel'!#REF!</definedName>
    <definedName name="C.GT2" localSheetId="0">'[7]MAtt Enamel'!#REF!</definedName>
    <definedName name="C.GT2">'[6]MAtt Enamel'!#REF!</definedName>
    <definedName name="C.KST">#REF!</definedName>
    <definedName name="c.lift">'[2]P-NS'!$H$681</definedName>
    <definedName name="C.MFC" localSheetId="1">'[5]MAtt Enamel'!#REF!</definedName>
    <definedName name="C.MFC" localSheetId="2">'[6]MAtt Enamel'!#REF!</definedName>
    <definedName name="C.MFC" localSheetId="3">'[6]MAtt Enamel'!#REF!</definedName>
    <definedName name="C.MFC" localSheetId="4">'[5]MAtt Enamel'!#REF!</definedName>
    <definedName name="C.MFC" localSheetId="5">'[6]MAtt Enamel'!#REF!</definedName>
    <definedName name="C.MFC" localSheetId="0">'[7]MAtt Enamel'!#REF!</definedName>
    <definedName name="C.MFC">'[6]MAtt Enamel'!#REF!</definedName>
    <definedName name="C.MS100">'[2]P-NS'!$H$221</definedName>
    <definedName name="C.MS150">'[2]P-NS'!$H$243</definedName>
    <definedName name="C.MS50">'[2]P-NS'!$H$199</definedName>
    <definedName name="C.MSH">'[2]P-NS'!$H$631</definedName>
    <definedName name="C.ORN">'[8]C-NS'!$H$331</definedName>
    <definedName name="C.PBL" localSheetId="1">'[5]MAtt Enamel'!#REF!</definedName>
    <definedName name="C.PBL" localSheetId="2">'[6]MAtt Enamel'!#REF!</definedName>
    <definedName name="C.PBL" localSheetId="3">'[6]MAtt Enamel'!#REF!</definedName>
    <definedName name="C.PBL" localSheetId="4">'[5]MAtt Enamel'!#REF!</definedName>
    <definedName name="C.PBL" localSheetId="5">'[6]MAtt Enamel'!#REF!</definedName>
    <definedName name="C.PBL" localSheetId="0">'[7]MAtt Enamel'!#REF!</definedName>
    <definedName name="C.PBL">'[6]MAtt Enamel'!#REF!</definedName>
    <definedName name="C.PPR25">'[2]P-NS'!$H$66</definedName>
    <definedName name="C.PPR30">'[2]P-NS'!$H$88</definedName>
    <definedName name="C.PPR40">'[2]P-NS'!$H$110</definedName>
    <definedName name="C.PPR50">'[2]P-NS'!$H$132</definedName>
    <definedName name="C.PPR63">'[2]P-NS'!$H$154</definedName>
    <definedName name="C.PPR90">'[2]P-NS'!$H$176</definedName>
    <definedName name="C.PT1" localSheetId="1">'[5]MAtt Enamel'!#REF!</definedName>
    <definedName name="C.PT1" localSheetId="2">'[6]MAtt Enamel'!#REF!</definedName>
    <definedName name="C.PT1" localSheetId="3">'[6]MAtt Enamel'!#REF!</definedName>
    <definedName name="C.PT1" localSheetId="4">'[5]MAtt Enamel'!#REF!</definedName>
    <definedName name="C.PT1" localSheetId="5">'[6]MAtt Enamel'!#REF!</definedName>
    <definedName name="C.PT1" localSheetId="0">'[7]MAtt Enamel'!#REF!</definedName>
    <definedName name="C.PT1">'[6]MAtt Enamel'!#REF!</definedName>
    <definedName name="C.PT2" localSheetId="1">'[5]MAtt Enamel'!#REF!</definedName>
    <definedName name="C.PT2" localSheetId="2">'[6]MAtt Enamel'!#REF!</definedName>
    <definedName name="C.PT2" localSheetId="3">'[6]MAtt Enamel'!#REF!</definedName>
    <definedName name="C.PT2" localSheetId="4">'[5]MAtt Enamel'!#REF!</definedName>
    <definedName name="C.PT2" localSheetId="5">'[6]MAtt Enamel'!#REF!</definedName>
    <definedName name="C.PT2" localSheetId="0">'[7]MAtt Enamel'!#REF!</definedName>
    <definedName name="C.PT2">'[6]MAtt Enamel'!#REF!</definedName>
    <definedName name="C.PT24">'[8]C-NS'!$H$128</definedName>
    <definedName name="C.PVM" localSheetId="1">'[5]MAtt Enamel'!#REF!</definedName>
    <definedName name="C.PVM" localSheetId="2">'[6]MAtt Enamel'!#REF!</definedName>
    <definedName name="C.PVM" localSheetId="3">'[6]MAtt Enamel'!#REF!</definedName>
    <definedName name="C.PVM" localSheetId="4">'[5]MAtt Enamel'!#REF!</definedName>
    <definedName name="C.PVM" localSheetId="5">'[6]MAtt Enamel'!#REF!</definedName>
    <definedName name="C.PVM" localSheetId="0">'[7]MAtt Enamel'!#REF!</definedName>
    <definedName name="C.PVM">'[6]MAtt Enamel'!#REF!</definedName>
    <definedName name="C.SAN" localSheetId="1">'[5]MAtt Enamel'!#REF!</definedName>
    <definedName name="C.SAN" localSheetId="2">'[6]MAtt Enamel'!#REF!</definedName>
    <definedName name="C.SAN" localSheetId="3">'[6]MAtt Enamel'!#REF!</definedName>
    <definedName name="C.SAN" localSheetId="4">'[5]MAtt Enamel'!#REF!</definedName>
    <definedName name="C.SAN" localSheetId="5">'[6]MAtt Enamel'!#REF!</definedName>
    <definedName name="C.SAN" localSheetId="0">'[7]MAtt Enamel'!#REF!</definedName>
    <definedName name="C.SAN">'[6]MAtt Enamel'!#REF!</definedName>
    <definedName name="C.SCCM" localSheetId="5">'[6]MAtt Enamel'!#REF!</definedName>
    <definedName name="C.SCCM" localSheetId="0">'[7]MAtt Enamel'!#REF!</definedName>
    <definedName name="C.SCCM">'[6]MAtt Enamel'!#REF!</definedName>
    <definedName name="C.SCSM" localSheetId="5">'[6]MAtt Enamel'!#REF!</definedName>
    <definedName name="C.SCSM" localSheetId="0">'[7]MAtt Enamel'!#REF!</definedName>
    <definedName name="C.SCSM">'[6]MAtt Enamel'!#REF!</definedName>
    <definedName name="C.SF" localSheetId="5">'[6]MAtt Enamel'!#REF!</definedName>
    <definedName name="C.SF" localSheetId="0">'[7]MAtt Enamel'!#REF!</definedName>
    <definedName name="C.SF">'[6]MAtt Enamel'!#REF!</definedName>
    <definedName name="C.SLD" localSheetId="5">'[6]MAtt Enamel'!#REF!</definedName>
    <definedName name="C.SLD" localSheetId="0">'[7]MAtt Enamel'!#REF!</definedName>
    <definedName name="C.SLD">'[6]MAtt Enamel'!#REF!</definedName>
    <definedName name="C.TPV" localSheetId="5">'[6]MAtt Enamel'!#REF!</definedName>
    <definedName name="C.TPV" localSheetId="0">'[7]MAtt Enamel'!#REF!</definedName>
    <definedName name="C.TPV">'[6]MAtt Enamel'!#REF!</definedName>
    <definedName name="C.TRA">'[2]E-NS'!$H$35</definedName>
    <definedName name="C.UPVC100">'[2]P-NS'!$H$309</definedName>
    <definedName name="C.UPVC150">'[2]P-NS'!$H$331</definedName>
    <definedName name="C.UPVC250">'[2]P-NS'!$H$375</definedName>
    <definedName name="C.UPVC300">'[2]P-NS'!$H$397</definedName>
    <definedName name="C.UPVC50">'[2]P-NS'!$H$265</definedName>
    <definedName name="C.UPVC75">'[2]P-NS'!$H$287</definedName>
    <definedName name="C.W">[2]MAT!$B$25:$H$25</definedName>
    <definedName name="C.WP" localSheetId="1">'[5]MAtt Enamel'!#REF!</definedName>
    <definedName name="C.WP" localSheetId="2">'[6]MAtt Enamel'!#REF!</definedName>
    <definedName name="C.WP" localSheetId="3">'[6]MAtt Enamel'!#REF!</definedName>
    <definedName name="C.WP" localSheetId="4">'[5]MAtt Enamel'!#REF!</definedName>
    <definedName name="C.WP" localSheetId="5">'[6]MAtt Enamel'!#REF!</definedName>
    <definedName name="C.WP" localSheetId="0">'[7]MAtt Enamel'!#REF!</definedName>
    <definedName name="C.WP">'[6]MAtt Enamel'!#REF!</definedName>
    <definedName name="C.WPH">#REF!</definedName>
    <definedName name="C.WPump">'[2]P-NS'!$H$645</definedName>
    <definedName name="c10.2a3">'[2]10'!$H$137</definedName>
    <definedName name="C10.2a3NS">'[2]10'!$H$651</definedName>
    <definedName name="c10.2c3">'[2]10'!$H$228</definedName>
    <definedName name="C10.2C3NS">'[2]10'!$H$677</definedName>
    <definedName name="c10.4a3">'[2]10'!$H$409</definedName>
    <definedName name="C10.4A3NS">'[2]10'!$H$703</definedName>
    <definedName name="c10.4c3">'[2]10'!$H$501</definedName>
    <definedName name="C10.4C3NS">'[2]10'!$H$729</definedName>
    <definedName name="c10.5">'[2]10'!$J$609</definedName>
    <definedName name="c10.6">'[2]10'!$J$625</definedName>
    <definedName name="c12.5b2">#REF!</definedName>
    <definedName name="c12.6b2">#REF!</definedName>
    <definedName name="c12.8a1">#REF!</definedName>
    <definedName name="C13.1A">'[2]13'!$H$50</definedName>
    <definedName name="c14.1b">'[2]14'!$H$26</definedName>
    <definedName name="c14.22">'[2]14'!$H$251</definedName>
    <definedName name="c14.24a">'[2]14'!$H$265</definedName>
    <definedName name="c14.25a">'[2]14'!$H$293</definedName>
    <definedName name="c14.25c">'[2]14'!$H$305</definedName>
    <definedName name="c14.25d">'[2]14'!$H$316</definedName>
    <definedName name="c14.2a2">'[2]14'!$H$56</definedName>
    <definedName name="c14.2a3">#REF!</definedName>
    <definedName name="c14.2a5">#REF!</definedName>
    <definedName name="c14.2c1">'[2]14'!$H$98</definedName>
    <definedName name="c14.32b">'[2]14'!$H$360</definedName>
    <definedName name="c14.32c">'[2]14'!$H$372</definedName>
    <definedName name="C14.33b">'[9]14'!$H$464</definedName>
    <definedName name="C14.4c">'[2]14'!$H$158</definedName>
    <definedName name="c14.50a">'[2]14'!$H$408</definedName>
    <definedName name="c14.55a">'[2]14'!$H$479</definedName>
    <definedName name="c14.55b">'[2]14'!$H$491</definedName>
    <definedName name="c14.55c">'[2]14'!$H$503</definedName>
    <definedName name="c14.64a">'[2]14'!$H$531</definedName>
    <definedName name="c14.64b">'[2]14'!$H$542</definedName>
    <definedName name="c14.64c">'[2]14'!$H$553</definedName>
    <definedName name="c14.64d">'[2]14'!$H$564</definedName>
    <definedName name="c15.1a2">'[2]15'!$H$26</definedName>
    <definedName name="c15.3.2">'[2]15'!$H$50</definedName>
    <definedName name="c15.34a">'[2]15'!$H$141</definedName>
    <definedName name="c15.34b">'[2]15'!$H$161</definedName>
    <definedName name="c15.35a">'[2]15'!$H$181</definedName>
    <definedName name="c15.35b">'[2]15'!$H$201</definedName>
    <definedName name="c15.4.3">'[2]15'!$H$122</definedName>
    <definedName name="c15.61">'[2]15'!$H$245</definedName>
    <definedName name="c15.65">'[2]15'!$H$294</definedName>
    <definedName name="c16.11c1">'[2]16'!$H$174</definedName>
    <definedName name="c16.66c">'[2]16'!$H$195</definedName>
    <definedName name="c16.72a">'[2]16'!$H$216</definedName>
    <definedName name="c16.75c3">'[2]16'!$H$237</definedName>
    <definedName name="c17.13">'[2]17'!$H$91</definedName>
    <definedName name="c17.8" localSheetId="1">#REF!</definedName>
    <definedName name="c17.8" localSheetId="2">#REF!</definedName>
    <definedName name="c17.8" localSheetId="3">#REF!</definedName>
    <definedName name="c17.8" localSheetId="4">#REF!</definedName>
    <definedName name="c17.8" localSheetId="5">#REF!</definedName>
    <definedName name="c17.8" localSheetId="0">#REF!</definedName>
    <definedName name="c17.8">#REF!</definedName>
    <definedName name="c19.16a2">#REF!</definedName>
    <definedName name="C19.21a">#REF!</definedName>
    <definedName name="c19.29">#REF!</definedName>
    <definedName name="c19.30">#REF!</definedName>
    <definedName name="c19.33a">#REF!</definedName>
    <definedName name="C19.33b">#REF!</definedName>
    <definedName name="c19.33c">#REF!</definedName>
    <definedName name="C19.34a">#REF!</definedName>
    <definedName name="C21.10A">#REF!</definedName>
    <definedName name="C21.10B">#REF!</definedName>
    <definedName name="C21.11">#REF!</definedName>
    <definedName name="C21.12">#REF!</definedName>
    <definedName name="C21.15C">#REF!</definedName>
    <definedName name="C21.15NS">#REF!</definedName>
    <definedName name="c21.17a">#REF!</definedName>
    <definedName name="C21.17B">#REF!</definedName>
    <definedName name="c21.1a">#REF!</definedName>
    <definedName name="C21.1C">#REF!</definedName>
    <definedName name="C21.1F">#REF!</definedName>
    <definedName name="C21.1NS">#REF!</definedName>
    <definedName name="C21.23">#REF!</definedName>
    <definedName name="c21.24">#REF!</definedName>
    <definedName name="c21.32b">#REF!</definedName>
    <definedName name="C21.32C">#REF!</definedName>
    <definedName name="c21.33a">#REF!</definedName>
    <definedName name="C21.34A">#REF!</definedName>
    <definedName name="C21.34D">#REF!</definedName>
    <definedName name="c21.39">'[2]21'!$H$21</definedName>
    <definedName name="c21.4">#REF!</definedName>
    <definedName name="C21.40">#REF!</definedName>
    <definedName name="c21.45">#REF!</definedName>
    <definedName name="c21.47">#REF!</definedName>
    <definedName name="c21.48">#REF!</definedName>
    <definedName name="C21.58">#REF!</definedName>
    <definedName name="c21.5a">#REF!</definedName>
    <definedName name="c21.5b">#REF!</definedName>
    <definedName name="C21.63">#REF!</definedName>
    <definedName name="C21.64">#REF!</definedName>
    <definedName name="C21.69A">#REF!</definedName>
    <definedName name="c21.69b">#REF!</definedName>
    <definedName name="C21.6A">#REF!</definedName>
    <definedName name="C21.6C">#REF!</definedName>
    <definedName name="c21.70">#REF!</definedName>
    <definedName name="C21.74A">#REF!</definedName>
    <definedName name="c21.77">#REF!</definedName>
    <definedName name="c21.79">#REF!</definedName>
    <definedName name="c21.9">#REF!</definedName>
    <definedName name="c23.13a">'[2]23'!$H$239</definedName>
    <definedName name="C23.14">'[2]23'!$H$258</definedName>
    <definedName name="c23.15">'[2]23'!$H$277</definedName>
    <definedName name="c23.1a1">'[2]23'!$H$28</definedName>
    <definedName name="c23.23b">'[2]23'!$H$325</definedName>
    <definedName name="c23.2a1">'[2]23'!$H$57</definedName>
    <definedName name="C23.30D">'[2]23'!$H$382</definedName>
    <definedName name="C23.34a">'[2]23'!$H$401</definedName>
    <definedName name="C23.35">'[2]23'!$H$420</definedName>
    <definedName name="C23.37">'[2]23'!$H$439</definedName>
    <definedName name="C23.39A4">'[2]23'!$H$496</definedName>
    <definedName name="C23.39A5">'[2]23'!$H$515</definedName>
    <definedName name="c23.39a7">'[2]23'!$H$553</definedName>
    <definedName name="c23.39a8">'[2]23'!$H$572</definedName>
    <definedName name="C23.39A9">'[2]23'!$H$591</definedName>
    <definedName name="c23.47c">'[2]23'!$H$750</definedName>
    <definedName name="c23.53b">'[2]23'!$H$788</definedName>
    <definedName name="C23.54A">'[2]23'!$H$883</definedName>
    <definedName name="C23.55A">'[2]23'!$H$902</definedName>
    <definedName name="C23.58">'[2]23'!$H$921</definedName>
    <definedName name="C23.59B">'[2]23'!$H$940</definedName>
    <definedName name="C23.5A1">'[2]23'!$H$115</definedName>
    <definedName name="c23.5d1">'[2]23'!$H$192</definedName>
    <definedName name="c23.8a">'[2]23'!$H$220</definedName>
    <definedName name="c25.12a">'[2]25'!$H$233</definedName>
    <definedName name="c25.15">'[2]25'!$H$256</definedName>
    <definedName name="c25.16">#REF!</definedName>
    <definedName name="c25.1b1">#REF!</definedName>
    <definedName name="c25.1b2">#REF!</definedName>
    <definedName name="c25.1b3">#REF!</definedName>
    <definedName name="c25.1b4">#REF!</definedName>
    <definedName name="c25.1b6">#REF!</definedName>
    <definedName name="c25.2a">'[2]25'!$H$60</definedName>
    <definedName name="C25.5A">'[2]25'!$H$175</definedName>
    <definedName name="C25.5B">'[2]25'!$H$198</definedName>
    <definedName name="c26.10">'[2]26'!$H$79</definedName>
    <definedName name="c26.2c8">'[2]26'!$H$18</definedName>
    <definedName name="c26.8a">'[2]26'!$H$48</definedName>
    <definedName name="C27.23B4">'[2]27'!$H$86</definedName>
    <definedName name="C27.23B5">'[2]27'!$H$109</definedName>
    <definedName name="C27.23B8">'[2]27'!$H$154</definedName>
    <definedName name="C27.23B9">'[2]27'!$H$177</definedName>
    <definedName name="C28.14">'[2]28'!$H$110</definedName>
    <definedName name="C28.25">'[2]28'!$H$181</definedName>
    <definedName name="c28.26a">'[2]28'!$H$205</definedName>
    <definedName name="c28.40a">'[2]28'!$H$281</definedName>
    <definedName name="c28.40b">'[2]28'!$H$302</definedName>
    <definedName name="c28.41">'[2]28'!$H$330</definedName>
    <definedName name="c28.51a">'[2]28'!$H$358</definedName>
    <definedName name="c28.53">'[2]28'!$H$399</definedName>
    <definedName name="c28.54a">'[2]28'!$H$434</definedName>
    <definedName name="c3.12d">'[2]3'!$H$80</definedName>
    <definedName name="c3.16a">'[2]3'!$H$108</definedName>
    <definedName name="c3.16b">'[2]3'!$H$125</definedName>
    <definedName name="c3.17b">#REF!</definedName>
    <definedName name="c3.18c">'[2]3'!$H$139</definedName>
    <definedName name="c3.21b">'[2]3'!$H$152</definedName>
    <definedName name="c3.21c">#REF!</definedName>
    <definedName name="c3.21d">#REF!</definedName>
    <definedName name="C3.21NS2">'[2]3'!$H$209</definedName>
    <definedName name="c3.22">#REF!</definedName>
    <definedName name="C3.24B4">'[2]3'!$H$286</definedName>
    <definedName name="c3.30">#REF!</definedName>
    <definedName name="c3.47a">#REF!</definedName>
    <definedName name="c3.47b">#REF!</definedName>
    <definedName name="c3.9d">#REF!</definedName>
    <definedName name="C30.11">'[2]30'!$H$99</definedName>
    <definedName name="C30.114">'[2]30'!$H$925</definedName>
    <definedName name="C30.12">'[2]30'!$H$122</definedName>
    <definedName name="C30.13">'[2]30'!$H$145</definedName>
    <definedName name="C30.14">'[2]30'!$H$168</definedName>
    <definedName name="C30.19">'[2]30'!$H$238</definedName>
    <definedName name="C30.1A">'[2]30'!$H$21</definedName>
    <definedName name="C30.20">'[2]30'!$H$261</definedName>
    <definedName name="C30.21">'[2]30'!$H$284</definedName>
    <definedName name="C30.22">'[2]30'!$H$307</definedName>
    <definedName name="C30.24">'[2]30'!$H$330</definedName>
    <definedName name="C30.25">'[2]30'!$H$353</definedName>
    <definedName name="C30.32">'[2]30'!$H$376</definedName>
    <definedName name="C30.33">'[2]30'!$H$399</definedName>
    <definedName name="C30.3A">'[2]30'!$H$43</definedName>
    <definedName name="C30.40">'[2]30'!$H$514</definedName>
    <definedName name="C30.43">'[2]30'!$H$560</definedName>
    <definedName name="C30.44">'[2]30'!$H$583</definedName>
    <definedName name="C30.4A">'[2]30'!$J$53</definedName>
    <definedName name="C30.55">'[2]30'!$H$607</definedName>
    <definedName name="C30.59">'[2]30'!$H$629</definedName>
    <definedName name="C30.70">'[2]30'!$H$694</definedName>
    <definedName name="C30.70NS">'[2]30'!$H$715</definedName>
    <definedName name="C30.90">'[2]30'!$H$753</definedName>
    <definedName name="C30.93">'[2]30'!$H$806</definedName>
    <definedName name="C30.95">'[2]30'!$H$830</definedName>
    <definedName name="C30.96">'[2]30'!$H$854</definedName>
    <definedName name="C30.97">'[2]30'!$H$878</definedName>
    <definedName name="c31.17c">#REF!</definedName>
    <definedName name="c31.31b">'[2]31'!$H$21</definedName>
    <definedName name="c31.74">'[2]31'!$H$41</definedName>
    <definedName name="c4.10">#REF!</definedName>
    <definedName name="c4.13b">'[2]4'!$H$36</definedName>
    <definedName name="c4.14b">#REF!</definedName>
    <definedName name="c4.19a">'[2]4'!$H$53</definedName>
    <definedName name="c4.20">'[2]4'!$H$70</definedName>
    <definedName name="c4.26">#REF!</definedName>
    <definedName name="c4.29">#REF!</definedName>
    <definedName name="C4.3">'[2]4'!$H$24</definedName>
    <definedName name="c4.30b">#REF!</definedName>
    <definedName name="c4.30c">#REF!</definedName>
    <definedName name="C4006.W">[2]MAT!$B$161:$H$161</definedName>
    <definedName name="c5.11a">#REF!</definedName>
    <definedName name="C5.11c">#REF!</definedName>
    <definedName name="c5.11n1" localSheetId="1">'[5]MAtt Enamel'!#REF!</definedName>
    <definedName name="c5.11n1" localSheetId="2">'[6]MAtt Enamel'!#REF!</definedName>
    <definedName name="c5.11n1" localSheetId="3">'[6]MAtt Enamel'!#REF!</definedName>
    <definedName name="c5.11n1" localSheetId="4">'[5]MAtt Enamel'!#REF!</definedName>
    <definedName name="c5.11n1" localSheetId="5">'[6]MAtt Enamel'!#REF!</definedName>
    <definedName name="c5.11n1" localSheetId="0">'[7]MAtt Enamel'!#REF!</definedName>
    <definedName name="c5.11n1">'[6]MAtt Enamel'!#REF!</definedName>
    <definedName name="c5.11n2" localSheetId="1">'[5]MAtt Enamel'!#REF!</definedName>
    <definedName name="c5.11n2" localSheetId="2">'[6]MAtt Enamel'!#REF!</definedName>
    <definedName name="c5.11n2" localSheetId="3">'[6]MAtt Enamel'!#REF!</definedName>
    <definedName name="c5.11n2" localSheetId="4">'[5]MAtt Enamel'!#REF!</definedName>
    <definedName name="c5.11n2" localSheetId="5">'[6]MAtt Enamel'!#REF!</definedName>
    <definedName name="c5.11n2" localSheetId="0">'[7]MAtt Enamel'!#REF!</definedName>
    <definedName name="c5.11n2">'[6]MAtt Enamel'!#REF!</definedName>
    <definedName name="c5.12a">#REF!</definedName>
    <definedName name="c5.12c">#REF!</definedName>
    <definedName name="C5.12NS" localSheetId="1">'[5]MAtt Enamel'!#REF!</definedName>
    <definedName name="C5.12NS" localSheetId="2">'[6]MAtt Enamel'!#REF!</definedName>
    <definedName name="C5.12NS" localSheetId="3">'[6]MAtt Enamel'!#REF!</definedName>
    <definedName name="C5.12NS" localSheetId="4">'[5]MAtt Enamel'!#REF!</definedName>
    <definedName name="C5.12NS" localSheetId="5">'[6]MAtt Enamel'!#REF!</definedName>
    <definedName name="C5.12NS" localSheetId="0">'[7]MAtt Enamel'!#REF!</definedName>
    <definedName name="C5.12NS">'[6]MAtt Enamel'!#REF!</definedName>
    <definedName name="C5.12NS2" localSheetId="1">'[5]MAtt Enamel'!#REF!</definedName>
    <definedName name="C5.12NS2" localSheetId="2">'[6]MAtt Enamel'!#REF!</definedName>
    <definedName name="C5.12NS2" localSheetId="3">'[6]MAtt Enamel'!#REF!</definedName>
    <definedName name="C5.12NS2" localSheetId="4">'[5]MAtt Enamel'!#REF!</definedName>
    <definedName name="C5.12NS2" localSheetId="5">'[6]MAtt Enamel'!#REF!</definedName>
    <definedName name="C5.12NS2" localSheetId="0">'[7]MAtt Enamel'!#REF!</definedName>
    <definedName name="C5.12NS2">'[6]MAtt Enamel'!#REF!</definedName>
    <definedName name="C5.13B">'[2]5'!$H$512</definedName>
    <definedName name="C5.13C">'[2]5'!$H$549</definedName>
    <definedName name="C5.13F">'[2]5'!$H$578</definedName>
    <definedName name="C5.13G">'[2]5'!$H$606</definedName>
    <definedName name="C5.13ns1" localSheetId="1">'[5]MAtt Enamel'!#REF!</definedName>
    <definedName name="C5.13ns1" localSheetId="2">'[6]MAtt Enamel'!#REF!</definedName>
    <definedName name="C5.13ns1" localSheetId="3">'[6]MAtt Enamel'!#REF!</definedName>
    <definedName name="C5.13ns1" localSheetId="4">'[5]MAtt Enamel'!#REF!</definedName>
    <definedName name="C5.13ns1" localSheetId="5">'[6]MAtt Enamel'!#REF!</definedName>
    <definedName name="C5.13ns1" localSheetId="0">'[7]MAtt Enamel'!#REF!</definedName>
    <definedName name="C5.13ns1">'[6]MAtt Enamel'!#REF!</definedName>
    <definedName name="C5.14B">'[2]5'!$H$643</definedName>
    <definedName name="c5.14c">#REF!</definedName>
    <definedName name="C5.14F">'[2]5'!$H$708</definedName>
    <definedName name="C5.14G">'[2]5'!$H$737</definedName>
    <definedName name="C5.15B">'[2]5'!$H$774</definedName>
    <definedName name="c5.15c">#REF!</definedName>
    <definedName name="C5.15E">'[2]5'!$H$839</definedName>
    <definedName name="C5.15F">'[2]5'!$H$867</definedName>
    <definedName name="C5.16A">'[2]5'!$H$905</definedName>
    <definedName name="C5.16B">'[2]5'!$H$933</definedName>
    <definedName name="C5.16C">'[2]5'!$H$961</definedName>
    <definedName name="C5.17A1">'[2]5'!$H$1001</definedName>
    <definedName name="C5.17B1">'[2]5'!$H$1098</definedName>
    <definedName name="C5.17B2">'[2]5'!$H$1126</definedName>
    <definedName name="C5.17B3">'[2]5'!$H$1155</definedName>
    <definedName name="C5.17C1">'[2]5'!$H$1194</definedName>
    <definedName name="C5.17C2">'[2]5'!$H$1222</definedName>
    <definedName name="C5.17C3">'[2]5'!$H$1250</definedName>
    <definedName name="C5.20A">'[2]5'!$H$1422</definedName>
    <definedName name="c5.20b">'[2]5'!$H$1450</definedName>
    <definedName name="C5.20C">'[2]5'!$H$1478</definedName>
    <definedName name="C5.21A">'[2]5'!$H$1525</definedName>
    <definedName name="C5.21B">'[2]5'!$H$1553</definedName>
    <definedName name="C5.21C">'[2]5'!$H$1581</definedName>
    <definedName name="C5.22A">'[2]5'!$H$1630</definedName>
    <definedName name="C5.22B">'[2]5'!$H$1665</definedName>
    <definedName name="C5.22C">'[2]5'!$H$1704</definedName>
    <definedName name="C5.24">'[2]5'!$H$1730</definedName>
    <definedName name="C5.27A">'[2]5'!$H$1807</definedName>
    <definedName name="C5.28a">'[2]5'!$H$1845</definedName>
    <definedName name="C5.35">'[2]5'!$H$1871</definedName>
    <definedName name="c5.36b">#REF!</definedName>
    <definedName name="C5.44A">'[2]5'!$H$1943</definedName>
    <definedName name="C5.44F">'[2]5'!$H$1955</definedName>
    <definedName name="C5.44G">'[2]5'!$H$1967</definedName>
    <definedName name="C5.44H">'[2]5'!$H$1980</definedName>
    <definedName name="c5.47a">#REF!</definedName>
    <definedName name="c5.47b">#REF!</definedName>
    <definedName name="C5.48b">#REF!</definedName>
    <definedName name="c5.5a">#REF!</definedName>
    <definedName name="c5.5b">#REF!</definedName>
    <definedName name="c5.5c">#REF!</definedName>
    <definedName name="c5.6a">#REF!</definedName>
    <definedName name="c5.6b">#REF!</definedName>
    <definedName name="c5.6c">#REF!</definedName>
    <definedName name="c5.6d">#REF!</definedName>
    <definedName name="c5.6e">#REF!</definedName>
    <definedName name="c5.8c">'[2]5'!$H$168</definedName>
    <definedName name="C5.8E">'[2]5'!$H$229</definedName>
    <definedName name="c5.9a">#REF!</definedName>
    <definedName name="c5.9b">#REF!</definedName>
    <definedName name="c5.9c">#REF!</definedName>
    <definedName name="c5.9d">#REF!</definedName>
    <definedName name="c5.9e">#REF!</definedName>
    <definedName name="C8.1A">'[2]8'!$H$30</definedName>
    <definedName name="CAH">[2]LAB!$B$14:$H$14</definedName>
    <definedName name="CAR">[2]LAB!$B$12:$H$12</definedName>
    <definedName name="CAR.">#REF!</definedName>
    <definedName name="CAR.1">[2]LAB!$B$13:$H$13</definedName>
    <definedName name="CAR.S">[2]LAB!$B$15:$H$15</definedName>
    <definedName name="CBN">#REF!</definedName>
    <definedName name="cd">'[1]05 - RCC column'!#REF!</definedName>
    <definedName name="CE.CT2" localSheetId="2">'[10]E-NS'!$H$1671</definedName>
    <definedName name="CE.CT2" localSheetId="3">'[10]E-NS'!$H$1671</definedName>
    <definedName name="CE.CT2" localSheetId="5">'[11]E-NS'!$H$1671</definedName>
    <definedName name="CE.CT2" localSheetId="0">'[12]E-NS'!$H$1671</definedName>
    <definedName name="CE.CT2">'[13]E-NS'!$H$1671</definedName>
    <definedName name="CE.CT3" localSheetId="2">'[10]E-NS'!$H$1692</definedName>
    <definedName name="CE.CT3" localSheetId="3">'[10]E-NS'!$H$1692</definedName>
    <definedName name="CE.CT3" localSheetId="5">'[11]E-NS'!$H$1692</definedName>
    <definedName name="CE.CT3" localSheetId="0">'[12]E-NS'!$H$1692</definedName>
    <definedName name="CE.CT3">'[13]E-NS'!$H$1692</definedName>
    <definedName name="ce1.02">'[2]E-NS'!$H$50</definedName>
    <definedName name="CE2.01">'[2]E-NS'!$H$95</definedName>
    <definedName name="CE2.02">'[2]E-NS'!$H$117</definedName>
    <definedName name="CE2.03">'[2]E-NS'!$H$140</definedName>
    <definedName name="CE2.04">'[2]E-NS'!$H$186</definedName>
    <definedName name="CE2.05">'[2]E-NS'!$H$209</definedName>
    <definedName name="CE2.06">'[2]E-NS'!$H$232</definedName>
    <definedName name="CE2.07">'[2]E-NS'!$H$255</definedName>
    <definedName name="CE2.08">'[2]E-NS'!$H$278</definedName>
    <definedName name="CE2.09">'[2]E-NS'!$H$301</definedName>
    <definedName name="CE2.10">'[2]E-NS'!$H$324</definedName>
    <definedName name="CE2.11">'[2]E-NS'!$H$347</definedName>
    <definedName name="CE2.12">'[2]E-NS'!$H$370</definedName>
    <definedName name="CE2.13">'[2]E-NS'!$H$393</definedName>
    <definedName name="CE2.14">'[2]E-NS'!$H$416</definedName>
    <definedName name="CE2.15">'[2]E-NS'!$H$439</definedName>
    <definedName name="CE2.16">'[2]E-NS'!$H$462</definedName>
    <definedName name="CE2.17">'[2]E-NS'!$H$485</definedName>
    <definedName name="CE2.18">'[2]E-NS'!$H$508</definedName>
    <definedName name="CE2.19">'[2]E-NS'!$H$531</definedName>
    <definedName name="CE2.20">'[2]E-NS'!$H$554</definedName>
    <definedName name="CE2.21">'[2]E-NS'!$H$577</definedName>
    <definedName name="CE2.22">'[2]E-NS'!$H$600</definedName>
    <definedName name="CE2.23">'[2]E-NS'!$H$623</definedName>
    <definedName name="CE2.24">'[2]E-NS'!$H$646</definedName>
    <definedName name="CE2.25">'[2]E-NS'!$H$669</definedName>
    <definedName name="CE2.26">'[2]E-NS'!$H$692</definedName>
    <definedName name="CE2.27">'[2]E-NS'!$H$715</definedName>
    <definedName name="CE2.28">'[2]E-NS'!$H$738</definedName>
    <definedName name="CE2.29">'[2]E-NS'!$H$761</definedName>
    <definedName name="CE2.30">'[2]E-NS'!$H$784</definedName>
    <definedName name="CE4.001">'[2]E-NS'!$H$1006</definedName>
    <definedName name="CE4.02A">'[2]E-NS'!$H$1363</definedName>
    <definedName name="CE4.02B">'[2]E-NS'!$H$1384</definedName>
    <definedName name="CE4.02C">'[2]E-NS'!$H$1405</definedName>
    <definedName name="CE5.01">'[2]E-NS'!$H$1475</definedName>
    <definedName name="CE5.02">'[2]E-NS'!$H$1495</definedName>
    <definedName name="CE5.03">'[2]E-NS'!$H$1515</definedName>
    <definedName name="CE6.02">'[2]E-NS'!$H$1597</definedName>
    <definedName name="CE7.01">'[2]E-NS'!$H$1740</definedName>
    <definedName name="CE9.01">'[2]E-NS'!$F$1917</definedName>
    <definedName name="CE9.02">'[2]E-NS'!$H$1940</definedName>
    <definedName name="CE9.03">'[2]E-NS'!$H$1962</definedName>
    <definedName name="CE9.05">'[2]E-NS'!$H$1985</definedName>
    <definedName name="CE9.06">'[2]E-NS'!$H$2009</definedName>
    <definedName name="CEM">[2]MAT!$B$24:$H$24</definedName>
    <definedName name="CHA">[2]MAT!$B$27:$H$27</definedName>
    <definedName name="CHAN">[2]MAT!$B$32:$H$32</definedName>
    <definedName name="CHI">[2]LAB!$B$17:$H$17</definedName>
    <definedName name="CHI.M">[2]LAB!$B$20:$H$20</definedName>
    <definedName name="CHI.S">[2]LAB!$B$21:$H$21</definedName>
    <definedName name="CHK">[2]MAT!$B$26:$H$26</definedName>
    <definedName name="CHO">[2]LAB!$B$22:$H$22</definedName>
    <definedName name="CI.C24">[2]MAT!$B$279:$H$279</definedName>
    <definedName name="CI.CF">[2]MAT!$B$28:$H$28</definedName>
    <definedName name="CI.F">[2]MAT!$B$29:$H$29</definedName>
    <definedName name="CI.FR">[2]MAT!$B$30:$H$30</definedName>
    <definedName name="CI.GT4">[2]MAT!$B$233:$H$233</definedName>
    <definedName name="CI.MC">[2]MAT!$B$164:$H$164</definedName>
    <definedName name="CI.P150">[2]MAT!$B$228:$H$228</definedName>
    <definedName name="CI.P230">[2]MAT!$B$229:$H$229</definedName>
    <definedName name="CI.P250">[2]MAT!$B$230:$H$230</definedName>
    <definedName name="CI.SV150">[2]MAT!$B$231:$H$231</definedName>
    <definedName name="CI.SV225">[2]MAT!$B$232:$H$232</definedName>
    <definedName name="CIG">[2]MAT!$B$127:$H$127</definedName>
    <definedName name="CIV" localSheetId="1">[2]SUMM!#REF!</definedName>
    <definedName name="CIV" localSheetId="2">[2]SUMM!#REF!</definedName>
    <definedName name="CIV" localSheetId="3">[2]SUMM!#REF!</definedName>
    <definedName name="CIV" localSheetId="4">[2]SUMM!#REF!</definedName>
    <definedName name="CIV" localSheetId="5">[2]SUMM!#REF!</definedName>
    <definedName name="CIV" localSheetId="0">[2]SUMM!#REF!</definedName>
    <definedName name="CIV">[2]SUMM!#REF!</definedName>
    <definedName name="CK.S19">#REF!</definedName>
    <definedName name="CL.S">[2]MAT!$B$37:$H$37</definedName>
    <definedName name="CM.5">[2]EQP!$B$10:$H$10</definedName>
    <definedName name="cnsi.1" localSheetId="1">'[5]MAtt Enamel'!#REF!</definedName>
    <definedName name="cnsi.1" localSheetId="2">'[6]MAtt Enamel'!#REF!</definedName>
    <definedName name="cnsi.1" localSheetId="3">'[6]MAtt Enamel'!#REF!</definedName>
    <definedName name="cnsi.1" localSheetId="4">'[5]MAtt Enamel'!#REF!</definedName>
    <definedName name="cnsi.1" localSheetId="5">'[6]MAtt Enamel'!#REF!</definedName>
    <definedName name="cnsi.1" localSheetId="0">'[7]MAtt Enamel'!#REF!</definedName>
    <definedName name="cnsi.1">'[6]MAtt Enamel'!#REF!</definedName>
    <definedName name="cnsi.4" localSheetId="1">'[5]MAtt Enamel'!#REF!</definedName>
    <definedName name="cnsi.4" localSheetId="2">'[6]MAtt Enamel'!#REF!</definedName>
    <definedName name="cnsi.4" localSheetId="3">'[6]MAtt Enamel'!#REF!</definedName>
    <definedName name="cnsi.4" localSheetId="4">'[5]MAtt Enamel'!#REF!</definedName>
    <definedName name="cnsi.4" localSheetId="5">'[6]MAtt Enamel'!#REF!</definedName>
    <definedName name="cnsi.4" localSheetId="0">'[7]MAtt Enamel'!#REF!</definedName>
    <definedName name="cnsi.4">'[6]MAtt Enamel'!#REF!</definedName>
    <definedName name="cnsi.5">#REF!</definedName>
    <definedName name="CO.CON">[2]MAT!$B$163:$H$163</definedName>
    <definedName name="CO.W">[2]MAT!$B$278:$H$278</definedName>
    <definedName name="COH">[2]LAB!$B$23:$H$23</definedName>
    <definedName name="CONCRETE" localSheetId="1">[2]CIV!#REF!</definedName>
    <definedName name="CONCRETE" localSheetId="2">[2]CIV!#REF!</definedName>
    <definedName name="CONCRETE" localSheetId="3">[2]CIV!#REF!</definedName>
    <definedName name="CONCRETE" localSheetId="4">[2]CIV!#REF!</definedName>
    <definedName name="CONCRETE" localSheetId="5">[2]CIV!#REF!</definedName>
    <definedName name="CONCRETE" localSheetId="0">[2]CIV!#REF!</definedName>
    <definedName name="CONCRETE">[2]CIV!#REF!</definedName>
    <definedName name="COO">[14]labour!$A$24:$I$24</definedName>
    <definedName name="cover">[15]Sheet1!$F$24</definedName>
    <definedName name="COWD">[2]MAT!$B$31:$H$31</definedName>
    <definedName name="CP.BC1">[2]MAT!$B$165:$H$165</definedName>
    <definedName name="CP.BTPH">[2]MAT!$B$166:$H$166</definedName>
    <definedName name="CP.BW">[2]MAT!$B$167:$H$167</definedName>
    <definedName name="CP.CP30">[2]MAT!$B$168:$H$168</definedName>
    <definedName name="CP.CV20">[2]MAT!$B$169:$H$169</definedName>
    <definedName name="CP.M">[2]MAT!$B$170:$H$170</definedName>
    <definedName name="CP.SNCS">[2]MAT!$B$238:$H$238</definedName>
    <definedName name="CP.TR24">[2]MAT!$B$172:$H$172</definedName>
    <definedName name="CP.TSC">[2]MAT!$B$171:$H$171</definedName>
    <definedName name="CP.WC30">[2]MAT!$B$173:$H$173</definedName>
    <definedName name="CPOH">[2]LAB!$B$85:$H$85</definedName>
    <definedName name="CR.10">#REF!</definedName>
    <definedName name="CR.6">[2]EQP!$B$13:$H$13</definedName>
    <definedName name="CR.L">[2]MAT!$B$35:$H$35</definedName>
    <definedName name="CR.LP">[16]MAT!$B$134:$H$134</definedName>
    <definedName name="CR.M">[2]MAT!$B$33:$H$33</definedName>
    <definedName name="CR.M37">[2]MAT!$B$34:$H$34</definedName>
    <definedName name="CRL">#REF!</definedName>
    <definedName name="CRL1.5">[2]MAT!$B$36:$H$36</definedName>
    <definedName name="CRM">#REF!</definedName>
    <definedName name="CRM1.5">#REF!</definedName>
    <definedName name="CRO">[2]LAB!$B$27:$H$27</definedName>
    <definedName name="csr" localSheetId="1">'[17]CSR-1999'!$A:$IV</definedName>
    <definedName name="csr" localSheetId="2">'[18]CSR-1999'!$A:$IV</definedName>
    <definedName name="csr" localSheetId="3">'[18]CSR-1999'!$A:$IV</definedName>
    <definedName name="csr" localSheetId="4">'[17]CSR-1999'!$A:$IV</definedName>
    <definedName name="csr">'[19]CSR-1999'!$A:$IV</definedName>
    <definedName name="CST">[2]MAT!$B$23:$H$23</definedName>
    <definedName name="CUM.GI">[2]EQP!$B$14:$H$14</definedName>
    <definedName name="D">#REF!</definedName>
    <definedName name="D.BC">[2]MAT!$B$174:$H$174</definedName>
    <definedName name="DF.ASW">[2]MAT!$B$40:$H$40</definedName>
    <definedName name="DF.DL48">[2]MAT!$B$130:$H$130</definedName>
    <definedName name="DF.SL30">[2]MAT!$B$129:$H$129</definedName>
    <definedName name="DF.SLD">[2]MAT!$B$41:$H$41</definedName>
    <definedName name="DF.ST10">[2]MAT!$B$39:$H$39</definedName>
    <definedName name="DF.ST5">[2]MAT!$B$38:$H$38</definedName>
    <definedName name="DI.P150">[2]MAT!$B$239:$H$239</definedName>
    <definedName name="DI.P250">[2]MAT!$B$240:$H$240</definedName>
    <definedName name="DIG">[2]LAB!$B$28:$H$28</definedName>
    <definedName name="doors" localSheetId="1">[2]CIV!#REF!</definedName>
    <definedName name="doors" localSheetId="2">[2]CIV!#REF!</definedName>
    <definedName name="doors" localSheetId="3">[2]CIV!#REF!</definedName>
    <definedName name="doors" localSheetId="4">[2]CIV!#REF!</definedName>
    <definedName name="doors" localSheetId="5">[2]CIV!#REF!</definedName>
    <definedName name="doors" localSheetId="0">[2]CIV!#REF!</definedName>
    <definedName name="doors">[2]CIV!#REF!</definedName>
    <definedName name="DR.R">#REF!</definedName>
    <definedName name="DRE">[2]LAB!$B$31:$H$31</definedName>
    <definedName name="DRI">[2]LAB!$B$32:$H$32</definedName>
    <definedName name="DRM">[2]EQP!$B$16:$H$16</definedName>
    <definedName name="E">#REF!</definedName>
    <definedName name="E.AMP1000W">[2]MAT!$B$302:$H$302</definedName>
    <definedName name="E.B1">[2]MAT!$B$280:$H$280</definedName>
    <definedName name="E.B2">[2]MAT!$B$281:$H$281</definedName>
    <definedName name="E.CIS6W">[2]MAT!$B$300:$H$300</definedName>
    <definedName name="E.COS36W">[2]MAT!$B$301:$H$301</definedName>
    <definedName name="E.CT150">[2]MAT!$B$312:$H$312</definedName>
    <definedName name="E.CT300">[2]MAT!$B$313:$H$313</definedName>
    <definedName name="E.CT450">[2]MAT!$B$314:$H$314</definedName>
    <definedName name="E.FB">[2]MAT!$B$282:$H$282</definedName>
    <definedName name="E.PAJB">[2]MAT!$B$303:$H$303</definedName>
    <definedName name="E.PBOX">[2]MAT!$B$285:$H$285</definedName>
    <definedName name="E.S1G">[2]MAT!$B$290:$H$290</definedName>
    <definedName name="E.S2G">[2]MAT!$B$291:$H$291</definedName>
    <definedName name="E.S3G">[2]MAT!$B$292:$H$292</definedName>
    <definedName name="E.S4G">[2]MAT!$B$293:$H$293</definedName>
    <definedName name="E.SP">[2]MAT!$B$331:$H$331</definedName>
    <definedName name="E.SS15">[2]MAT!$B$295:$H$295</definedName>
    <definedName name="E.SS5">[2]MAT!$B$294:$H$294</definedName>
    <definedName name="E.TLRM">[2]MAT!$B$296:$H$296</definedName>
    <definedName name="E.TLRP">[2]MAT!$B$297:$H$297</definedName>
    <definedName name="E.TLS">[2]MAT!$B$284:$H$284</definedName>
    <definedName name="E.WB">[2]MAT!$B$298:$H$298</definedName>
    <definedName name="EAC">[2]EQP!$B$17:$H$17</definedName>
    <definedName name="EAR">[2]MAT!$B$42:$H$42</definedName>
    <definedName name="EC1.5SC">[2]MAT!$B$271:$H$271</definedName>
    <definedName name="EC1.5TC">[2]MAT!$B$306:$H$306</definedName>
    <definedName name="EC120FC">[2]MAT!$B$310:$H$310</definedName>
    <definedName name="EC150FC">[2]MAT!$B$311:$H$311</definedName>
    <definedName name="EC2.53C">[2]MAT!$B$307:$H$307</definedName>
    <definedName name="EC2.5SC">[2]MAT!$B$272:$H$272</definedName>
    <definedName name="EC25FC">[2]MAT!$B$274:$H$274</definedName>
    <definedName name="EC35FC">[2]MAT!$B$320:$H$320</definedName>
    <definedName name="EC4SC">[2]MAT!$B$273:$H$273</definedName>
    <definedName name="EC5.04">'[2]E-NS'!$H$1534</definedName>
    <definedName name="EC6FC">[2]MAT!$B$309:$H$309</definedName>
    <definedName name="EC70.3C">[2]MAT!$B$308:$H$308</definedName>
    <definedName name="EC70FC">[2]MAT!$B$275:$H$275</definedName>
    <definedName name="EC95FC">[2]MAT!$B$276:$H$276</definedName>
    <definedName name="ECW">[2]MAT!$B$283:$H$283</definedName>
    <definedName name="EF.56">[2]MAT!$B$322:$H$322</definedName>
    <definedName name="ELE">[2]LAB!$B$35:$H$35</definedName>
    <definedName name="ELEC" localSheetId="1">[2]SUMM!#REF!</definedName>
    <definedName name="ELEC" localSheetId="2">[2]SUMM!#REF!</definedName>
    <definedName name="ELEC" localSheetId="3">[2]SUMM!#REF!</definedName>
    <definedName name="ELEC" localSheetId="4">[2]SUMM!#REF!</definedName>
    <definedName name="ELEC" localSheetId="5">[2]SUMM!#REF!</definedName>
    <definedName name="ELEC" localSheetId="0">[2]SUMM!#REF!</definedName>
    <definedName name="ELEC">[2]SUMM!#REF!</definedName>
    <definedName name="ENG">#REF!</definedName>
    <definedName name="ENS.FACP">'[2]E-NS'!$H$1716</definedName>
    <definedName name="ENS.FAJB">'[2]E-NS'!$H$1697</definedName>
    <definedName name="ENS.PAJB">'[2]E-NS'!$H$1554</definedName>
    <definedName name="ENS.PVC100">'[2]E-NS'!$H$1429</definedName>
    <definedName name="ESC40TC">[2]MAT!$B$315:$H$315</definedName>
    <definedName name="EX">#REF!</definedName>
    <definedName name="external" localSheetId="1">[2]CIV!#REF!</definedName>
    <definedName name="external" localSheetId="2">[2]CIV!#REF!</definedName>
    <definedName name="external" localSheetId="3">[2]CIV!#REF!</definedName>
    <definedName name="external" localSheetId="4">[2]CIV!#REF!</definedName>
    <definedName name="external" localSheetId="5">[2]CIV!#REF!</definedName>
    <definedName name="external" localSheetId="0">[2]CIV!#REF!</definedName>
    <definedName name="external">[2]CIV!#REF!</definedName>
    <definedName name="F">#REF!</definedName>
    <definedName name="ff">#REF!</definedName>
    <definedName name="finishing" localSheetId="1">[2]CIV!#REF!</definedName>
    <definedName name="finishing" localSheetId="2">[2]CIV!#REF!</definedName>
    <definedName name="finishing" localSheetId="3">[2]CIV!#REF!</definedName>
    <definedName name="finishing" localSheetId="4">[2]CIV!#REF!</definedName>
    <definedName name="finishing" localSheetId="5">[2]CIV!#REF!</definedName>
    <definedName name="finishing" localSheetId="0">[2]CIV!#REF!</definedName>
    <definedName name="finishing">[2]CIV!#REF!</definedName>
    <definedName name="FIT">[2]LAB!$B$39:$H$39</definedName>
    <definedName name="FL.S">[2]MAT!$B$175:$H$175</definedName>
    <definedName name="FLG">[2]LAB!$B$40:$H$40</definedName>
    <definedName name="FLI">[2]MAT!$B$43:$H$43</definedName>
    <definedName name="flooring" localSheetId="1">[2]CIV!#REF!</definedName>
    <definedName name="flooring" localSheetId="2">[2]CIV!#REF!</definedName>
    <definedName name="flooring" localSheetId="3">[2]CIV!#REF!</definedName>
    <definedName name="flooring" localSheetId="4">[2]CIV!#REF!</definedName>
    <definedName name="flooring" localSheetId="5">[2]CIV!#REF!</definedName>
    <definedName name="flooring" localSheetId="0">[2]CIV!#REF!</definedName>
    <definedName name="flooring">[2]CIV!#REF!</definedName>
    <definedName name="FLP">[2]LAB!$B$41:$H$41</definedName>
    <definedName name="FU.C">#REF!</definedName>
    <definedName name="FW">[2]MAT!$B$44:$H$44</definedName>
    <definedName name="G">#REF!</definedName>
    <definedName name="GI.65">[2]MAT!$B$247:$H$247</definedName>
    <definedName name="GI.BN">[20]Material!$A$563:$I$563</definedName>
    <definedName name="GI.C2">[2]MAT!$B$52:$H$52</definedName>
    <definedName name="GI.G">[2]MAT!$B$249:$H$249</definedName>
    <definedName name="GI.P100MD">[2]MAT!$B$184:$H$184</definedName>
    <definedName name="GI.P30MD">[2]MAT!$B$181:$H$181</definedName>
    <definedName name="GI.P40MD">[2]MAT!$B$182:$H$182</definedName>
    <definedName name="GI.P50">#REF!</definedName>
    <definedName name="GI.P50LD">[2]MAT!$B$132:$H$132</definedName>
    <definedName name="GI.P50MD">[2]MAT!$B$248:$H$248</definedName>
    <definedName name="GI.P75MD">[2]MAT!$B$183:$H$183</definedName>
    <definedName name="GI.S">[20]Material!$B$595:$I$595</definedName>
    <definedName name="GI.T2">[2]MAT!$B$53:$H$53</definedName>
    <definedName name="GI.W18">#REF!</definedName>
    <definedName name="GL.P5">[2]MAT!$B$45:$H$45</definedName>
    <definedName name="GL.SH">[2]MAT!$B$246:$H$246</definedName>
    <definedName name="GL.T5">[2]MAT!$B$46:$H$46</definedName>
    <definedName name="GLA">[14]labour!$A$43:$I$43</definedName>
    <definedName name="GLU">[2]MAT!$B$47:$H$47</definedName>
    <definedName name="GR.SB">[2]MAT!$B$131:$H$131</definedName>
    <definedName name="GRA.20">[2]MAT!$B$49:$H$49</definedName>
    <definedName name="GRA.25">[2]MAT!$B$50:$H$50</definedName>
    <definedName name="GRAN">#REF!</definedName>
    <definedName name="GRAS">[2]MAT!$B$48:$H$48</definedName>
    <definedName name="GUM">[2]MAT!$B$55:$H$55</definedName>
    <definedName name="GV.100">[2]MAT!$B$180:$H$180</definedName>
    <definedName name="GV.13">[2]MAT!$B$242:$H$242</definedName>
    <definedName name="GV.150">[2]MAT!$B$245:$H$245</definedName>
    <definedName name="GV.20">[2]MAT!$B$243:$H$243</definedName>
    <definedName name="GV.30">[2]MAT!$B$176:$H$176</definedName>
    <definedName name="GV.40">[2]MAT!$B$177:$H$177</definedName>
    <definedName name="GV.50">[2]MAT!$B$244:$H$244</definedName>
    <definedName name="GV.65">[2]MAT!$B$178:$H$178</definedName>
    <definedName name="GV.75">[2]MAT!$B$179:$H$179</definedName>
    <definedName name="GYP.B">[2]MAT!$B$51:$H$51</definedName>
    <definedName name="H">#REF!</definedName>
    <definedName name="HAD">#REF!</definedName>
    <definedName name="HAM">[2]LAB!$B$44:$H$44</definedName>
    <definedName name="HEL">[2]LAB!$B$45:$H$45</definedName>
    <definedName name="HIN">[2]MAT!$B$56:$H$56</definedName>
    <definedName name="HOOK">[2]MAT!$B$57:$H$57</definedName>
    <definedName name="I">#REF!</definedName>
    <definedName name="I.S37">[2]MAT!$B$60:$H$60</definedName>
    <definedName name="I.S75">[2]MAT!$B$61:$H$61</definedName>
    <definedName name="ITax">[2]LAB!$B$86:$H$86</definedName>
    <definedName name="J">#REF!</definedName>
    <definedName name="j.2" localSheetId="1">[2]CIV!#REF!</definedName>
    <definedName name="j.2" localSheetId="2">[2]CIV!#REF!</definedName>
    <definedName name="j.2" localSheetId="3">[2]CIV!#REF!</definedName>
    <definedName name="j.2" localSheetId="4">[2]CIV!#REF!</definedName>
    <definedName name="j.2" localSheetId="5">[2]CIV!#REF!</definedName>
    <definedName name="j.2" localSheetId="0">[2]CIV!#REF!</definedName>
    <definedName name="j.2">[2]CIV!#REF!</definedName>
    <definedName name="JWPM">[2]MAT!$B$133:$H$133</definedName>
    <definedName name="K">#REF!</definedName>
    <definedName name="L">#REF!</definedName>
    <definedName name="L.1">[2]CIV!$I$23</definedName>
    <definedName name="L.10">[2]CIV!$I$247</definedName>
    <definedName name="L.11" localSheetId="1">[2]CIV!#REF!</definedName>
    <definedName name="L.11" localSheetId="2">[2]CIV!#REF!</definedName>
    <definedName name="L.11" localSheetId="3">[2]CIV!#REF!</definedName>
    <definedName name="L.11" localSheetId="4">[2]CIV!#REF!</definedName>
    <definedName name="L.11" localSheetId="5">[2]CIV!#REF!</definedName>
    <definedName name="L.11" localSheetId="0">[2]CIV!#REF!</definedName>
    <definedName name="L.11">[2]CIV!#REF!</definedName>
    <definedName name="L.12" localSheetId="1">[2]CIV!#REF!</definedName>
    <definedName name="L.12" localSheetId="2">[2]CIV!#REF!</definedName>
    <definedName name="L.12" localSheetId="3">[2]CIV!#REF!</definedName>
    <definedName name="L.12" localSheetId="4">[2]CIV!#REF!</definedName>
    <definedName name="L.12" localSheetId="5">[2]CIV!#REF!</definedName>
    <definedName name="L.12" localSheetId="0">[2]CIV!#REF!</definedName>
    <definedName name="L.12">[2]CIV!#REF!</definedName>
    <definedName name="L.13" localSheetId="1">[2]CIV!#REF!</definedName>
    <definedName name="L.13" localSheetId="2">[2]CIV!#REF!</definedName>
    <definedName name="L.13" localSheetId="3">[2]CIV!#REF!</definedName>
    <definedName name="L.13" localSheetId="4">[2]CIV!#REF!</definedName>
    <definedName name="L.13" localSheetId="5">[2]CIV!#REF!</definedName>
    <definedName name="L.13" localSheetId="0">[2]CIV!#REF!</definedName>
    <definedName name="L.13">[2]CIV!#REF!</definedName>
    <definedName name="L.14" localSheetId="1">[2]CIV!#REF!</definedName>
    <definedName name="L.14" localSheetId="2">[2]CIV!#REF!</definedName>
    <definedName name="L.14" localSheetId="3">[2]CIV!#REF!</definedName>
    <definedName name="L.14" localSheetId="4">[2]CIV!#REF!</definedName>
    <definedName name="L.14" localSheetId="5">[2]CIV!#REF!</definedName>
    <definedName name="L.14" localSheetId="0">[2]CIV!#REF!</definedName>
    <definedName name="L.14">[2]CIV!#REF!</definedName>
    <definedName name="L.15" localSheetId="5">[2]CIV!#REF!</definedName>
    <definedName name="L.15" localSheetId="0">[2]CIV!#REF!</definedName>
    <definedName name="L.15">[2]CIV!#REF!</definedName>
    <definedName name="L.16" localSheetId="5">[2]CIV!#REF!</definedName>
    <definedName name="L.16" localSheetId="0">[2]CIV!#REF!</definedName>
    <definedName name="L.16">[2]CIV!#REF!</definedName>
    <definedName name="L.2">[2]CIV!$I$26</definedName>
    <definedName name="L.3">[2]CIV!$I$95</definedName>
    <definedName name="L.4">[2]CIV!$I$109</definedName>
    <definedName name="L.5">[2]CIV!$I$112</definedName>
    <definedName name="L.6">[2]CIV!$I$139</definedName>
    <definedName name="L.7">[2]CIV!$I$160</definedName>
    <definedName name="L.8">[2]CIV!$I$187</definedName>
    <definedName name="L.9">[2]CIV!$I$227</definedName>
    <definedName name="L.CIG">#REF!</definedName>
    <definedName name="L.GMB">#REF!</definedName>
    <definedName name="L.GRA">[2]MAT!$B$134:$H$134</definedName>
    <definedName name="L.KST">#REF!</definedName>
    <definedName name="L.TPV">#REF!</definedName>
    <definedName name="L.TS1">#REF!</definedName>
    <definedName name="L.WPH">#REF!</definedName>
    <definedName name="L.Y">[2]MAT!$B$135:$H$135</definedName>
    <definedName name="L15.3">'[2]15'!$J$37</definedName>
    <definedName name="L5.13">'[2]5'!$J$487</definedName>
    <definedName name="LAB">[2]LAB!$B$24:$H$24</definedName>
    <definedName name="LAB.S">[2]LAB!$B$25:$H$25</definedName>
    <definedName name="LB.18">[2]MAT!$B$185:$H$185</definedName>
    <definedName name="LCBA">#REF!</definedName>
    <definedName name="LIM">[2]MAT!$B$62:$H$62</definedName>
    <definedName name="LM">[2]MAT!$B$186:$H$186</definedName>
    <definedName name="LM.CAB" localSheetId="1">'[5]MAtt Enamel'!#REF!</definedName>
    <definedName name="LM.CAB" localSheetId="2">'[6]MAtt Enamel'!#REF!</definedName>
    <definedName name="LM.CAB" localSheetId="3">'[6]MAtt Enamel'!#REF!</definedName>
    <definedName name="LM.CAB" localSheetId="4">'[5]MAtt Enamel'!#REF!</definedName>
    <definedName name="LM.CAB" localSheetId="5">'[6]MAtt Enamel'!#REF!</definedName>
    <definedName name="LM.CAB" localSheetId="0">'[7]MAtt Enamel'!#REF!</definedName>
    <definedName name="LM.CAB">'[6]MAtt Enamel'!#REF!</definedName>
    <definedName name="LM.GFC" localSheetId="1">'[5]MAtt Enamel'!#REF!</definedName>
    <definedName name="LM.GFC" localSheetId="2">'[6]MAtt Enamel'!#REF!</definedName>
    <definedName name="LM.GFC" localSheetId="3">'[6]MAtt Enamel'!#REF!</definedName>
    <definedName name="LM.GFC" localSheetId="4">'[5]MAtt Enamel'!#REF!</definedName>
    <definedName name="LM.GFC" localSheetId="5">'[6]MAtt Enamel'!#REF!</definedName>
    <definedName name="LM.GFC" localSheetId="0">'[7]MAtt Enamel'!#REF!</definedName>
    <definedName name="LM.GFC">'[6]MAtt Enamel'!#REF!</definedName>
    <definedName name="LM.GR1" localSheetId="1">'[5]MAtt Enamel'!#REF!</definedName>
    <definedName name="LM.GR1" localSheetId="2">'[6]MAtt Enamel'!#REF!</definedName>
    <definedName name="LM.GR1" localSheetId="3">'[6]MAtt Enamel'!#REF!</definedName>
    <definedName name="LM.GR1" localSheetId="4">'[5]MAtt Enamel'!#REF!</definedName>
    <definedName name="LM.GR1" localSheetId="5">'[6]MAtt Enamel'!#REF!</definedName>
    <definedName name="LM.GR1" localSheetId="0">'[7]MAtt Enamel'!#REF!</definedName>
    <definedName name="LM.GR1">'[6]MAtt Enamel'!#REF!</definedName>
    <definedName name="LM.GR2" localSheetId="1">'[5]MAtt Enamel'!#REF!</definedName>
    <definedName name="LM.GR2" localSheetId="2">'[6]MAtt Enamel'!#REF!</definedName>
    <definedName name="LM.GR2" localSheetId="3">'[6]MAtt Enamel'!#REF!</definedName>
    <definedName name="LM.GR2" localSheetId="4">'[5]MAtt Enamel'!#REF!</definedName>
    <definedName name="LM.GR2" localSheetId="5">'[6]MAtt Enamel'!#REF!</definedName>
    <definedName name="LM.GR2" localSheetId="0">'[7]MAtt Enamel'!#REF!</definedName>
    <definedName name="LM.GR2">'[6]MAtt Enamel'!#REF!</definedName>
    <definedName name="LM.MF" localSheetId="5">'[6]MAtt Enamel'!#REF!</definedName>
    <definedName name="LM.MF" localSheetId="0">'[7]MAtt Enamel'!#REF!</definedName>
    <definedName name="LM.MF">'[6]MAtt Enamel'!#REF!</definedName>
    <definedName name="LM.ORN" localSheetId="5">'[6]MAtt Enamel'!#REF!</definedName>
    <definedName name="LM.ORN" localSheetId="0">'[7]MAtt Enamel'!#REF!</definedName>
    <definedName name="LM.ORN">'[6]MAtt Enamel'!#REF!</definedName>
    <definedName name="LM.PT1" localSheetId="5">'[6]MAtt Enamel'!#REF!</definedName>
    <definedName name="LM.PT1" localSheetId="0">'[7]MAtt Enamel'!#REF!</definedName>
    <definedName name="LM.PT1">'[6]MAtt Enamel'!#REF!</definedName>
    <definedName name="LM.PT2" localSheetId="5">'[6]MAtt Enamel'!#REF!</definedName>
    <definedName name="LM.PT2" localSheetId="0">'[7]MAtt Enamel'!#REF!</definedName>
    <definedName name="LM.PT2">'[6]MAtt Enamel'!#REF!</definedName>
    <definedName name="LM.SF" localSheetId="5">'[6]MAtt Enamel'!#REF!</definedName>
    <definedName name="LM.SF" localSheetId="0">'[7]MAtt Enamel'!#REF!</definedName>
    <definedName name="LM.SF">'[6]MAtt Enamel'!#REF!</definedName>
    <definedName name="LM.SLD" localSheetId="5">'[6]MAtt Enamel'!#REF!</definedName>
    <definedName name="LM.SLD" localSheetId="0">'[7]MAtt Enamel'!#REF!</definedName>
    <definedName name="LM.SLD">'[6]MAtt Enamel'!#REF!</definedName>
    <definedName name="LM.TP" localSheetId="5">'[6]MAtt Enamel'!#REF!</definedName>
    <definedName name="LM.TP" localSheetId="0">'[7]MAtt Enamel'!#REF!</definedName>
    <definedName name="LM.TP">'[6]MAtt Enamel'!#REF!</definedName>
    <definedName name="LM.WP" localSheetId="5">'[6]MAtt Enamel'!#REF!</definedName>
    <definedName name="LM.WP" localSheetId="0">'[7]MAtt Enamel'!#REF!</definedName>
    <definedName name="LM.WP">'[6]MAtt Enamel'!#REF!</definedName>
    <definedName name="lm10.2a3">'[2]10'!$J$122</definedName>
    <definedName name="lm10.2c3">'[2]10'!$J$213</definedName>
    <definedName name="lm10.4a3">'[2]10'!$J$394</definedName>
    <definedName name="lm10.4c3">'[2]10'!$J$486</definedName>
    <definedName name="lm12.5b2">#REF!</definedName>
    <definedName name="lm12.6b2">#REF!</definedName>
    <definedName name="lm12.8a1">#REF!</definedName>
    <definedName name="LM13.1a">'[2]13'!$J$29</definedName>
    <definedName name="lm14.1b">'[2]14'!$J$16</definedName>
    <definedName name="lm14.25a">'[2]14'!$J$279</definedName>
    <definedName name="lm14.2a2">'[2]14'!$J$42</definedName>
    <definedName name="lm14.2a3">#REF!</definedName>
    <definedName name="lm14.2a5">#REF!</definedName>
    <definedName name="lm14.4c">'[2]14'!$J$136</definedName>
    <definedName name="lm14.50a">'[2]14'!$J$393</definedName>
    <definedName name="lm14.64a">'[2]14'!$J$517</definedName>
    <definedName name="lm15.1a2">'[2]15'!$J$15</definedName>
    <definedName name="lm15.3.2">'[2]15'!$J$40</definedName>
    <definedName name="lm15.4.3">'[2]15'!$J$112</definedName>
    <definedName name="lm15.61">'[2]15'!$J$222</definedName>
    <definedName name="lm15.65">'[2]15'!$J$284</definedName>
    <definedName name="lm16.11c1">'[2]16'!$J$161</definedName>
    <definedName name="lm16.66c">'[2]16'!$J$187</definedName>
    <definedName name="lm16.72a">'[2]16'!$J$208</definedName>
    <definedName name="lm16.75c3">'[2]16'!$J$229</definedName>
    <definedName name="lm17.13">'[2]17'!$J$67</definedName>
    <definedName name="lm17.8" localSheetId="1">#REF!</definedName>
    <definedName name="lm17.8" localSheetId="2">#REF!</definedName>
    <definedName name="lm17.8" localSheetId="3">#REF!</definedName>
    <definedName name="lm17.8" localSheetId="4">#REF!</definedName>
    <definedName name="lm17.8" localSheetId="5">#REF!</definedName>
    <definedName name="lm17.8" localSheetId="0">#REF!</definedName>
    <definedName name="lm17.8">#REF!</definedName>
    <definedName name="lm19.16a2">#REF!</definedName>
    <definedName name="LM19.21A">#REF!</definedName>
    <definedName name="LM19.29">#REF!</definedName>
    <definedName name="LM19.30">'[2]19'!$J$33</definedName>
    <definedName name="lm19.33a">#REF!</definedName>
    <definedName name="lm19.33b">#REF!</definedName>
    <definedName name="lm19.33c">#REF!</definedName>
    <definedName name="LM19.34a">#REF!</definedName>
    <definedName name="LM21.10A">#REF!</definedName>
    <definedName name="LM21.10B">#REF!</definedName>
    <definedName name="LM21.11">#REF!</definedName>
    <definedName name="LM21.12">#REF!</definedName>
    <definedName name="LM21.15C">#REF!</definedName>
    <definedName name="lm21.17a">#REF!</definedName>
    <definedName name="LM21.17B">#REF!</definedName>
    <definedName name="LM21.23">#REF!</definedName>
    <definedName name="lm21.24">#REF!</definedName>
    <definedName name="lm21.32b">#REF!</definedName>
    <definedName name="LM21.32C">#REF!</definedName>
    <definedName name="lm21.33a">#REF!</definedName>
    <definedName name="LM21.34A">#REF!</definedName>
    <definedName name="lm21.39">'[2]21'!$J$15</definedName>
    <definedName name="lm21.4">#REF!</definedName>
    <definedName name="LM21.40">#REF!</definedName>
    <definedName name="lm21.45">#REF!</definedName>
    <definedName name="lm21.47">#REF!</definedName>
    <definedName name="LM21.58">#REF!</definedName>
    <definedName name="LM21.5A">#REF!</definedName>
    <definedName name="lm21.5b">#REF!</definedName>
    <definedName name="lm21.79">#REF!</definedName>
    <definedName name="lm21.9">#REF!</definedName>
    <definedName name="lm23.15">'[2]23'!$J$271</definedName>
    <definedName name="lm23.1a1">'[2]23'!$J$13</definedName>
    <definedName name="lm23.23b">'[2]23'!$J$309</definedName>
    <definedName name="lm23.2a1">'[2]23'!$J$41</definedName>
    <definedName name="LM23.34a">'[2]23'!$J$395</definedName>
    <definedName name="lm23.39a10">'[2]23'!$J$604</definedName>
    <definedName name="lm23.39a7">'[2]23'!$J$547</definedName>
    <definedName name="lm23.39a8">'[2]23'!$J$566</definedName>
    <definedName name="lm23.47c">'[2]23'!$J$744</definedName>
    <definedName name="lm23.53b">'[2]23'!$J$782</definedName>
    <definedName name="lm25.12a">'[2]25'!$J$225</definedName>
    <definedName name="lm25.15">'[2]25'!$J$247</definedName>
    <definedName name="lm25.16">#REF!</definedName>
    <definedName name="lm25.1b1">#REF!</definedName>
    <definedName name="lm25.1b3">#REF!</definedName>
    <definedName name="lm25.1b4">#REF!</definedName>
    <definedName name="lm25.2a">'[2]25'!$J$40</definedName>
    <definedName name="lm25.4a">'[2]25'!$J$111</definedName>
    <definedName name="lm25.4b">'[2]25'!$J$138</definedName>
    <definedName name="lm26.10">'[2]26'!$J$68</definedName>
    <definedName name="lm26.8a">'[2]26'!$J$33</definedName>
    <definedName name="lm27.24a7">'[2]27'!$J$234</definedName>
    <definedName name="lm27.24a8">'[2]27'!$J$256</definedName>
    <definedName name="lm27.24a9">'[2]27'!$J$278</definedName>
    <definedName name="LM28.14">'[2]28'!$J$89</definedName>
    <definedName name="LM28.25">'[2]28'!$J$171</definedName>
    <definedName name="lm28.26a">'[2]28'!$J$195</definedName>
    <definedName name="lm28.40a">'[2]28'!$J$273</definedName>
    <definedName name="lm28.40b">'[2]28'!$J$294</definedName>
    <definedName name="lm28.41">'[2]28'!$J$318</definedName>
    <definedName name="lm28.51a">'[2]28'!$J$346</definedName>
    <definedName name="lm28.53">'[2]28'!$J$379</definedName>
    <definedName name="lm28.54a">'[2]28'!$J$417</definedName>
    <definedName name="LM3.12d">'[2]3'!$J$74</definedName>
    <definedName name="lm3.22">#REF!</definedName>
    <definedName name="lm3.9d">#REF!</definedName>
    <definedName name="lm30.11">'[2]30'!$J$89</definedName>
    <definedName name="lm30.114">'[2]30'!$J$917</definedName>
    <definedName name="lm30.12">'[2]30'!$J$112</definedName>
    <definedName name="lm30.13">'[2]30'!$J$135</definedName>
    <definedName name="lm30.14">'[2]30'!$J$158</definedName>
    <definedName name="lm30.15">'[2]30'!$J$181</definedName>
    <definedName name="lm30.17">'[2]30'!$J$205</definedName>
    <definedName name="lm30.19">'[2]30'!$J$228</definedName>
    <definedName name="lm30.1a">'[2]30'!$J$13</definedName>
    <definedName name="lm30.20">'[2]30'!$J$251</definedName>
    <definedName name="lm30.21">'[2]30'!$J$274</definedName>
    <definedName name="lm30.22">'[2]30'!$J$297</definedName>
    <definedName name="lm30.24">'[2]30'!$J$320</definedName>
    <definedName name="lm30.25">'[2]30'!$J$343</definedName>
    <definedName name="lm30.32">'[2]30'!$J$366</definedName>
    <definedName name="lm30.33">'[2]30'!$J$389</definedName>
    <definedName name="lm30.34">'[2]30'!$J$412</definedName>
    <definedName name="lm30.35">'[2]30'!$J$435</definedName>
    <definedName name="lm30.3a">'[2]30'!$J$34</definedName>
    <definedName name="lm30.41">'[2]30'!$J$527</definedName>
    <definedName name="lm30.43">'[2]30'!$J$550</definedName>
    <definedName name="lm30.44">'[2]30'!$J$573</definedName>
    <definedName name="lm30.4a">'[2]30'!$J$51</definedName>
    <definedName name="lm30.55">'[2]30'!$J$596</definedName>
    <definedName name="lm30.59">'[2]30'!$J$620</definedName>
    <definedName name="lm30.5a">'[2]30'!$J$67</definedName>
    <definedName name="LM30.70">'[2]30'!$J$685</definedName>
    <definedName name="lm30.90">'[2]30'!$J$747</definedName>
    <definedName name="lm30.91">'[2]30'!$J$770</definedName>
    <definedName name="lm30.93">'[2]30'!$J$796</definedName>
    <definedName name="lm30.95">'[2]30'!$J$819</definedName>
    <definedName name="lm30.96">'[2]30'!$J$843</definedName>
    <definedName name="lm30.97">'[2]30'!$J$868</definedName>
    <definedName name="lm31.17c">#REF!</definedName>
    <definedName name="lm31.31b">'[2]31'!$J$14</definedName>
    <definedName name="lm31.74">'[2]31'!$J$34</definedName>
    <definedName name="lm4.19a">#REF!</definedName>
    <definedName name="lm4.20">#REF!</definedName>
    <definedName name="lm5.11a">#REF!</definedName>
    <definedName name="LM5.12A">'[2]5'!$J$348</definedName>
    <definedName name="lm5.12c">#REF!</definedName>
    <definedName name="LM5.13B">'[2]5'!$J$490</definedName>
    <definedName name="lm5.13c">#REF!</definedName>
    <definedName name="LM5.13F">'[2]5'!$J$564</definedName>
    <definedName name="LM5.13G">'[2]5'!$J$593</definedName>
    <definedName name="LM5.14B">'[2]5'!$J$621</definedName>
    <definedName name="lm5.14c">#REF!</definedName>
    <definedName name="LM5.14F">'[2]5'!$J$695</definedName>
    <definedName name="LM5.14G">'[2]5'!$J$723</definedName>
    <definedName name="LM5.15B">'[2]5'!$J$752</definedName>
    <definedName name="lm5.15c">#REF!</definedName>
    <definedName name="LM5.15E">'[2]5'!$J$826</definedName>
    <definedName name="LM5.15F">'[2]5'!$J$854</definedName>
    <definedName name="LM5.16A">'[2]5'!$J$882</definedName>
    <definedName name="LM5.16B">'[2]5'!$J$920</definedName>
    <definedName name="LM5.16C">'[2]5'!$J$948</definedName>
    <definedName name="LM5.17A1">'[2]5'!$J$977</definedName>
    <definedName name="LM5.17B1">'[2]5'!$J$1074</definedName>
    <definedName name="LM5.17B2">'[2]5'!$J$1113</definedName>
    <definedName name="LM5.17B3">'[2]5'!$J$1142</definedName>
    <definedName name="LM5.17C1">'[2]5'!$J$1170</definedName>
    <definedName name="LM5.17C2">'[2]5'!$J$1209</definedName>
    <definedName name="LM5.17C3">'[2]5'!$J$1237</definedName>
    <definedName name="LM5.20A">'[2]5'!$J$1398</definedName>
    <definedName name="lm5.20b">'[2]5'!$J$1437</definedName>
    <definedName name="LM5.20C">'[2]5'!$J$1465</definedName>
    <definedName name="LM5.21A">'[2]5'!$J$1493</definedName>
    <definedName name="LM5.21B">'[2]5'!$J$1540</definedName>
    <definedName name="LM5.21C">'[2]5'!$J$1568</definedName>
    <definedName name="lm5.22a">#REF!</definedName>
    <definedName name="LM5.22B">'[2]5'!$J$1645</definedName>
    <definedName name="lm5.22c">#REF!</definedName>
    <definedName name="LM5.27A">'[2]5'!$J$1745</definedName>
    <definedName name="LM5.35">'[2]5'!$J$1858</definedName>
    <definedName name="lm5.36b">#REF!</definedName>
    <definedName name="LM5.44A">'[2]5'!$J$1929</definedName>
    <definedName name="lm5.47a">#REF!</definedName>
    <definedName name="LM5.47B">#REF!</definedName>
    <definedName name="LM5.48b">#REF!</definedName>
    <definedName name="lm5.5b">#REF!</definedName>
    <definedName name="lm5.5c">#REF!</definedName>
    <definedName name="lm5.8c">#REF!</definedName>
    <definedName name="lm8.1a">'[2]8'!$J$13</definedName>
    <definedName name="lmnsi.1" localSheetId="1">'[5]MAtt Enamel'!#REF!</definedName>
    <definedName name="lmnsi.1" localSheetId="2">'[6]MAtt Enamel'!#REF!</definedName>
    <definedName name="lmnsi.1" localSheetId="3">'[6]MAtt Enamel'!#REF!</definedName>
    <definedName name="lmnsi.1" localSheetId="4">'[5]MAtt Enamel'!#REF!</definedName>
    <definedName name="lmnsi.1" localSheetId="5">'[6]MAtt Enamel'!#REF!</definedName>
    <definedName name="lmnsi.1" localSheetId="0">'[7]MAtt Enamel'!#REF!</definedName>
    <definedName name="lmnsi.1">'[6]MAtt Enamel'!#REF!</definedName>
    <definedName name="LMNSI.6">#REF!</definedName>
    <definedName name="lpcd">#REF!</definedName>
    <definedName name="M">#REF!</definedName>
    <definedName name="M.C">[2]MAT!$B$64:$H$64</definedName>
    <definedName name="M.FB">[2]MAT!$B$68:$H$68</definedName>
    <definedName name="M.MO">[2]MAT!$B$69:$H$69</definedName>
    <definedName name="M.P">[2]MAT!$B$65:$H$65</definedName>
    <definedName name="M1.2">[2]MORTAR!$B$10:$H$10</definedName>
    <definedName name="M1.3">[2]MORTAR!$B$18:$H$18</definedName>
    <definedName name="M1.4">[2]MORTAR!$B$26:$H$26</definedName>
    <definedName name="M1.5">[2]MORTAR!$B$30:$H$30</definedName>
    <definedName name="M1.6">[2]MORTAR!$B$34:$H$34</definedName>
    <definedName name="M15.3.2">'[2]15'!$J$46</definedName>
    <definedName name="M5.13C">'[2]5'!$J$545</definedName>
    <definedName name="m5.17a1">'[2]5'!$J$997</definedName>
    <definedName name="m5.6">#REF!</definedName>
    <definedName name="m5.8c">'[2]5'!$J$159</definedName>
    <definedName name="MAP">[2]MAT!$B$63:$H$63</definedName>
    <definedName name="MAS">[2]LAB!$B$47:$H$47</definedName>
    <definedName name="MES">[2]MAT!$B$139:$H$139</definedName>
    <definedName name="MG.90">#REF!</definedName>
    <definedName name="MIS">[2]LAB!$B$52:$H$52</definedName>
    <definedName name="MS.F75">[2]MAT!$B$73:$H$73</definedName>
    <definedName name="MS.P100">[2]MAT!$B$188:$H$188</definedName>
    <definedName name="MS.P150">[2]MAT!$B$189:$H$189</definedName>
    <definedName name="MS.P50">[2]MAT!$B$187:$H$187</definedName>
    <definedName name="MS.PLA">[2]MAT!$B$74:$H$74</definedName>
    <definedName name="MS.R">[2]MAT!$B$75:$H$75</definedName>
    <definedName name="MS.SQRB">[2]MAT!$B$70:$H$70</definedName>
    <definedName name="MS.SW25">[2]MAT!$B$66:$H$66</definedName>
    <definedName name="MS.T30">[2]MAT!$B$72:$H$72</definedName>
    <definedName name="MS.T50">[2]MAT!$B$71:$H$71</definedName>
    <definedName name="MSB">[2]MAT!$B$67:$H$67</definedName>
    <definedName name="MT.B10">[2]MAT!$B$138:$H$138</definedName>
    <definedName name="MT.L10">[2]MAT!$B$137:$H$137</definedName>
    <definedName name="MT.SW10">[2]MAT!$B$136:$H$136</definedName>
    <definedName name="N">#REF!</definedName>
    <definedName name="NAIL">[2]MAT!$B$76:$H$76</definedName>
    <definedName name="NLS.1">[21]MAT!$B$108:$H$108</definedName>
    <definedName name="NSBRR.1">#REF!</definedName>
    <definedName name="NSBRR.2">#REF!</definedName>
    <definedName name="NSBRR.3">#REF!</definedName>
    <definedName name="NSBRR.4">#REF!</definedName>
    <definedName name="NSBRR.5">#REF!</definedName>
    <definedName name="NSBRR.6">#REF!</definedName>
    <definedName name="NSBRR.7">#REF!</definedName>
    <definedName name="O">#REF!</definedName>
    <definedName name="OIL.K">[2]MAT!$B$77:$H$77</definedName>
    <definedName name="OIL.LB">[2]MAT!$B$78:$H$78</definedName>
    <definedName name="OIL.LR">[2]MAT!$B$140:$H$140</definedName>
    <definedName name="OIL.P">[2]MAT!$B$80:$H$80</definedName>
    <definedName name="OIL.PUT">[2]MAT!$B$81:$H$81</definedName>
    <definedName name="OIL.T">[2]MAT!$B$79:$H$79</definedName>
    <definedName name="P.BR">[2]MAT!$B$86:$H$86</definedName>
    <definedName name="P.IB">[2]MAT!$B$87:$H$87</definedName>
    <definedName name="P.ME">[2]MAT!$B$143:$H$143</definedName>
    <definedName name="P.PI">[2]MAT!$B$88:$H$88</definedName>
    <definedName name="P.RO2">[2]MAT!$B$142:$H$142</definedName>
    <definedName name="P.ROP">[2]MAT!$B$85:$H$85</definedName>
    <definedName name="P.SE">[2]MAT!$B$83:$H$83</definedName>
    <definedName name="P.VE">[2]MAT!$B$84:$H$84</definedName>
    <definedName name="P.WC">[2]MAT!$B$144:$H$144</definedName>
    <definedName name="PAD">[2]MAT!$B$82:$H$82</definedName>
    <definedName name="PAI">[2]LAB!$B$56:$H$56</definedName>
    <definedName name="PBL">[2]MAT!$B$90:$H$90</definedName>
    <definedName name="PD.W">[2]MAT!$B$190:$H$190</definedName>
    <definedName name="PIF">[2]LAB!$B$57:$H$57</definedName>
    <definedName name="PIG">[14]Material!$B$813:$I$813</definedName>
    <definedName name="PLA">[2]LAB!$B$58:$H$58</definedName>
    <definedName name="PLT">[2]LAB!$B$59:$H$59</definedName>
    <definedName name="PLU">[2]LAB!$B$61:$H$61</definedName>
    <definedName name="PLUMB" localSheetId="1">[2]SUMM!#REF!</definedName>
    <definedName name="PLUMB" localSheetId="2">[2]SUMM!#REF!</definedName>
    <definedName name="PLUMB" localSheetId="3">[2]SUMM!#REF!</definedName>
    <definedName name="PLUMB" localSheetId="4">[2]SUMM!#REF!</definedName>
    <definedName name="PLUMB" localSheetId="5">[2]SUMM!#REF!</definedName>
    <definedName name="PLUMB" localSheetId="0">[2]SUMM!#REF!</definedName>
    <definedName name="PLUMB">[2]SUMM!#REF!</definedName>
    <definedName name="PLY.C3">[2]MAT!$B$92:$H$92</definedName>
    <definedName name="PO.F">[2]MAT!$B$147:$H$147</definedName>
    <definedName name="PO.T">[2]MAT!$B$94:$H$94</definedName>
    <definedName name="PO.WO">[2]MAT!$B$89:$H$89</definedName>
    <definedName name="PPR.13">[2]MAT!$B$191:$H$191</definedName>
    <definedName name="PPR.20">[2]MAT!$B$192:$H$192</definedName>
    <definedName name="PPR.25">[2]MAT!$B$193:$H$193</definedName>
    <definedName name="PPR.30">[2]MAT!$B$194:$H$194</definedName>
    <definedName name="PPR.40">[2]MAT!$B$195:$H$195</definedName>
    <definedName name="PPR.50">[2]MAT!$B$196:$H$196</definedName>
    <definedName name="PPR.63">[2]MAT!$B$197:$H$197</definedName>
    <definedName name="PPR.90">[2]MAT!$B$198:$H$198</definedName>
    <definedName name="_xlnm.Print_Area" localSheetId="1">'1. Civil'!$A$1:$G$372</definedName>
    <definedName name="_xlnm.Print_Area" localSheetId="2">'2. Electrical'!$A$1:$H$397</definedName>
    <definedName name="_xlnm.Print_Area" localSheetId="3">'3. Plumbing'!$A$1:$G$319</definedName>
    <definedName name="_xlnm.Print_Area" localSheetId="4">'4. MGPS'!$A$1:$G$119</definedName>
    <definedName name="_xlnm.Print_Area" localSheetId="5">'All Block'!$A$1:$H$451</definedName>
    <definedName name="_xlnm.Print_Area" localSheetId="0">Summary!$A$1:$C$14</definedName>
    <definedName name="_xlnm.Print_Area">#REF!</definedName>
    <definedName name="PRINT_AREA_MI">#N/A</definedName>
    <definedName name="_xlnm.Print_Titles" localSheetId="1">'1. Civil'!$7:$13</definedName>
    <definedName name="_xlnm.Print_Titles" localSheetId="2">'2. Electrical'!$7:$13</definedName>
    <definedName name="_xlnm.Print_Titles" localSheetId="3">'3. Plumbing'!$7:$13</definedName>
    <definedName name="_xlnm.Print_Titles" localSheetId="4">'4. MGPS'!$7:$13</definedName>
    <definedName name="_xlnm.Print_Titles" localSheetId="5">#REF!</definedName>
    <definedName name="_xlnm.Print_Titles" localSheetId="0">#REF!</definedName>
    <definedName name="_xlnm.Print_Titles">#REF!</definedName>
    <definedName name="PT4G">[2]MAT!$B$256:$H$256</definedName>
    <definedName name="PTR">#REF!</definedName>
    <definedName name="PUL">[2]MAT!$B$93:$H$93</definedName>
    <definedName name="PUM">[2]EQP!$B$30:$H$30</definedName>
    <definedName name="PVC.CP100">[2]MAT!$B$304:$H$304</definedName>
    <definedName name="PVC.CP150">[2]MAT!$B$305:$H$305</definedName>
    <definedName name="PVC.CP20">[2]MAT!$B$286:$H$286</definedName>
    <definedName name="PVC.CP25">[2]MAT!$B$287:$H$287</definedName>
    <definedName name="PVC.CP40">[2]MAT!$B$288:$H$288</definedName>
    <definedName name="PVC.CP50">[2]MAT!$B$289:$H$289</definedName>
    <definedName name="PVC.P100">[2]MAT!$B$96:$H$96</definedName>
    <definedName name="PVC.SP100">#REF!</definedName>
    <definedName name="PVC.WS8">[2]MAT!$B$95:$H$95</definedName>
    <definedName name="PVC.WS9">[2]MAT!$B$146:$H$146</definedName>
    <definedName name="QUM">[2]LAB!$B$63:$H$63</definedName>
    <definedName name="R.BAR">[2]MAT!$B$97:$H$97</definedName>
    <definedName name="RAM">[2]EQP!$B$32:$H$32</definedName>
    <definedName name="RB">#REF!</definedName>
    <definedName name="rc15.1a3">[2]Ref!$H$138</definedName>
    <definedName name="rc5.15c">[2]Ref!$H$113</definedName>
    <definedName name="RCC.P225">#REF!</definedName>
    <definedName name="RCC.P225B">[2]MAT!$B$257:$H$257</definedName>
    <definedName name="RCC.P300">#REF!</definedName>
    <definedName name="RCC.P375">#REF!</definedName>
    <definedName name="RCC.P450">#REF!</definedName>
    <definedName name="RCC.P600">#REF!</definedName>
    <definedName name="RE.L">[2]MAT!$B$148:$H$148</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0">#REF!</definedName>
    <definedName name="_xlnm.Recorder">#REF!</definedName>
    <definedName name="rl11.2">[2]Ref!$J$198</definedName>
    <definedName name="rl14.2b">[2]Ref!$J$247</definedName>
    <definedName name="rl15.3">[2]Ref!$J$173</definedName>
    <definedName name="rlm5.15c">#REF!</definedName>
    <definedName name="rm11.3b2">[2]Ref!$J$230</definedName>
    <definedName name="rm14.2b1">[2]Ref!$J$259</definedName>
    <definedName name="rm15.2">[2]Ref!$J$156</definedName>
    <definedName name="rm15.3b">[2]Ref!$J$180</definedName>
    <definedName name="rm5.13d">[2]Ref!$J$72</definedName>
    <definedName name="RMM">#REF!</definedName>
    <definedName name="ROC">#REF!</definedName>
    <definedName name="roofing" localSheetId="1">[2]CIV!#REF!</definedName>
    <definedName name="roofing" localSheetId="2">[2]CIV!#REF!</definedName>
    <definedName name="roofing" localSheetId="3">[2]CIV!#REF!</definedName>
    <definedName name="roofing" localSheetId="4">[2]CIV!#REF!</definedName>
    <definedName name="roofing" localSheetId="5">[2]CIV!#REF!</definedName>
    <definedName name="roofing" localSheetId="0">[2]CIV!#REF!</definedName>
    <definedName name="roofing">[2]CIV!#REF!</definedName>
    <definedName name="ROR.10">#REF!</definedName>
    <definedName name="RRB.1">#REF!</definedName>
    <definedName name="RRB.2">#REF!</definedName>
    <definedName name="RRB.3">#REF!</definedName>
    <definedName name="RRB.4">#REF!</definedName>
    <definedName name="RRB.5">#REF!</definedName>
    <definedName name="RRB.6">#REF!</definedName>
    <definedName name="RRB.7">#REF!</definedName>
    <definedName name="RU.PK">[2]MAT!$B$98:$H$98</definedName>
    <definedName name="S.A1">'[1]08 - SLABS'!#REF!</definedName>
    <definedName name="S.A2">'[1]08 - SLABS'!#REF!</definedName>
    <definedName name="S.A3">'[1]08 - SLABS'!#REF!</definedName>
    <definedName name="S.B1">'[1]08 - SLABS'!#REF!</definedName>
    <definedName name="S.B4">'[1]08 - SLABS'!#REF!</definedName>
    <definedName name="S.C1">'[1]08 - SLABS'!#REF!</definedName>
    <definedName name="S.C2">'[1]08 - SLABS'!#REF!</definedName>
    <definedName name="S.C3">'[1]08 - SLABS'!#REF!</definedName>
    <definedName name="S.PAP">[2]MAT!$B$101:$H$101</definedName>
    <definedName name="sa">#REF!</definedName>
    <definedName name="SAC">[2]LAB!$B$65:$H$65</definedName>
    <definedName name="SAN">[2]MAT!$B$100:$H$100</definedName>
    <definedName name="SAN.L">[2]MAT!$B$99:$H$99</definedName>
    <definedName name="SAW">[2]MAT!$B$150:$H$150</definedName>
    <definedName name="SBM">[2]EQP!$B$38:$H$38</definedName>
    <definedName name="SBO">[2]LAB!$B$70:$H$70</definedName>
    <definedName name="SBRR.1">#REF!</definedName>
    <definedName name="SBRR.2">#REF!</definedName>
    <definedName name="SBRR.3">#REF!</definedName>
    <definedName name="SBRR.4">#REF!</definedName>
    <definedName name="SBRR.5">#REF!</definedName>
    <definedName name="SBRR.6">#REF!</definedName>
    <definedName name="SBRR.7">#REF!</definedName>
    <definedName name="SC.RF">[2]Shutt!$K$83</definedName>
    <definedName name="SC5.13">'[2]5'!$J$544</definedName>
    <definedName name="SC5.17A">'[2]5'!$J$996</definedName>
    <definedName name="SCM">[2]EQP!$B$39:$H$39</definedName>
    <definedName name="SCO">[2]LAB!$B$71:$H$71</definedName>
    <definedName name="scv">#REF!</definedName>
    <definedName name="SEAL">[2]MAT!$B$152:$H$152</definedName>
    <definedName name="sectionC">#REF!</definedName>
    <definedName name="ses">#REF!</definedName>
    <definedName name="SFR">#REF!</definedName>
    <definedName name="SH.CM">#REF!</definedName>
    <definedName name="SH.P">[2]MAT!$B$205:$H$205</definedName>
    <definedName name="SH.SF">[2]Shutt!$K$40</definedName>
    <definedName name="SH.SM">[2]Shutt!$K$38</definedName>
    <definedName name="SH5.13">'[2]5'!$J$542</definedName>
    <definedName name="SH5.17A">'[2]5'!$J$994</definedName>
    <definedName name="SHI.75D">[20]Material!$B$1051:$I$1051</definedName>
    <definedName name="SHM">[2]LAB!$B$66:$H$66</definedName>
    <definedName name="SI.BCI">[2]MAT!$B$201:$H$201</definedName>
    <definedName name="SI.CPBW">[2]MAT!$B$203:$H$203</definedName>
    <definedName name="SI.PT2">[2]MAT!$B$204:$H$204</definedName>
    <definedName name="SI.PWC">[2]MAT!$B$202:$H$202</definedName>
    <definedName name="SI.ST1000">[2]MAT!$B$200:$H$200</definedName>
    <definedName name="SKW">[2]LAB!$B$67:$H$67</definedName>
    <definedName name="SO.DCP">[2]MAT!$B$260:$H$260</definedName>
    <definedName name="SPM">[2]LAB!$B$69:$H$69</definedName>
    <definedName name="SS.GR">[2]MAT!$B$207:$H$207</definedName>
    <definedName name="ST.40">[2]MAT!$B$103:$H$103</definedName>
    <definedName name="ST.60">[2]MAT!$B$102:$H$102</definedName>
    <definedName name="ST.B">#REF!</definedName>
    <definedName name="ST.BC3">#REF!</definedName>
    <definedName name="ST.BO">[2]MAT!$B$153:$H$153</definedName>
    <definedName name="ST.P">[2]MAT!$B$106:$H$106</definedName>
    <definedName name="ST.P50">[2]MAT!$B$105:$H$105</definedName>
    <definedName name="Steel_work_in_built_up_tubular_trusses_including_cutting__hoisting_fixing_in_position_and_applying_a_priming_coat_of_approved_steel_primer__welded_and__bolted_including_special_shaped_washers_etc._complete_in_all_respect_as_directed_by_the_Engineer_Inchar">+#REF!</definedName>
    <definedName name="STF">[2]LAB!$B$72:$H$72</definedName>
    <definedName name="STFI">[2]LAB!$B$73:$H$73</definedName>
    <definedName name="STH">[2]LAB!$B$74:$H$74</definedName>
    <definedName name="STLM">[2]LAB!$B$75:$H$75</definedName>
    <definedName name="STM">[2]LAB!$B$76:$H$76</definedName>
    <definedName name="STR.ST">[2]MAT!$B$104:$H$104</definedName>
    <definedName name="SU.S">[2]MAT!$B$107:$H$107</definedName>
    <definedName name="SUP" localSheetId="2">[22]LAB!$B$77:$H$77</definedName>
    <definedName name="SUP" localSheetId="3">[22]LAB!$B$77:$H$77</definedName>
    <definedName name="SUP" localSheetId="5">[23]LAB!$B$77:$H$77</definedName>
    <definedName name="SUP" localSheetId="0">[24]LAB!$B$77:$H$77</definedName>
    <definedName name="SUP">[25]LAB!$B$77:$H$77</definedName>
    <definedName name="SWE">[2]MAT!$B$108:$H$108</definedName>
    <definedName name="T.ANCH" localSheetId="1">'[5]MAtt Enamel'!#REF!</definedName>
    <definedName name="T.ANCH" localSheetId="2">'[6]MAtt Enamel'!#REF!</definedName>
    <definedName name="T.ANCH" localSheetId="3">'[6]MAtt Enamel'!#REF!</definedName>
    <definedName name="T.ANCH" localSheetId="4">'[5]MAtt Enamel'!#REF!</definedName>
    <definedName name="T.ANCH" localSheetId="5">'[6]MAtt Enamel'!#REF!</definedName>
    <definedName name="T.ANCH" localSheetId="0">'[7]MAtt Enamel'!#REF!</definedName>
    <definedName name="T.ANCH">'[6]MAtt Enamel'!#REF!</definedName>
    <definedName name="T.CAB" localSheetId="1">'[5]MAtt Enamel'!#REF!</definedName>
    <definedName name="T.CAB" localSheetId="2">'[6]MAtt Enamel'!#REF!</definedName>
    <definedName name="T.CAB" localSheetId="3">'[6]MAtt Enamel'!#REF!</definedName>
    <definedName name="T.CAB" localSheetId="4">'[5]MAtt Enamel'!#REF!</definedName>
    <definedName name="T.CAB" localSheetId="5">'[6]MAtt Enamel'!#REF!</definedName>
    <definedName name="T.CAB" localSheetId="0">'[7]MAtt Enamel'!#REF!</definedName>
    <definedName name="T.CAB">'[6]MAtt Enamel'!#REF!</definedName>
    <definedName name="T.DFC">'[8]C-NS'!$A$977</definedName>
    <definedName name="T.GFC" localSheetId="1">'[5]MAtt Enamel'!#REF!</definedName>
    <definedName name="T.GFC" localSheetId="2">'[6]MAtt Enamel'!#REF!</definedName>
    <definedName name="T.GFC" localSheetId="3">'[6]MAtt Enamel'!#REF!</definedName>
    <definedName name="T.GFC" localSheetId="4">'[5]MAtt Enamel'!#REF!</definedName>
    <definedName name="T.GFC" localSheetId="5">'[6]MAtt Enamel'!#REF!</definedName>
    <definedName name="T.GFC" localSheetId="0">'[7]MAtt Enamel'!#REF!</definedName>
    <definedName name="T.GFC">'[6]MAtt Enamel'!#REF!</definedName>
    <definedName name="T.GN2" localSheetId="1">'[5]MAtt Enamel'!#REF!</definedName>
    <definedName name="T.GN2" localSheetId="2">'[6]MAtt Enamel'!#REF!</definedName>
    <definedName name="T.GN2" localSheetId="3">'[6]MAtt Enamel'!#REF!</definedName>
    <definedName name="T.GN2" localSheetId="4">'[5]MAtt Enamel'!#REF!</definedName>
    <definedName name="T.GN2" localSheetId="5">'[6]MAtt Enamel'!#REF!</definedName>
    <definedName name="T.GN2" localSheetId="0">'[7]MAtt Enamel'!#REF!</definedName>
    <definedName name="T.GN2">'[6]MAtt Enamel'!#REF!</definedName>
    <definedName name="T.GT.D">'[8]C-NS'!$A$255</definedName>
    <definedName name="T.KST">#REF!</definedName>
    <definedName name="T.MFC" localSheetId="5">'[6]MAtt Enamel'!#REF!</definedName>
    <definedName name="T.MFC" localSheetId="0">'[7]MAtt Enamel'!#REF!</definedName>
    <definedName name="T.MFC">'[6]MAtt Enamel'!#REF!</definedName>
    <definedName name="T.ORN">'[8]C-NS'!$A$314</definedName>
    <definedName name="T.PT1" localSheetId="5">'[6]MAtt Enamel'!#REF!</definedName>
    <definedName name="T.PT1" localSheetId="0">'[7]MAtt Enamel'!#REF!</definedName>
    <definedName name="T.PT1">'[6]MAtt Enamel'!#REF!</definedName>
    <definedName name="T.PT2" localSheetId="5">'[6]MAtt Enamel'!#REF!</definedName>
    <definedName name="T.PT2" localSheetId="0">'[7]MAtt Enamel'!#REF!</definedName>
    <definedName name="T.PT2">'[6]MAtt Enamel'!#REF!</definedName>
    <definedName name="T.PT24">'[8]C-NS'!$A$104</definedName>
    <definedName name="T.PTS">'[8]C-NS'!$A$132</definedName>
    <definedName name="T.SF" localSheetId="5">'[6]MAtt Enamel'!#REF!</definedName>
    <definedName name="T.SF" localSheetId="0">'[7]MAtt Enamel'!#REF!</definedName>
    <definedName name="T.SF">'[6]MAtt Enamel'!#REF!</definedName>
    <definedName name="T.SHC" localSheetId="5">'[6]MAtt Enamel'!#REF!</definedName>
    <definedName name="T.SHC" localSheetId="0">'[7]MAtt Enamel'!#REF!</definedName>
    <definedName name="T.SHC">'[6]MAtt Enamel'!#REF!</definedName>
    <definedName name="T.SLD" localSheetId="5">'[6]MAtt Enamel'!#REF!</definedName>
    <definedName name="T.SLD" localSheetId="0">'[7]MAtt Enamel'!#REF!</definedName>
    <definedName name="T.SLD">'[6]MAtt Enamel'!#REF!</definedName>
    <definedName name="T.STEPS">'[26]P-NS'!$A$928</definedName>
    <definedName name="T.TPV" localSheetId="5">'[6]MAtt Enamel'!#REF!</definedName>
    <definedName name="T.TPV" localSheetId="0">'[7]MAtt Enamel'!#REF!</definedName>
    <definedName name="T.TPV">'[6]MAtt Enamel'!#REF!</definedName>
    <definedName name="T.WP" localSheetId="5">'[6]MAtt Enamel'!#REF!</definedName>
    <definedName name="T.WP" localSheetId="0">'[7]MAtt Enamel'!#REF!</definedName>
    <definedName name="T.WP">'[6]MAtt Enamel'!#REF!</definedName>
    <definedName name="T.WPH">#REF!</definedName>
    <definedName name="t10.1">'[2]10'!$A$3</definedName>
    <definedName name="t10.1b">'[2]10'!$C$4</definedName>
    <definedName name="t10.1b2">'[2]10'!$C$5</definedName>
    <definedName name="t10.1c">'[2]10'!$C$50</definedName>
    <definedName name="t10.1c3">'[2]10'!$C$51</definedName>
    <definedName name="t10.2">'[2]10'!$A$141</definedName>
    <definedName name="T10.2NS">'[2]10'!$A$629</definedName>
    <definedName name="t10.3">'[2]10'!$A$277</definedName>
    <definedName name="t10.4">'[2]10'!$A$505</definedName>
    <definedName name="T10.4NS">'[2]10'!$A$681</definedName>
    <definedName name="t10.5">'[2]10'!$A$597</definedName>
    <definedName name="t10.6">'[2]10'!$A$613</definedName>
    <definedName name="t12.5">#REF!</definedName>
    <definedName name="T13.1a">'[2]13'!$A$4</definedName>
    <definedName name="t14.1">'[2]14'!$A$4</definedName>
    <definedName name="t14.2">#REF!</definedName>
    <definedName name="T14.22">'[2]14'!$A$240</definedName>
    <definedName name="T14.24a">'[2]14'!$A$255</definedName>
    <definedName name="t14.25a">'[2]14'!$A$269</definedName>
    <definedName name="t14.2a">'[2]14'!$A$30</definedName>
    <definedName name="T14.2c">'[2]14'!$A$90</definedName>
    <definedName name="T14.33">'[9]14'!$A$396</definedName>
    <definedName name="T14.4">'[2]14'!$A$162</definedName>
    <definedName name="T14.4c">'[2]14'!$C$115</definedName>
    <definedName name="t14.50">'[2]14'!$A$376</definedName>
    <definedName name="t14.50a">'[2]14'!$C$377</definedName>
    <definedName name="t14.55">'[2]14'!$A$471</definedName>
    <definedName name="t14.64">'[2]14'!$A$507</definedName>
    <definedName name="T15.1">'[2]15'!$A$4</definedName>
    <definedName name="T15.3">'[2]15'!$A$30</definedName>
    <definedName name="T15.34a">'[2]15'!$A$126</definedName>
    <definedName name="T15.34b">'[2]15'!$A$145</definedName>
    <definedName name="T15.35a">'[2]15'!$A$165</definedName>
    <definedName name="T15.35b">'[2]15'!$A$185</definedName>
    <definedName name="T15.4">'[2]15'!$A$102</definedName>
    <definedName name="T15.61">'[2]15'!$A$205</definedName>
    <definedName name="T15.65">'[2]15'!$A$275</definedName>
    <definedName name="t16.11">'[2]16'!$A$138</definedName>
    <definedName name="t16.11c">'[2]16'!$C$139</definedName>
    <definedName name="T16.66">'[2]16'!$A$178</definedName>
    <definedName name="T16.72">'[2]16'!$A$199</definedName>
    <definedName name="T16.75">'[2]16'!$A$220</definedName>
    <definedName name="T17.13">'[2]17'!$A$52</definedName>
    <definedName name="T17.8NS">'[9]C-NS'!$A$236</definedName>
    <definedName name="t19.16">#REF!</definedName>
    <definedName name="T19.16A">#REF!</definedName>
    <definedName name="T19.21">#REF!</definedName>
    <definedName name="T19.21A">#REF!</definedName>
    <definedName name="T19.30">#REF!</definedName>
    <definedName name="T21.1">#REF!</definedName>
    <definedName name="T21.10A">#REF!</definedName>
    <definedName name="T21.10B">#REF!</definedName>
    <definedName name="T21.11">#REF!</definedName>
    <definedName name="T21.12">#REF!</definedName>
    <definedName name="T21.15C">#REF!</definedName>
    <definedName name="T21.17A">#REF!</definedName>
    <definedName name="T21.17B">#REF!</definedName>
    <definedName name="T21.1A">#REF!</definedName>
    <definedName name="T21.1C">[27]Sec21!$D$24</definedName>
    <definedName name="T21.1F">#REF!</definedName>
    <definedName name="T21.23">#REF!</definedName>
    <definedName name="T21.24">#REF!</definedName>
    <definedName name="T21.32">#REF!</definedName>
    <definedName name="t21.33">#REF!</definedName>
    <definedName name="T21.34a">#REF!</definedName>
    <definedName name="T21.34d">#REF!</definedName>
    <definedName name="T21.4">#REF!</definedName>
    <definedName name="T21.40">#REF!</definedName>
    <definedName name="T21.45">#REF!</definedName>
    <definedName name="T21.47">#REF!</definedName>
    <definedName name="t21.48">#REF!</definedName>
    <definedName name="T21.5">#REF!</definedName>
    <definedName name="T21.5B">#REF!</definedName>
    <definedName name="T21.6">#REF!</definedName>
    <definedName name="T21.63">#REF!</definedName>
    <definedName name="T21.64">#REF!</definedName>
    <definedName name="T21.69a">#REF!</definedName>
    <definedName name="T21.69b">#REF!</definedName>
    <definedName name="T21.6A">#REF!</definedName>
    <definedName name="T21.6C">#REF!</definedName>
    <definedName name="T21.70">#REF!</definedName>
    <definedName name="T21.74">#REF!</definedName>
    <definedName name="T21.77">#REF!</definedName>
    <definedName name="T21.9">#REF!</definedName>
    <definedName name="t23.1">'[2]23'!$A$4</definedName>
    <definedName name="t23.13">'[2]23'!$A$224</definedName>
    <definedName name="t23.14">'[2]23'!$A$243</definedName>
    <definedName name="T23.15">'[2]23'!$A$262</definedName>
    <definedName name="T23.2">'[2]23'!$A$32</definedName>
    <definedName name="T23.23">'[2]23'!$A$300</definedName>
    <definedName name="t23.30">'[2]23'!$A$367</definedName>
    <definedName name="T23.34">'[2]23'!$A$386</definedName>
    <definedName name="T23.35">'[2]23'!$A$405</definedName>
    <definedName name="T23.37">'[2]23'!$A$424</definedName>
    <definedName name="t23.39">'[2]23'!$A$443</definedName>
    <definedName name="T23.47">'[2]23'!$A$716</definedName>
    <definedName name="t23.47f">'[26]23'!$A$754</definedName>
    <definedName name="T23.5">'[2]23'!$A$90</definedName>
    <definedName name="T23.53">'[2]23'!$A$754</definedName>
    <definedName name="T23.54">'[2]23'!$A$868</definedName>
    <definedName name="T23.55">'[2]23'!$A$887</definedName>
    <definedName name="T23.58">'[2]23'!$A$906</definedName>
    <definedName name="T23.59">'[2]23'!$A$925</definedName>
    <definedName name="T23.5A">'[2]23'!$C$91</definedName>
    <definedName name="T23.5d">'[2]23'!$C$178</definedName>
    <definedName name="T23.8">'[2]23'!$A$196</definedName>
    <definedName name="T25.12">'[2]25'!$A$215</definedName>
    <definedName name="t25.2">'[2]25'!$A$27</definedName>
    <definedName name="t25.2a">'[2]25'!$B$28</definedName>
    <definedName name="t25.5">'[2]25'!$A$151</definedName>
    <definedName name="T25.5b">'[2]25'!$C$179</definedName>
    <definedName name="T27.23">'[2]27'!$A$67</definedName>
    <definedName name="T28.14">'[2]28'!$A$50</definedName>
    <definedName name="T28.25">'[2]28'!$A$161</definedName>
    <definedName name="T28.26a">'[2]28'!$A$185</definedName>
    <definedName name="T28.40">'[2]28'!$A$264</definedName>
    <definedName name="T28.41">'[2]28'!$A$306</definedName>
    <definedName name="t28.51">'[2]28'!$A$334</definedName>
    <definedName name="T28.53">'[2]28'!$A$362</definedName>
    <definedName name="T28.54">'[2]28'!$A$403</definedName>
    <definedName name="T28.66B">+#REF!</definedName>
    <definedName name="T3.12">'[2]3'!$A$61</definedName>
    <definedName name="T3.18">'[2]3'!$A$129</definedName>
    <definedName name="T3.21">#REF!</definedName>
    <definedName name="T3.21NS">'[2]3'!$A$182</definedName>
    <definedName name="t3.22">#REF!</definedName>
    <definedName name="t3.24">'[2]3'!$A$258</definedName>
    <definedName name="T3.30">#REF!</definedName>
    <definedName name="T3.47">#REF!</definedName>
    <definedName name="t3.9">#REF!</definedName>
    <definedName name="t30.1">'[2]30'!$A$4</definedName>
    <definedName name="T30.11">'[2]30'!$A$80</definedName>
    <definedName name="T30.114">'[2]30'!$A$908</definedName>
    <definedName name="T30.12">'[2]30'!$A$103</definedName>
    <definedName name="T30.13">'[2]30'!$A$126</definedName>
    <definedName name="T30.14">'[2]30'!$A$149</definedName>
    <definedName name="T30.19">'[2]30'!$A$219</definedName>
    <definedName name="T30.1a">'[2]30'!$C$5</definedName>
    <definedName name="T30.20">'[2]30'!$A$242</definedName>
    <definedName name="T30.21">'[2]30'!$A$265</definedName>
    <definedName name="T30.32">'[2]30'!$A$357</definedName>
    <definedName name="T30.33">'[2]30'!$A$380</definedName>
    <definedName name="T30.4">'[2]30'!$A$47</definedName>
    <definedName name="T30.40">'[2]30'!$A$495</definedName>
    <definedName name="T30.43">'[2]30'!$A$541</definedName>
    <definedName name="T30.4a">'[2]30'!$C$48</definedName>
    <definedName name="T30.55">'[2]30'!$A$587</definedName>
    <definedName name="T30.59">'[2]30'!$A$611</definedName>
    <definedName name="T30.70NS">'[2]30'!$A$698</definedName>
    <definedName name="T30.90">'[2]30'!$A$738</definedName>
    <definedName name="T30.93">'[2]30'!$A$787</definedName>
    <definedName name="T30.95">'[2]30'!$A$810</definedName>
    <definedName name="T30.96">'[2]30'!$A$834</definedName>
    <definedName name="T30.97">'[2]30'!$A$858</definedName>
    <definedName name="t31.31b">'[2]31'!$A$4</definedName>
    <definedName name="t31.74">'[2]31'!$A$25</definedName>
    <definedName name="T4.13b">'[2]4'!$A$28</definedName>
    <definedName name="T4.19">'[2]4'!$A$40</definedName>
    <definedName name="T4.20">'[2]4'!$A$57</definedName>
    <definedName name="T4.3">'[2]4'!$A$16</definedName>
    <definedName name="T5.11">'[2]5'!$A$263</definedName>
    <definedName name="t5.12">'[2]5'!$A$337</definedName>
    <definedName name="T5.12NS" localSheetId="1">'[5]MAtt Enamel'!#REF!</definedName>
    <definedName name="T5.12NS" localSheetId="2">'[6]MAtt Enamel'!#REF!</definedName>
    <definedName name="T5.12NS" localSheetId="3">'[6]MAtt Enamel'!#REF!</definedName>
    <definedName name="T5.12NS" localSheetId="4">'[5]MAtt Enamel'!#REF!</definedName>
    <definedName name="T5.12NS" localSheetId="5">'[6]MAtt Enamel'!#REF!</definedName>
    <definedName name="T5.12NS" localSheetId="0">'[7]MAtt Enamel'!#REF!</definedName>
    <definedName name="T5.12NS">'[6]MAtt Enamel'!#REF!</definedName>
    <definedName name="T5.13">'[2]5'!$A$479</definedName>
    <definedName name="t5.14">'[2]5'!$A$610</definedName>
    <definedName name="t5.15">'[2]5'!$A$741</definedName>
    <definedName name="t5.16">'[2]5'!$A$871</definedName>
    <definedName name="t5.17">'[2]5'!$A$965</definedName>
    <definedName name="t5.17a">'[2]5'!$C$967</definedName>
    <definedName name="t5.17b">'[2]5'!$C$1064</definedName>
    <definedName name="t5.17c">'[2]5'!$C$1160</definedName>
    <definedName name="t5.20">'[2]5'!$A$1387</definedName>
    <definedName name="t5.21">'[2]5'!$A$1482</definedName>
    <definedName name="t5.22">'[2]5'!$A$1585</definedName>
    <definedName name="t5.24">'[2]5'!$A$1708</definedName>
    <definedName name="t5.27">'[2]5'!$A$1734</definedName>
    <definedName name="T5.27a">#REF!</definedName>
    <definedName name="T5.28">'[2]5'!$A$1811</definedName>
    <definedName name="t5.35">'[2]5'!$A$1849</definedName>
    <definedName name="T5.36">#REF!</definedName>
    <definedName name="t5.44a">'[2]5'!$A$1895</definedName>
    <definedName name="t5.44f">'[2]5'!$A$1947</definedName>
    <definedName name="t5.44g">'[2]5'!$A$1959</definedName>
    <definedName name="t5.44h">'[2]5'!$A$1971</definedName>
    <definedName name="T5.47">#REF!</definedName>
    <definedName name="t5.48">#REF!</definedName>
    <definedName name="t5.5">#REF!</definedName>
    <definedName name="t5.6">#REF!</definedName>
    <definedName name="t5.8">'[2]5'!$A$111</definedName>
    <definedName name="t5.9">#REF!</definedName>
    <definedName name="T9.1">'[2]9'!$A$3</definedName>
    <definedName name="TB.A">[2]EQP!$B$44:$H$44</definedName>
    <definedName name="TB.S">#REF!</definedName>
    <definedName name="tE1.01">'[2]E-NS'!$A$39</definedName>
    <definedName name="termite" localSheetId="5">[2]CIV!#REF!</definedName>
    <definedName name="termite" localSheetId="0">[2]CIV!#REF!</definedName>
    <definedName name="termite">[2]CIV!#REF!</definedName>
    <definedName name="TGN.1" localSheetId="5">'[6]MAtt Enamel'!#REF!</definedName>
    <definedName name="TGN.1" localSheetId="0">'[7]MAtt Enamel'!#REF!</definedName>
    <definedName name="TGN.1">'[6]MAtt Enamel'!#REF!</definedName>
    <definedName name="thickness">[15]Sheet1!$F$25</definedName>
    <definedName name="TI.G">[2]MAT!$B$110:$H$110</definedName>
    <definedName name="TI.M1">[2]MAT!$B$155:$H$155</definedName>
    <definedName name="TIG">[14]Material!$B$1117:$I$1117</definedName>
    <definedName name="TL">[2]LAB!$B$80:$H$80</definedName>
    <definedName name="TM.CR">#REF!</definedName>
    <definedName name="TRA">#REF!</definedName>
    <definedName name="TRA.630">[2]MAT!$B$299:$H$299</definedName>
    <definedName name="ts.1">#REF!</definedName>
    <definedName name="ts.2">#REF!</definedName>
    <definedName name="TS.3b">#REF!</definedName>
    <definedName name="TS.3C">#REF!</definedName>
    <definedName name="TS.B">[2]MAT!$B$109:$H$109</definedName>
    <definedName name="TU.T">[2]MAT!$B$156:$H$156</definedName>
    <definedName name="UPVC.110">[2]MAT!$B$210:$H$210</definedName>
    <definedName name="UPVC.160">[2]MAT!$B$211:$H$211</definedName>
    <definedName name="UPVC.200">[2]MAT!$B$266:$H$266</definedName>
    <definedName name="UPVC.250">[2]MAT!$B$212:$H$212</definedName>
    <definedName name="UPVC.300">[2]MAT!$B$213:$H$213</definedName>
    <definedName name="UPVC.56">[2]MAT!$B$208:$H$208</definedName>
    <definedName name="UPVC.82">[2]MAT!$B$209:$H$209</definedName>
    <definedName name="UPVC.PT">[2]MAT!$B$214:$H$214</definedName>
    <definedName name="vel">#REF!</definedName>
    <definedName name="VIB">[2]EQP!$B$51:$H$51</definedName>
    <definedName name="VIR">#REF!</definedName>
    <definedName name="W.AH">[2]MAT!$B$113:$H$113</definedName>
    <definedName name="W.ALF">[2]MAT!$B$114:$H$114</definedName>
    <definedName name="W.ALFH">[2]MAT!$B$115:$H$115</definedName>
    <definedName name="W.BR">[2]MAT!$B$111:$H$111</definedName>
    <definedName name="WAT">#REF!</definedName>
    <definedName name="WB.18W">[2]MAT!$B$215:$H$215</definedName>
    <definedName name="WB.24W">[2]MAT!$B$267:$H$267</definedName>
    <definedName name="WB.26W">[2]MAT!$B$268:$H$268</definedName>
    <definedName name="WB.BC">[2]MAT!$B$218:$H$218</definedName>
    <definedName name="WB.BK">[2]MAT!$B$216:$H$216</definedName>
    <definedName name="WB.SC">[2]MAT!$B$217:$H$217</definedName>
    <definedName name="WC.CBK">[2]MAT!$B$162:$H$162</definedName>
    <definedName name="WC.FCW">[2]MAT!$B$220:$H$220</definedName>
    <definedName name="WC.INW">[2]MAT!$B$219:$H$219</definedName>
    <definedName name="WC.PVCDP">[2]MAT!$B$221:$H$221</definedName>
    <definedName name="WC.SC">[2]MAT!$B$199:$H$199</definedName>
    <definedName name="WC.SC13">[2]MAT!$B$206:$H$206</definedName>
    <definedName name="WC.T4">[2]MAT!$B$222:$H$222</definedName>
    <definedName name="WEL">[2]LAB!$B$82:$H$82</definedName>
    <definedName name="WEM">[2]EQP!$B$54:$H$54</definedName>
    <definedName name="WEP">[2]EQP!$B$55:$H$55</definedName>
    <definedName name="WHL">[2]MAT!$B$112:$H$112</definedName>
    <definedName name="WIB">#REF!</definedName>
    <definedName name="WO.DE">[2]MAT!$B$116:$H$116</definedName>
    <definedName name="WO.PA">[2]MAT!$B$117:$H$117</definedName>
    <definedName name="WO.SH">[2]MAT!$B$118:$H$118</definedName>
    <definedName name="WPR">[2]MAT!$B$157:$H$157</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26" l="1"/>
  <c r="G115" i="26"/>
  <c r="G113" i="26"/>
  <c r="G111" i="26"/>
  <c r="G104" i="26"/>
  <c r="G102" i="26"/>
  <c r="G95" i="26"/>
  <c r="G88" i="26"/>
  <c r="G76" i="26"/>
  <c r="G67" i="26"/>
  <c r="G65" i="26"/>
  <c r="G59" i="26"/>
  <c r="G57" i="26"/>
  <c r="G51" i="26"/>
  <c r="G45" i="26"/>
  <c r="A41" i="26"/>
  <c r="A47" i="26" s="1"/>
  <c r="A53" i="26" s="1"/>
  <c r="A61" i="26" s="1"/>
  <c r="A72" i="26" s="1"/>
  <c r="A84" i="26" s="1"/>
  <c r="A91" i="26" s="1"/>
  <c r="A99" i="26" s="1"/>
  <c r="A107" i="26" s="1"/>
  <c r="G39" i="26"/>
  <c r="A35" i="26"/>
  <c r="G33" i="26"/>
  <c r="G31" i="26"/>
  <c r="G29" i="26"/>
  <c r="G27" i="26"/>
  <c r="G25" i="26"/>
  <c r="G23" i="26"/>
  <c r="G119" i="26" l="1"/>
  <c r="G316" i="24"/>
  <c r="G309" i="24"/>
  <c r="G307" i="24"/>
  <c r="G299" i="24"/>
  <c r="G295" i="24"/>
  <c r="G293" i="24"/>
  <c r="G291" i="24"/>
  <c r="G284" i="24"/>
  <c r="G282" i="24"/>
  <c r="G275" i="24"/>
  <c r="G270" i="24"/>
  <c r="G268" i="24"/>
  <c r="G253" i="24"/>
  <c r="G251" i="24"/>
  <c r="G249" i="24"/>
  <c r="G230" i="24"/>
  <c r="G228" i="24"/>
  <c r="G226" i="24"/>
  <c r="G224" i="24"/>
  <c r="G222" i="24"/>
  <c r="G220" i="24"/>
  <c r="G218" i="24"/>
  <c r="G216" i="24"/>
  <c r="G214" i="24"/>
  <c r="G212" i="24"/>
  <c r="G210" i="24"/>
  <c r="G208" i="24"/>
  <c r="G204" i="24"/>
  <c r="G202" i="24"/>
  <c r="G200" i="24"/>
  <c r="G198" i="24"/>
  <c r="G196" i="24"/>
  <c r="G190" i="24"/>
  <c r="G188" i="24"/>
  <c r="G186" i="24"/>
  <c r="G184" i="24"/>
  <c r="G182" i="24"/>
  <c r="G180" i="24"/>
  <c r="G178" i="24"/>
  <c r="G176" i="24"/>
  <c r="G172" i="24"/>
  <c r="G170" i="24"/>
  <c r="G166" i="24"/>
  <c r="G164" i="24"/>
  <c r="G162" i="24"/>
  <c r="G160" i="24"/>
  <c r="G158" i="24"/>
  <c r="G154" i="24"/>
  <c r="G152" i="24"/>
  <c r="G150" i="24"/>
  <c r="G146" i="24"/>
  <c r="G144" i="24"/>
  <c r="G142" i="24"/>
  <c r="G136" i="24"/>
  <c r="G134" i="24"/>
  <c r="G132" i="24"/>
  <c r="G128" i="24"/>
  <c r="G126" i="24"/>
  <c r="G122" i="24"/>
  <c r="G120" i="24"/>
  <c r="G114" i="24"/>
  <c r="G113" i="24"/>
  <c r="G112" i="24"/>
  <c r="G110" i="24"/>
  <c r="G106" i="24"/>
  <c r="G104" i="24"/>
  <c r="G102" i="24"/>
  <c r="G98" i="24"/>
  <c r="G96" i="24"/>
  <c r="G91" i="24"/>
  <c r="G89" i="24"/>
  <c r="G87" i="24"/>
  <c r="G81" i="24"/>
  <c r="G79" i="24"/>
  <c r="G77" i="24"/>
  <c r="G73" i="24"/>
  <c r="G71" i="24"/>
  <c r="G69" i="24"/>
  <c r="G57" i="24"/>
  <c r="G55" i="24"/>
  <c r="G53" i="24"/>
  <c r="Q51" i="24"/>
  <c r="G51" i="24"/>
  <c r="G49" i="24"/>
  <c r="E47" i="24"/>
  <c r="G47" i="24" s="1"/>
  <c r="G45" i="24"/>
  <c r="G43" i="24"/>
  <c r="G41" i="24"/>
  <c r="G39" i="24"/>
  <c r="G37" i="24"/>
  <c r="G35" i="24"/>
  <c r="G33" i="24"/>
  <c r="G31" i="24"/>
  <c r="G29" i="24"/>
  <c r="G27" i="24"/>
  <c r="G25" i="24"/>
  <c r="E23" i="24"/>
  <c r="G23" i="24" s="1"/>
  <c r="G21" i="24"/>
  <c r="A21" i="24"/>
  <c r="A23" i="24" s="1"/>
  <c r="A25" i="24" s="1"/>
  <c r="A27" i="24" s="1"/>
  <c r="A29" i="24" s="1"/>
  <c r="A31" i="24" s="1"/>
  <c r="A33" i="24" s="1"/>
  <c r="A35" i="24" s="1"/>
  <c r="A37" i="24" s="1"/>
  <c r="A39" i="24" s="1"/>
  <c r="A41" i="24" s="1"/>
  <c r="A43" i="24" s="1"/>
  <c r="A45" i="24" s="1"/>
  <c r="A47" i="24" s="1"/>
  <c r="A49" i="24" s="1"/>
  <c r="A51" i="24" s="1"/>
  <c r="A53" i="24" s="1"/>
  <c r="A55" i="24" s="1"/>
  <c r="A57" i="24" s="1"/>
  <c r="A67" i="24" s="1"/>
  <c r="A71" i="24" s="1"/>
  <c r="A73" i="24" s="1"/>
  <c r="A75" i="24" s="1"/>
  <c r="A85" i="24" s="1"/>
  <c r="A94" i="24" s="1"/>
  <c r="A100" i="24" s="1"/>
  <c r="A106" i="24" s="1"/>
  <c r="A108" i="24" s="1"/>
  <c r="A114" i="24" s="1"/>
  <c r="A118" i="24" s="1"/>
  <c r="A124" i="24" s="1"/>
  <c r="A128" i="24" s="1"/>
  <c r="A132" i="24" s="1"/>
  <c r="A134" i="24" s="1"/>
  <c r="A136" i="24" s="1"/>
  <c r="A142" i="24" s="1"/>
  <c r="A144" i="24" s="1"/>
  <c r="A146" i="24" s="1"/>
  <c r="A148" i="24" s="1"/>
  <c r="A158" i="24" s="1"/>
  <c r="A160" i="24" s="1"/>
  <c r="A162" i="24" s="1"/>
  <c r="A164" i="24" s="1"/>
  <c r="A166" i="24" s="1"/>
  <c r="A168" i="24" s="1"/>
  <c r="A176" i="24" s="1"/>
  <c r="A178" i="24" s="1"/>
  <c r="A180" i="24" s="1"/>
  <c r="A182" i="24" s="1"/>
  <c r="A184" i="24" s="1"/>
  <c r="A186" i="24" s="1"/>
  <c r="A188" i="24" s="1"/>
  <c r="A190" i="24" s="1"/>
  <c r="A196" i="24" s="1"/>
  <c r="A198" i="24" s="1"/>
  <c r="A200" i="24" s="1"/>
  <c r="A202" i="24" s="1"/>
  <c r="A204" i="24" s="1"/>
  <c r="A208" i="24" s="1"/>
  <c r="A210" i="24" s="1"/>
  <c r="A212" i="24" s="1"/>
  <c r="A214" i="24" s="1"/>
  <c r="A216" i="24" s="1"/>
  <c r="A218" i="24" s="1"/>
  <c r="A220" i="24" s="1"/>
  <c r="A222" i="24" s="1"/>
  <c r="A224" i="24" s="1"/>
  <c r="A226" i="24" s="1"/>
  <c r="A228" i="24" s="1"/>
  <c r="A230" i="24" s="1"/>
  <c r="A249" i="24" s="1"/>
  <c r="A251" i="24" s="1"/>
  <c r="A253" i="24" s="1"/>
  <c r="A266" i="24" s="1"/>
  <c r="A275" i="24" s="1"/>
  <c r="A280" i="24" s="1"/>
  <c r="A289" i="24" s="1"/>
  <c r="A297" i="24" s="1"/>
  <c r="A305" i="24" s="1"/>
  <c r="A309" i="24" s="1"/>
  <c r="A314" i="24" s="1"/>
  <c r="G19" i="24"/>
  <c r="G318" i="24" l="1"/>
  <c r="G233" i="24"/>
  <c r="G234" i="24" s="1"/>
  <c r="G235" i="24" l="1"/>
  <c r="G319" i="24" s="1"/>
  <c r="H394" i="23" l="1"/>
  <c r="H385" i="23"/>
  <c r="H383" i="23"/>
  <c r="H378" i="23"/>
  <c r="H370" i="23"/>
  <c r="H366" i="23"/>
  <c r="H364" i="23"/>
  <c r="H362" i="23"/>
  <c r="H360" i="23"/>
  <c r="H358" i="23"/>
  <c r="H356" i="23"/>
  <c r="H351" i="23"/>
  <c r="H345" i="23"/>
  <c r="H343" i="23"/>
  <c r="H341" i="23"/>
  <c r="H339" i="23"/>
  <c r="H337" i="23"/>
  <c r="H335" i="23"/>
  <c r="H330" i="23"/>
  <c r="H325" i="23"/>
  <c r="H323" i="23"/>
  <c r="H321" i="23"/>
  <c r="H319" i="23"/>
  <c r="H315" i="23"/>
  <c r="H310" i="23"/>
  <c r="H308" i="23"/>
  <c r="H301" i="23"/>
  <c r="H299" i="23"/>
  <c r="H286" i="23"/>
  <c r="H284" i="23"/>
  <c r="H282" i="23"/>
  <c r="H280" i="23"/>
  <c r="H278" i="23"/>
  <c r="H276" i="23"/>
  <c r="H274" i="23"/>
  <c r="H272" i="23"/>
  <c r="H270" i="23"/>
  <c r="H268" i="23"/>
  <c r="H266" i="23"/>
  <c r="H249" i="23"/>
  <c r="H246" i="23"/>
  <c r="H237" i="23"/>
  <c r="H235" i="23"/>
  <c r="H233" i="23"/>
  <c r="F231" i="23"/>
  <c r="H231" i="23" s="1"/>
  <c r="H229" i="23"/>
  <c r="H227" i="23"/>
  <c r="H225" i="23"/>
  <c r="H223" i="23"/>
  <c r="H214" i="23"/>
  <c r="H212" i="23"/>
  <c r="H210" i="23"/>
  <c r="H204" i="23"/>
  <c r="H202" i="23"/>
  <c r="H200" i="23"/>
  <c r="H196" i="23"/>
  <c r="H194" i="23"/>
  <c r="H192" i="23"/>
  <c r="H190" i="23"/>
  <c r="H188" i="23"/>
  <c r="H184" i="23"/>
  <c r="H182" i="23"/>
  <c r="H180" i="23"/>
  <c r="H178" i="23"/>
  <c r="H176" i="23"/>
  <c r="H174" i="23"/>
  <c r="H170" i="23"/>
  <c r="H168" i="23"/>
  <c r="H166" i="23"/>
  <c r="H164" i="23"/>
  <c r="F160" i="23"/>
  <c r="H160" i="23" s="1"/>
  <c r="H158" i="23"/>
  <c r="H156" i="23"/>
  <c r="H154" i="23"/>
  <c r="H152" i="23"/>
  <c r="H120" i="23"/>
  <c r="H118" i="23"/>
  <c r="H116" i="23"/>
  <c r="H114" i="23"/>
  <c r="H112" i="23"/>
  <c r="H110" i="23"/>
  <c r="H106" i="23"/>
  <c r="H104" i="23"/>
  <c r="H102" i="23"/>
  <c r="H100" i="23"/>
  <c r="H98" i="23"/>
  <c r="H96" i="23"/>
  <c r="H94" i="23"/>
  <c r="H92" i="23"/>
  <c r="H90" i="23"/>
  <c r="H88" i="23"/>
  <c r="H86" i="23"/>
  <c r="H81" i="23"/>
  <c r="H79" i="23"/>
  <c r="H77" i="23"/>
  <c r="H75" i="23"/>
  <c r="H73" i="23"/>
  <c r="H71" i="23"/>
  <c r="F69" i="23"/>
  <c r="H69" i="23" s="1"/>
  <c r="H67" i="23"/>
  <c r="H63" i="23"/>
  <c r="H61" i="23"/>
  <c r="H59" i="23"/>
  <c r="H57" i="23"/>
  <c r="H55" i="23"/>
  <c r="H53" i="23"/>
  <c r="H51" i="23"/>
  <c r="H49" i="23"/>
  <c r="H47" i="23"/>
  <c r="H45" i="23"/>
  <c r="H43" i="23"/>
  <c r="H41" i="23"/>
  <c r="H39" i="23"/>
  <c r="H37" i="23"/>
  <c r="H35" i="23"/>
  <c r="Q29" i="23"/>
  <c r="H29" i="23"/>
  <c r="H27" i="23"/>
  <c r="H25" i="23"/>
  <c r="H23" i="23"/>
  <c r="H21" i="23"/>
  <c r="A21" i="23"/>
  <c r="A23" i="23" s="1"/>
  <c r="A25" i="23" s="1"/>
  <c r="A27" i="23" s="1"/>
  <c r="A29" i="23" s="1"/>
  <c r="A35" i="23" s="1"/>
  <c r="A37" i="23" s="1"/>
  <c r="A39" i="23" s="1"/>
  <c r="A41" i="23" s="1"/>
  <c r="A43" i="23" s="1"/>
  <c r="A45" i="23" s="1"/>
  <c r="A47" i="23" s="1"/>
  <c r="A49" i="23" s="1"/>
  <c r="A51" i="23" s="1"/>
  <c r="A53" i="23" s="1"/>
  <c r="A55" i="23" s="1"/>
  <c r="A57" i="23" s="1"/>
  <c r="A59" i="23" s="1"/>
  <c r="A61" i="23" s="1"/>
  <c r="A63" i="23" s="1"/>
  <c r="A67" i="23" s="1"/>
  <c r="A69" i="23" s="1"/>
  <c r="A71" i="23" s="1"/>
  <c r="A73" i="23" s="1"/>
  <c r="A75" i="23" s="1"/>
  <c r="A77" i="23" s="1"/>
  <c r="A79" i="23" s="1"/>
  <c r="A81" i="23" s="1"/>
  <c r="A86" i="23" s="1"/>
  <c r="A88" i="23" s="1"/>
  <c r="A90" i="23" s="1"/>
  <c r="A92" i="23" s="1"/>
  <c r="A94" i="23" s="1"/>
  <c r="A96" i="23" s="1"/>
  <c r="A98" i="23" s="1"/>
  <c r="A100" i="23" s="1"/>
  <c r="A102" i="23" s="1"/>
  <c r="A104" i="23" s="1"/>
  <c r="A106" i="23" s="1"/>
  <c r="A110" i="23" s="1"/>
  <c r="A112" i="23" s="1"/>
  <c r="A114" i="23" s="1"/>
  <c r="A116" i="23" s="1"/>
  <c r="A118" i="23" s="1"/>
  <c r="A120" i="23" s="1"/>
  <c r="A152" i="23" s="1"/>
  <c r="A154" i="23" s="1"/>
  <c r="A156" i="23" s="1"/>
  <c r="A158" i="23" s="1"/>
  <c r="A160" i="23" s="1"/>
  <c r="A164" i="23" s="1"/>
  <c r="A166" i="23" s="1"/>
  <c r="A168" i="23" s="1"/>
  <c r="A170" i="23" s="1"/>
  <c r="A174" i="23" s="1"/>
  <c r="A176" i="23" s="1"/>
  <c r="A178" i="23" s="1"/>
  <c r="A180" i="23" s="1"/>
  <c r="A182" i="23" s="1"/>
  <c r="A184" i="23" s="1"/>
  <c r="A188" i="23" s="1"/>
  <c r="A190" i="23" s="1"/>
  <c r="A192" i="23" s="1"/>
  <c r="A194" i="23" s="1"/>
  <c r="A196" i="23" s="1"/>
  <c r="A200" i="23" s="1"/>
  <c r="A202" i="23" s="1"/>
  <c r="A204" i="23" s="1"/>
  <c r="A210" i="23" s="1"/>
  <c r="A212" i="23" s="1"/>
  <c r="A214" i="23" s="1"/>
  <c r="A223" i="23" s="1"/>
  <c r="A225" i="23" s="1"/>
  <c r="A227" i="23" s="1"/>
  <c r="A229" i="23" s="1"/>
  <c r="A231" i="23" s="1"/>
  <c r="A233" i="23" s="1"/>
  <c r="A235" i="23" s="1"/>
  <c r="A237" i="23" s="1"/>
  <c r="A246" i="23" s="1"/>
  <c r="A249" i="23" s="1"/>
  <c r="A266" i="23" s="1"/>
  <c r="A268" i="23" s="1"/>
  <c r="A270" i="23" s="1"/>
  <c r="A272" i="23" s="1"/>
  <c r="A274" i="23" s="1"/>
  <c r="A276" i="23" s="1"/>
  <c r="A278" i="23" s="1"/>
  <c r="A280" i="23" s="1"/>
  <c r="A282" i="23" s="1"/>
  <c r="A284" i="23" s="1"/>
  <c r="A286" i="23" s="1"/>
  <c r="A299" i="23" s="1"/>
  <c r="A301" i="23" s="1"/>
  <c r="A308" i="23" s="1"/>
  <c r="A310" i="23" s="1"/>
  <c r="A315" i="23" s="1"/>
  <c r="A317" i="23" s="1"/>
  <c r="A323" i="23" s="1"/>
  <c r="A325" i="23" s="1"/>
  <c r="A330" i="23" s="1"/>
  <c r="A335" i="23" s="1"/>
  <c r="A337" i="23" s="1"/>
  <c r="A339" i="23" s="1"/>
  <c r="A341" i="23" s="1"/>
  <c r="A343" i="23" s="1"/>
  <c r="A345" i="23" s="1"/>
  <c r="A351" i="23" s="1"/>
  <c r="A356" i="23" s="1"/>
  <c r="A358" i="23" s="1"/>
  <c r="A360" i="23" s="1"/>
  <c r="A362" i="23" s="1"/>
  <c r="A364" i="23" s="1"/>
  <c r="A366" i="23" s="1"/>
  <c r="A370" i="23" s="1"/>
  <c r="A378" i="23" s="1"/>
  <c r="A383" i="23" s="1"/>
  <c r="A385" i="23" s="1"/>
  <c r="A390" i="23" s="1"/>
  <c r="H19" i="23"/>
  <c r="H396" i="23" l="1"/>
  <c r="H251" i="23"/>
  <c r="H252" i="23" s="1"/>
  <c r="E344" i="8"/>
  <c r="E354" i="8"/>
  <c r="E369" i="8"/>
  <c r="E54" i="8"/>
  <c r="E349" i="8"/>
  <c r="E339" i="8"/>
  <c r="E334" i="8"/>
  <c r="E329" i="8"/>
  <c r="E323" i="8"/>
  <c r="E318" i="8"/>
  <c r="E313" i="8"/>
  <c r="I272" i="8"/>
  <c r="H253" i="23" l="1"/>
  <c r="H397" i="23" s="1"/>
  <c r="E303" i="8"/>
  <c r="E88" i="8"/>
  <c r="E182" i="8" l="1"/>
  <c r="E186" i="8" s="1"/>
  <c r="E198" i="8"/>
  <c r="E194" i="8"/>
  <c r="E122" i="8"/>
  <c r="E120" i="8"/>
  <c r="E154" i="8"/>
  <c r="E114" i="8"/>
  <c r="E112" i="8"/>
  <c r="E110" i="8"/>
  <c r="E106" i="8"/>
  <c r="E42" i="8"/>
  <c r="E184" i="8" l="1"/>
  <c r="E200" i="8"/>
  <c r="E52" i="8" l="1"/>
  <c r="A317" i="8" l="1"/>
  <c r="A322" i="8" s="1"/>
  <c r="A328" i="8" s="1"/>
  <c r="A333" i="8" s="1"/>
  <c r="A338" i="8" s="1"/>
  <c r="A343" i="8" s="1"/>
  <c r="A348" i="8" s="1"/>
  <c r="A368" i="8" s="1"/>
  <c r="G371" i="8" l="1"/>
  <c r="E128" i="8" l="1"/>
  <c r="E140" i="8" s="1"/>
  <c r="E126" i="8"/>
  <c r="E138" i="8" s="1"/>
  <c r="E124" i="8"/>
  <c r="E144" i="8" s="1"/>
  <c r="E108" i="8" l="1"/>
  <c r="E62" i="8"/>
  <c r="E204" i="8" l="1"/>
  <c r="E208" i="8"/>
  <c r="E196" i="8"/>
  <c r="E26" i="8" l="1"/>
  <c r="E28" i="8" l="1"/>
  <c r="E30" i="8" l="1"/>
  <c r="E32" i="8"/>
  <c r="E152" i="8" l="1"/>
  <c r="E130" i="8" l="1"/>
  <c r="E142" i="8" l="1"/>
  <c r="G22" i="22" l="1"/>
  <c r="G27" i="22"/>
  <c r="G26" i="22"/>
  <c r="G24" i="22"/>
  <c r="G23" i="22"/>
  <c r="G21" i="22"/>
  <c r="G20" i="22"/>
  <c r="G30" i="22" s="1"/>
  <c r="G31" i="22" l="1"/>
  <c r="G52" i="22" l="1"/>
  <c r="G35" i="22"/>
  <c r="G33" i="22"/>
  <c r="G18" i="22"/>
  <c r="G16" i="22"/>
  <c r="G14" i="22"/>
  <c r="G395" i="22" l="1"/>
  <c r="G435" i="22"/>
  <c r="G405" i="22"/>
  <c r="G406" i="22" s="1"/>
  <c r="G402" i="22"/>
  <c r="G403" i="22" s="1"/>
  <c r="G380" i="22"/>
  <c r="G381" i="22" s="1"/>
  <c r="G364" i="22"/>
  <c r="G312" i="22"/>
  <c r="G356" i="22" l="1"/>
  <c r="G357" i="22" s="1"/>
  <c r="G348" i="22"/>
  <c r="G349" i="22" s="1"/>
  <c r="G335" i="22"/>
  <c r="G319" i="22"/>
  <c r="G307" i="22"/>
  <c r="G301" i="22"/>
  <c r="G299" i="22"/>
  <c r="G255" i="22" l="1"/>
  <c r="G249" i="22"/>
  <c r="G250" i="22" s="1"/>
  <c r="G238" i="22"/>
  <c r="G234" i="22"/>
  <c r="G235" i="22" s="1"/>
  <c r="G230" i="22"/>
  <c r="G225" i="22"/>
  <c r="G221" i="22"/>
  <c r="G212" i="22"/>
  <c r="G208" i="22"/>
  <c r="G209" i="22" s="1"/>
  <c r="G175" i="22"/>
  <c r="G173" i="22"/>
  <c r="G192" i="22"/>
  <c r="G184" i="22"/>
  <c r="G185" i="22" s="1"/>
  <c r="G180" i="22"/>
  <c r="G171" i="22"/>
  <c r="G159" i="22"/>
  <c r="G152" i="22"/>
  <c r="G148" i="22"/>
  <c r="G144" i="22"/>
  <c r="G138" i="22"/>
  <c r="G128" i="22"/>
  <c r="G129" i="22" s="1"/>
  <c r="G123" i="22"/>
  <c r="G124" i="22" s="1"/>
  <c r="G120" i="22"/>
  <c r="G117" i="22"/>
  <c r="G118" i="22" s="1"/>
  <c r="G110" i="22"/>
  <c r="G114" i="22"/>
  <c r="G115" i="22" s="1"/>
  <c r="G105" i="22"/>
  <c r="G106" i="22" s="1"/>
  <c r="G101" i="22"/>
  <c r="G103" i="22" s="1"/>
  <c r="G79" i="22"/>
  <c r="G80" i="22" s="1"/>
  <c r="G59" i="22"/>
  <c r="G60" i="22" s="1"/>
  <c r="G55" i="22"/>
  <c r="G56" i="22" s="1"/>
  <c r="G446" i="22" l="1"/>
  <c r="G441" i="22"/>
  <c r="G432" i="22"/>
  <c r="G428" i="22"/>
  <c r="G426" i="22"/>
  <c r="G424" i="22"/>
  <c r="G422" i="22"/>
  <c r="G420" i="22"/>
  <c r="G415" i="22"/>
  <c r="G412" i="22"/>
  <c r="G409" i="22"/>
  <c r="G397" i="22"/>
  <c r="G393" i="22"/>
  <c r="G391" i="22"/>
  <c r="G389" i="22"/>
  <c r="G383" i="22"/>
  <c r="G384" i="22" s="1"/>
  <c r="G385" i="22" s="1"/>
  <c r="G386" i="22" s="1"/>
  <c r="G376" i="22"/>
  <c r="G371" i="22"/>
  <c r="G372" i="22" s="1"/>
  <c r="G374" i="22" s="1"/>
  <c r="G361" i="22"/>
  <c r="G345" i="22"/>
  <c r="G343" i="22"/>
  <c r="G341" i="22"/>
  <c r="G338" i="22"/>
  <c r="G333" i="22"/>
  <c r="G331" i="22"/>
  <c r="G328" i="22"/>
  <c r="G326" i="22"/>
  <c r="G324" i="22"/>
  <c r="G322" i="22"/>
  <c r="G317" i="22"/>
  <c r="G310" i="22"/>
  <c r="G296" i="22"/>
  <c r="G291" i="22"/>
  <c r="G290" i="22"/>
  <c r="G287" i="22"/>
  <c r="G285" i="22"/>
  <c r="G280" i="22"/>
  <c r="G274" i="22"/>
  <c r="G276" i="22" s="1"/>
  <c r="G270" i="22"/>
  <c r="G268" i="22"/>
  <c r="G265" i="22"/>
  <c r="G262" i="22"/>
  <c r="G260" i="22"/>
  <c r="G245" i="22"/>
  <c r="G246" i="22" s="1"/>
  <c r="G240" i="22"/>
  <c r="G223" i="22"/>
  <c r="G216" i="22"/>
  <c r="G214" i="22"/>
  <c r="G204" i="22"/>
  <c r="G201" i="22"/>
  <c r="G202" i="22" s="1"/>
  <c r="G197" i="22"/>
  <c r="G198" i="22" s="1"/>
  <c r="G193" i="22"/>
  <c r="G194" i="22" s="1"/>
  <c r="G189" i="22"/>
  <c r="G187" i="22"/>
  <c r="G167" i="22"/>
  <c r="G164" i="22"/>
  <c r="G161" i="22"/>
  <c r="G155" i="22"/>
  <c r="G140" i="22"/>
  <c r="G133" i="22"/>
  <c r="G112" i="22"/>
  <c r="G94" i="22"/>
  <c r="G92" i="22"/>
  <c r="G90" i="22"/>
  <c r="G88" i="22"/>
  <c r="G86" i="22"/>
  <c r="G84" i="22"/>
  <c r="G82" i="22"/>
  <c r="G75" i="22"/>
  <c r="G73" i="22"/>
  <c r="G50" i="22"/>
  <c r="G48" i="22"/>
  <c r="G44" i="22"/>
  <c r="G42" i="22"/>
  <c r="G40" i="22"/>
  <c r="G37" i="22"/>
  <c r="G8" i="22"/>
  <c r="G257" i="22" l="1"/>
  <c r="G292" i="22"/>
  <c r="G294" i="22" s="1"/>
  <c r="G227" i="22"/>
  <c r="G242" i="22"/>
  <c r="G282" i="22"/>
  <c r="I359" i="22" l="1"/>
  <c r="E192" i="8" l="1"/>
  <c r="G236" i="8" l="1"/>
  <c r="G237" i="8" l="1"/>
  <c r="G238" i="8" s="1"/>
  <c r="G372" i="8" s="1"/>
  <c r="I371" i="8" l="1"/>
  <c r="C14" i="25"/>
</calcChain>
</file>

<file path=xl/sharedStrings.xml><?xml version="1.0" encoding="utf-8"?>
<sst xmlns="http://schemas.openxmlformats.org/spreadsheetml/2006/main" count="1880" uniqueCount="1189">
  <si>
    <t xml:space="preserve">MEASUREMENT SHEET </t>
  </si>
  <si>
    <t>S.NO</t>
  </si>
  <si>
    <t>Description</t>
  </si>
  <si>
    <t>NO</t>
  </si>
  <si>
    <t>L</t>
  </si>
  <si>
    <t>B</t>
  </si>
  <si>
    <t>H</t>
  </si>
  <si>
    <t>QTY</t>
  </si>
  <si>
    <t>UNIT</t>
  </si>
  <si>
    <t>Epoxy flooring</t>
  </si>
  <si>
    <t>Total</t>
  </si>
  <si>
    <t>add 5%</t>
  </si>
  <si>
    <t>Total Qty</t>
  </si>
  <si>
    <t>Sft</t>
  </si>
  <si>
    <t>Porcelain Tile Flooring</t>
  </si>
  <si>
    <t xml:space="preserve">Total </t>
  </si>
  <si>
    <t>1/2" Thick internal plaster up to 20' height</t>
  </si>
  <si>
    <t>3/4" Thick Counter/Vanity Marble</t>
  </si>
  <si>
    <t>Dismantaling of floor &amp; Wall Tile</t>
  </si>
  <si>
    <t>G.FLOOR</t>
  </si>
  <si>
    <t>Door Closer</t>
  </si>
  <si>
    <t>DW-1</t>
  </si>
  <si>
    <t>Rim Lock</t>
  </si>
  <si>
    <t>G.Floor</t>
  </si>
  <si>
    <t>G.F</t>
  </si>
  <si>
    <t xml:space="preserve"> Aluminum  fixed Window </t>
  </si>
  <si>
    <t>G. FLOOR</t>
  </si>
  <si>
    <t>Rft</t>
  </si>
  <si>
    <t xml:space="preserve"> Kitchen</t>
  </si>
  <si>
    <t xml:space="preserve">UPVC Door </t>
  </si>
  <si>
    <t>G.FLOOR BRICK WORK</t>
  </si>
  <si>
    <t>4.5" Brick WORK</t>
  </si>
  <si>
    <t xml:space="preserve">G.Floor </t>
  </si>
  <si>
    <t>"</t>
  </si>
  <si>
    <t>Cft</t>
  </si>
  <si>
    <t>D-1</t>
  </si>
  <si>
    <t>W-2</t>
  </si>
  <si>
    <t>P.C.C Coloured Tile for Plinth Protection</t>
  </si>
  <si>
    <t>Plinth.P Area</t>
  </si>
  <si>
    <t>Landing</t>
  </si>
  <si>
    <t>3/4" Thick Counter Marble</t>
  </si>
  <si>
    <t xml:space="preserve"> Kitchen Counter</t>
  </si>
  <si>
    <t>GROUND FLOOR</t>
  </si>
  <si>
    <t>Expanded Metal</t>
  </si>
  <si>
    <t>Cement Plaster Qty</t>
  </si>
  <si>
    <t>D H Q HOSPITAL BANNU
OPD / ADMIN BLOCK</t>
  </si>
  <si>
    <t>X-RAY</t>
  </si>
  <si>
    <t>Terrazo Tile Flooring</t>
  </si>
  <si>
    <t>X-RAY Room Wall</t>
  </si>
  <si>
    <t xml:space="preserve">Lead Lining 3/4" overlaid by laminated sheet board </t>
  </si>
  <si>
    <t>Matt Enamel / Antibacterial Paint Inner Walls</t>
  </si>
  <si>
    <t>3/8" Thick  Under Soffit / Ceiling Plaster</t>
  </si>
  <si>
    <t>Aluminium False Ceiling</t>
  </si>
  <si>
    <t>D-6</t>
  </si>
  <si>
    <t>Wooden Pannel Door  SL</t>
  </si>
  <si>
    <t xml:space="preserve"> Aluminum  Door DL</t>
  </si>
  <si>
    <t>Floor mounted Cabinet  in Kitchen</t>
  </si>
  <si>
    <t>Wall Cabinet in Kitchen</t>
  </si>
  <si>
    <t>P.C.C Under plinth</t>
  </si>
  <si>
    <t>P C C Class D</t>
  </si>
  <si>
    <t>Stone Ballast</t>
  </si>
  <si>
    <t>Stone Ballast undr pcc</t>
  </si>
  <si>
    <t>Recipition Counter Top</t>
  </si>
  <si>
    <t>3/4" Thick Counter Marble/ Granite</t>
  </si>
  <si>
    <t>3/4" Thick Counter Marble / Granite</t>
  </si>
  <si>
    <t>Recipition Counter wall</t>
  </si>
  <si>
    <t xml:space="preserve">Tread </t>
  </si>
  <si>
    <t>Ramp Flooring Vinyle Tile</t>
  </si>
  <si>
    <t>Main Ramp</t>
  </si>
  <si>
    <t>Entrance</t>
  </si>
  <si>
    <t>Kick Plate</t>
  </si>
  <si>
    <t>NO'S</t>
  </si>
  <si>
    <t>UPVC Bumper Rail</t>
  </si>
  <si>
    <t>Toilet counter</t>
  </si>
  <si>
    <t xml:space="preserve"> Door Paint / polish</t>
  </si>
  <si>
    <t>Mineral Fiber Ceiling</t>
  </si>
  <si>
    <t>CIVIL WORKS</t>
  </si>
  <si>
    <t>ITEM NO.</t>
  </si>
  <si>
    <t>DESCRIPTION</t>
  </si>
  <si>
    <t>(a)</t>
  </si>
  <si>
    <t>(b)</t>
  </si>
  <si>
    <t>(c)</t>
  </si>
  <si>
    <t>(d)</t>
  </si>
  <si>
    <t>(e)</t>
  </si>
  <si>
    <t>(f)</t>
  </si>
  <si>
    <t>(g)</t>
  </si>
  <si>
    <t>SCHEDULED ITEMS</t>
  </si>
  <si>
    <t>EARTHWORK (EXCAVATION AND EMBANKMENT)</t>
  </si>
  <si>
    <t>C-01</t>
  </si>
  <si>
    <t>03-07-b</t>
  </si>
  <si>
    <t>1000 Cft</t>
  </si>
  <si>
    <t>C-02</t>
  </si>
  <si>
    <t>03-18-a</t>
  </si>
  <si>
    <t>C-03</t>
  </si>
  <si>
    <t>03-19-a</t>
  </si>
  <si>
    <t>C-04</t>
  </si>
  <si>
    <t>03-20-a</t>
  </si>
  <si>
    <t>Transportation of earth all types beyond 250 m and upto 500 m.</t>
  </si>
  <si>
    <t>C-05</t>
  </si>
  <si>
    <t>03-20-b</t>
  </si>
  <si>
    <t>C-06</t>
  </si>
  <si>
    <t>03-20-c</t>
  </si>
  <si>
    <t>C-07</t>
  </si>
  <si>
    <t>C-08</t>
  </si>
  <si>
    <t>03-25-b</t>
  </si>
  <si>
    <t>Excavation in foundation of building, bridges etc complete: in ordinary soil.</t>
  </si>
  <si>
    <t>C-09</t>
  </si>
  <si>
    <t>C-10</t>
  </si>
  <si>
    <t>C-11</t>
  </si>
  <si>
    <t>Dismantling brick work in lime or cement mortar</t>
  </si>
  <si>
    <t>C-12</t>
  </si>
  <si>
    <t>Dismantling cement block masonry</t>
  </si>
  <si>
    <t>C-13</t>
  </si>
  <si>
    <t>Dismantling : Plain Cement Concrete 1:4:8</t>
  </si>
  <si>
    <t>C-14</t>
  </si>
  <si>
    <t>Dismantling : Plain Cement Concrete 1:3:6</t>
  </si>
  <si>
    <t>C-15</t>
  </si>
  <si>
    <t>Dismantling : Plain Cement Concrete 1:2:4</t>
  </si>
  <si>
    <t>C-16</t>
  </si>
  <si>
    <t>Dismantling RCC, separating reinforcement, 
cleaning &amp; straightening the same</t>
  </si>
  <si>
    <t>C-17</t>
  </si>
  <si>
    <t>100 Sft.</t>
  </si>
  <si>
    <t>C-18</t>
  </si>
  <si>
    <t>CONCRETE</t>
  </si>
  <si>
    <t>C-19</t>
  </si>
  <si>
    <t>06-02</t>
  </si>
  <si>
    <t>Dry rammed shingle brick ballast or stone ballast 1.5" to 2" gauge</t>
  </si>
  <si>
    <t>100 Cft.</t>
  </si>
  <si>
    <t>C-20</t>
  </si>
  <si>
    <t>06-05-h</t>
  </si>
  <si>
    <t>C-21</t>
  </si>
  <si>
    <t>06-05-i</t>
  </si>
  <si>
    <t>Plain Cement Concrete including placing, compacting, finishing &amp; curing (Ratio 1:4:8)</t>
  </si>
  <si>
    <t>C-22</t>
  </si>
  <si>
    <t>06-07-a-03</t>
  </si>
  <si>
    <t>C-23</t>
  </si>
  <si>
    <t>06-08-c</t>
  </si>
  <si>
    <t>Supply &amp; fabricate M.S. reinforcement for cement concrete (Hot rolled deformed bars Grade 40)</t>
  </si>
  <si>
    <t>C-24</t>
  </si>
  <si>
    <t>C-25</t>
  </si>
  <si>
    <t>C-26</t>
  </si>
  <si>
    <t>6-47-a</t>
  </si>
  <si>
    <t xml:space="preserve">Erection and removal of Form work with Steel Surface Finshing for RCC or Plain Concrete in any shape - Position / Horizontal </t>
  </si>
  <si>
    <t>C-27</t>
  </si>
  <si>
    <t>6-47-b</t>
  </si>
  <si>
    <t>Erection and removal of Form work with Steel Surface Finshing for RCC or Plain cement Concrete in any shape - Position / Vertical</t>
  </si>
  <si>
    <t>BRICK MASONRY</t>
  </si>
  <si>
    <t>C-28</t>
  </si>
  <si>
    <t>07-05-a-04</t>
  </si>
  <si>
    <t xml:space="preserve">1st class brick work in ground floor Cement, sand mortar 1:5 </t>
  </si>
  <si>
    <t>C-29</t>
  </si>
  <si>
    <t>07-05-a-04                                 + 07-06-a</t>
  </si>
  <si>
    <t>1st class brick work in first floor in Cement, sand mortar 1:5</t>
  </si>
  <si>
    <t>C-30</t>
  </si>
  <si>
    <t>07-05-a-04                   + 07-06-b</t>
  </si>
  <si>
    <t>1st class brick work in 2nd floor in Cement, sand mortar 1:5</t>
  </si>
  <si>
    <t>C-31</t>
  </si>
  <si>
    <t>C-32</t>
  </si>
  <si>
    <t>C-33</t>
  </si>
  <si>
    <t>C-34</t>
  </si>
  <si>
    <t>Roof Treatment</t>
  </si>
  <si>
    <t>C-35</t>
  </si>
  <si>
    <t>09-16</t>
  </si>
  <si>
    <t>Khuras on roof 2'x2'x6"</t>
  </si>
  <si>
    <t>Each</t>
  </si>
  <si>
    <t>C-36</t>
  </si>
  <si>
    <t>FLOORING</t>
  </si>
  <si>
    <t>C-37</t>
  </si>
  <si>
    <t>C-38</t>
  </si>
  <si>
    <t>10-14-b</t>
  </si>
  <si>
    <t>C-39</t>
  </si>
  <si>
    <t>C-40</t>
  </si>
  <si>
    <t xml:space="preserve">10-26-c-i </t>
  </si>
  <si>
    <t>C-41</t>
  </si>
  <si>
    <t xml:space="preserve">10-26-e </t>
  </si>
  <si>
    <t>Providing and laying  marble fine dressed stone 4-5 feet and 12" wide 1" thick for stairs steps.</t>
  </si>
  <si>
    <t>C-42</t>
  </si>
  <si>
    <t>C-43</t>
  </si>
  <si>
    <t>C-44</t>
  </si>
  <si>
    <t>10-37</t>
  </si>
  <si>
    <t>C-45</t>
  </si>
  <si>
    <t>C-46</t>
  </si>
  <si>
    <t>C-47</t>
  </si>
  <si>
    <t>10-44</t>
  </si>
  <si>
    <t>C-48</t>
  </si>
  <si>
    <t>10-48</t>
  </si>
  <si>
    <t>Providing and Fixing Vinyl Tiles or Vinyl Sheet flooring over firm foundation</t>
  </si>
  <si>
    <t>C-49</t>
  </si>
  <si>
    <t>C-50</t>
  </si>
  <si>
    <t>10-58-c</t>
  </si>
  <si>
    <t>Providing and Fixing of porcelain full body tiles 20" × 20" × 3/8 of approved colour of shade, joint using spacers in white cement with pigment laid on base of CM 1:2 etc complete in all respects.</t>
  </si>
  <si>
    <t>C-51</t>
  </si>
  <si>
    <t>C-52</t>
  </si>
  <si>
    <t xml:space="preserve">SURFACE RENDERING </t>
  </si>
  <si>
    <t>C-53</t>
  </si>
  <si>
    <t>11-08-b</t>
  </si>
  <si>
    <t>Cement plaster 1:3 upto 20' height 1/2" thick</t>
  </si>
  <si>
    <t>C-54</t>
  </si>
  <si>
    <t>11-08-b                        + 11-26</t>
  </si>
  <si>
    <t>Cement plaster 1:3 from 20'  to 30' height 1/2" thick</t>
  </si>
  <si>
    <t>C-55</t>
  </si>
  <si>
    <t>11-08-c</t>
  </si>
  <si>
    <t>Cement plaster 1:3 upto 20' height 3/4" thick</t>
  </si>
  <si>
    <t>C-56</t>
  </si>
  <si>
    <t>11-08-c                       + 11-26</t>
  </si>
  <si>
    <t>Cement plaster 1:3 from 20'  to 30' height 3/4" thick</t>
  </si>
  <si>
    <t>C-57</t>
  </si>
  <si>
    <t>C-58</t>
  </si>
  <si>
    <t>C-59</t>
  </si>
  <si>
    <t>C-60</t>
  </si>
  <si>
    <t>C-61</t>
  </si>
  <si>
    <t>11-30-b</t>
  </si>
  <si>
    <t>Provide grooved c/s plaster 1:3 over existing plastered &amp; roughened surface 1/2" thick</t>
  </si>
  <si>
    <t>C-62</t>
  </si>
  <si>
    <t>11-30-b                  + 11-26</t>
  </si>
  <si>
    <t>C-63</t>
  </si>
  <si>
    <t>11-31</t>
  </si>
  <si>
    <t>Provide &amp; fix expanded metal edge bead for 
corners, with nails on both sides of edges</t>
  </si>
  <si>
    <t>WOOD WORK, WOODEN / ALUMINIUM JOINERY</t>
  </si>
  <si>
    <t>C-64</t>
  </si>
  <si>
    <t xml:space="preserve">12-21-b </t>
  </si>
  <si>
    <t>P/F hydralic door closer (best quality)</t>
  </si>
  <si>
    <t>C-65</t>
  </si>
  <si>
    <t>12-24-a-01</t>
  </si>
  <si>
    <t>Extra for providing / fixing approved quality Rim locks : Imported</t>
  </si>
  <si>
    <t>C-66</t>
  </si>
  <si>
    <t>C-67</t>
  </si>
  <si>
    <t>12-49-b</t>
  </si>
  <si>
    <t>First class deodar wood wrought joinery in doors and windows etc. panelled or panelled or glazed or fully glazed fixed in position including chowkhat, holdfast, hinges, tower bolt rubber stop cleats/G I clamp, handles and chord with hooks etc. complete (excluding sliding bolts or lock) : 1¾" (45mm) thick.</t>
  </si>
  <si>
    <t>C-68</t>
  </si>
  <si>
    <t>12-58</t>
  </si>
  <si>
    <t>C-69</t>
  </si>
  <si>
    <t>12-64-a-06</t>
  </si>
  <si>
    <t>C-70</t>
  </si>
  <si>
    <t>C-71</t>
  </si>
  <si>
    <t>C-72</t>
  </si>
  <si>
    <t>C-73</t>
  </si>
  <si>
    <t>C-74</t>
  </si>
  <si>
    <t>C-75</t>
  </si>
  <si>
    <t>PAINTING AND VARNISHING</t>
  </si>
  <si>
    <t>C-76</t>
  </si>
  <si>
    <t>13-06</t>
  </si>
  <si>
    <t>Applying lacquer polish to wood work of any type</t>
  </si>
  <si>
    <t>C-77</t>
  </si>
  <si>
    <t>13-22-a</t>
  </si>
  <si>
    <t>Preparing surface and painting with emulsion paint : First coat.</t>
  </si>
  <si>
    <t>C-78</t>
  </si>
  <si>
    <t>13-22-b</t>
  </si>
  <si>
    <t>Preparing surface and painting with emulsion paint : 2nd &amp; each subsequent coat. (two coats)</t>
  </si>
  <si>
    <t>C-85</t>
  </si>
  <si>
    <t>C-86</t>
  </si>
  <si>
    <t>C-87</t>
  </si>
  <si>
    <t>IRON WORK</t>
  </si>
  <si>
    <t>C-88</t>
  </si>
  <si>
    <t>C-89</t>
  </si>
  <si>
    <t>25-47</t>
  </si>
  <si>
    <t>Supply and fixing of fancy type stainless steel chromium plate 2" dia pipes stair railing 3/4" dia pipe fixed on specified space on steps in horizontal positions, complete in all respects</t>
  </si>
  <si>
    <t>C-90</t>
  </si>
  <si>
    <t>C-91</t>
  </si>
  <si>
    <t>25-61</t>
  </si>
  <si>
    <t>MISCELLANEOUS</t>
  </si>
  <si>
    <t>C-92</t>
  </si>
  <si>
    <t>C-93</t>
  </si>
  <si>
    <t>28-15</t>
  </si>
  <si>
    <t>Pre anti Termite Treatment in the building mixed with water of mixing ratio as per the manufacturer's certified manual</t>
  </si>
  <si>
    <t xml:space="preserve">100                Sft </t>
  </si>
  <si>
    <t>C-94</t>
  </si>
  <si>
    <t>28-18</t>
  </si>
  <si>
    <t>Providing and fixing with steel nails and washers, the chicken wire mesh of approved quality, at joint of concrete and masonry work (4" wide strip) before plastering etc complete</t>
  </si>
  <si>
    <t xml:space="preserve">GENERAL NOTE </t>
  </si>
  <si>
    <t>Supply, installation, testing and commissioning of the following items of work, including all labour, tools, plant, accessories, etc. required for completion of each item as per specifications and as approved by the Engineer.</t>
  </si>
  <si>
    <t>C-95</t>
  </si>
  <si>
    <t>C-96</t>
  </si>
  <si>
    <t>C-97</t>
  </si>
  <si>
    <t>C-98</t>
  </si>
  <si>
    <t>C-99</t>
  </si>
  <si>
    <t>C-100</t>
  </si>
  <si>
    <t>C-101</t>
  </si>
  <si>
    <t>C-102</t>
  </si>
  <si>
    <t>C-103</t>
  </si>
  <si>
    <t>C-104</t>
  </si>
  <si>
    <t>C-105</t>
  </si>
  <si>
    <t>No.</t>
  </si>
  <si>
    <t>C-106</t>
  </si>
  <si>
    <t>C-107</t>
  </si>
  <si>
    <t>C-108</t>
  </si>
  <si>
    <t>C-109</t>
  </si>
  <si>
    <t>C-110</t>
  </si>
  <si>
    <t>C-111</t>
  </si>
  <si>
    <t>C-112</t>
  </si>
  <si>
    <t>C-113</t>
  </si>
  <si>
    <t>C-114</t>
  </si>
  <si>
    <t>C-115</t>
  </si>
  <si>
    <t>C-116</t>
  </si>
  <si>
    <t>C-117</t>
  </si>
  <si>
    <t>C-118</t>
  </si>
  <si>
    <t>Supply and fixing of 1 mm Lead lining upto 8ft of all walls  over 10 mm PVC foam sheet (water proof) with wooden strip upto ceiling height over PVC paneling up to ceiling height with all required accessories including all fixing accessories i.e. nails, adhesive, reverts, screw, etc. complete in all respects and as directed by the Engineer.</t>
  </si>
  <si>
    <t>C-119</t>
  </si>
  <si>
    <t>Supply and fixing of 1.5 mm Lead lining on wooden door with all required fixing accessories i.e. nails, adhesive, reverts, screw, etc. complete in all respects and as directed by the Engineer.</t>
  </si>
  <si>
    <t>C-120</t>
  </si>
  <si>
    <t>C-121</t>
  </si>
  <si>
    <t>C-122</t>
  </si>
  <si>
    <t xml:space="preserve">Providing and fixing Fire Rated Door 60 to 90 min Fire Resistance with panic bar with door lock, door handle &amp; closer, complete in all respect. </t>
  </si>
  <si>
    <t>Job</t>
  </si>
  <si>
    <t>C-123</t>
  </si>
  <si>
    <t>C-124</t>
  </si>
  <si>
    <t>C-125</t>
  </si>
  <si>
    <t>Providing and fixing in position PVC wall mounted Bumper rail (washable) including cutting and making good and metal lath as per design shown on drawings complete in all respects.</t>
  </si>
  <si>
    <t>C-126</t>
  </si>
  <si>
    <t>C-127</t>
  </si>
  <si>
    <t>C-128</t>
  </si>
  <si>
    <t>C-129</t>
  </si>
  <si>
    <t>C-130</t>
  </si>
  <si>
    <t>C-131</t>
  </si>
  <si>
    <t>C-136</t>
  </si>
  <si>
    <t>C-137</t>
  </si>
  <si>
    <t>C-138</t>
  </si>
  <si>
    <t>C-139</t>
  </si>
  <si>
    <t xml:space="preserve">Providing and fixing stainless steel edege protection 2"x2"x6mm-thick on columns and corner dado height straight or curved finishing complete in all respects and as directed by the Engineer's Incharge. </t>
  </si>
  <si>
    <t xml:space="preserve">Providing and applying 2 coat of Sika seal 105 on floor, complete in all respects and as directed by the Engineer's Incharge. </t>
  </si>
  <si>
    <t>Scraping : Ordinary distemper, oil bound 
distemper or paint off wall (also on roof)</t>
  </si>
  <si>
    <t>06-08-b</t>
  </si>
  <si>
    <t>Supply &amp; fabricate M.S. reinforcement for cement concrete (Hot rolled deformed bars Grade 60)</t>
  </si>
  <si>
    <t>07-04-a-04</t>
  </si>
  <si>
    <t>1st class brick work in foundation and plinth in Cement, sand mortar 1:5</t>
  </si>
  <si>
    <t>Provide &amp; lay topping of concrete 1:2:4, including surface finishing &amp; dividing in panels : 2" thick</t>
  </si>
  <si>
    <t>Bitumen coating to plastered / cement concrete surface : 20 Ibs. per 100 sft.</t>
  </si>
  <si>
    <t>03-18-d</t>
  </si>
  <si>
    <t>Filling, watering and ramming earth under floor with earth excavated from outside lead upto 30m</t>
  </si>
  <si>
    <t>100
Kg</t>
  </si>
  <si>
    <t>10-15-d</t>
  </si>
  <si>
    <t>13-08-a</t>
  </si>
  <si>
    <t>13-25-a</t>
  </si>
  <si>
    <t>Preparing surface &amp; painting with snowcem / weather shield paint : First coat</t>
  </si>
  <si>
    <t>13-25-b</t>
  </si>
  <si>
    <t>NON-SCHEDULED ITEMS</t>
  </si>
  <si>
    <t>Cement concrete tiles laid in 1:2 c/s mortar over 3/4" thick bed of c/s mortar 1:2: 12" x 12" x 1"</t>
  </si>
  <si>
    <t>Cement plaster 3/8" thick under soffit of RCC roof slabs only upto 20' height : (1:3)</t>
  </si>
  <si>
    <t>11-10-b</t>
  </si>
  <si>
    <t>C-79</t>
  </si>
  <si>
    <t>C-80</t>
  </si>
  <si>
    <t>C-81</t>
  </si>
  <si>
    <t>C-83</t>
  </si>
  <si>
    <t>C-84</t>
  </si>
  <si>
    <t>TOTAL
AMOUNT
(Rs.)</t>
  </si>
  <si>
    <t>UNIT
RATE
(Rs.)</t>
  </si>
  <si>
    <t>Supply and fixing of steel door comprising of steel pipe frame of size 1.25" x 2.5" &amp; 1.25" x 2.5" square pipe at lock rail &amp; divider above and below lock rail using 28 SWG plain sheet on both sides including hold fast, hinges &amp; painting complete.</t>
  </si>
  <si>
    <t>Provide &amp; lay marble fine dressed stone flooring on surface in white cement complete: 3/4" thick 12" x 12" Super Sunny White Marble</t>
  </si>
  <si>
    <t>Providing and application of 3mm-thick. epoxy flooring complete in all respects as shown on drawings or as approved by the Engineer.</t>
  </si>
  <si>
    <t>3 coats of Epoxy painting as approved by the Engineer In-Charge on internal wall as mentioned on the drawings and / or as directed by the Engineer In-Charge as per manufacturer's recommendations including supplying all labour, materials, scaffoldings and removal of debris etc. at any floor / height, complete in all respect</t>
  </si>
  <si>
    <t>3 coats of Antibacterial painting as approved by the Engineer In-Charge on internal wall as mentioned on the drawings and / or as directed by the Engineer In-Charge as per manufacturer's recommendations including supplying all labour, materials, scaffoldings and removal of debris etc. at any floor / height, complete in all respect</t>
  </si>
  <si>
    <t>C-132</t>
  </si>
  <si>
    <t>C-133</t>
  </si>
  <si>
    <t>C-134</t>
  </si>
  <si>
    <t>C-135</t>
  </si>
  <si>
    <t>Earth work</t>
  </si>
  <si>
    <t>Earth fill in lawns</t>
  </si>
  <si>
    <t>Earth Under Floor</t>
  </si>
  <si>
    <t>Extra lead 15 m</t>
  </si>
  <si>
    <t>Transportation 250 to 500m.</t>
  </si>
  <si>
    <t>Transportation  500m to 1.5 km</t>
  </si>
  <si>
    <t>Transportation   1.5 km to 8.0 km.</t>
  </si>
  <si>
    <t>Transportation   beyond of 8.0 km.</t>
  </si>
  <si>
    <t xml:space="preserve">Excavation  in Foundation Ordinary Soil </t>
  </si>
  <si>
    <t>Excavation in Comon Material</t>
  </si>
  <si>
    <t>Backfill using granular material</t>
  </si>
  <si>
    <t>Dismantling ( Demolishing)</t>
  </si>
  <si>
    <t>Brick Work</t>
  </si>
  <si>
    <t>Block Masonary</t>
  </si>
  <si>
    <t>PCC 1:4:8</t>
  </si>
  <si>
    <t>PCC 1:3:6</t>
  </si>
  <si>
    <t>PCC 1:2:4</t>
  </si>
  <si>
    <t>RCC Seprating Reinfocement Cleaning &amp; Straightening</t>
  </si>
  <si>
    <t>Scraping Ordinary distemper, Oil Bound distemper</t>
  </si>
  <si>
    <t xml:space="preserve">RCC 1:2:4 </t>
  </si>
  <si>
    <t>Steel G-40</t>
  </si>
  <si>
    <t>KG</t>
  </si>
  <si>
    <t>Aluminium sheet for Expansion Joint</t>
  </si>
  <si>
    <t>Form Work Horizontal</t>
  </si>
  <si>
    <t>Form Work Vertical</t>
  </si>
  <si>
    <t>Brick Work First Floor</t>
  </si>
  <si>
    <t>Brick Work 2nd Floor</t>
  </si>
  <si>
    <t>Hollow Block  4"</t>
  </si>
  <si>
    <t>Hollow Block  8"</t>
  </si>
  <si>
    <t>Solid Block  4"</t>
  </si>
  <si>
    <t>Solid Block  8"</t>
  </si>
  <si>
    <t>Khura on Roof</t>
  </si>
  <si>
    <t>Grouting 4.5"</t>
  </si>
  <si>
    <t>Mosaic Marble Chips</t>
  </si>
  <si>
    <t>Mosaic Dado Skirting  Elevated water Tank Walls</t>
  </si>
  <si>
    <t>Marble Dado / Skirting</t>
  </si>
  <si>
    <t>Pocelain ( Floor Tile )  16"x 16"</t>
  </si>
  <si>
    <t>Granite Tile flooring</t>
  </si>
  <si>
    <t>Chemical Polishig of Marble Dado</t>
  </si>
  <si>
    <t>Cement Plaster 20' to 30' 1/2"</t>
  </si>
  <si>
    <t>Cement Plaster 20' heigh 3/4"</t>
  </si>
  <si>
    <t>Cement Plaster 20' to 30' 3/4"</t>
  </si>
  <si>
    <t>Prime Coat of Chalk Under Distemper</t>
  </si>
  <si>
    <t>Wall Putty</t>
  </si>
  <si>
    <t>Grooved Cement Sand Plaster over Roughened plaster</t>
  </si>
  <si>
    <t xml:space="preserve"> Aluminum  Sliding Window </t>
  </si>
  <si>
    <t xml:space="preserve"> Aluminum Window  Fly screen</t>
  </si>
  <si>
    <t xml:space="preserve">Emulsion Paint First Coat </t>
  </si>
  <si>
    <t xml:space="preserve">Emulsion Paint 2nd Coat </t>
  </si>
  <si>
    <t>Weather Shield 1ST First Coat</t>
  </si>
  <si>
    <t>Weather Shield 1ST 2nd Coat</t>
  </si>
  <si>
    <t>Weather Shield 1ST 3rd Coat</t>
  </si>
  <si>
    <t>Steel Door</t>
  </si>
  <si>
    <t>Dismantling / Stacking of Reinforcement</t>
  </si>
  <si>
    <t>Removal and Stacking  False Ceiling incl Lead And Lift</t>
  </si>
  <si>
    <t>Removal and Stacking  Of any type of Door / Window/ vent/ Skylight/Grill including rcc element and masonary work incl lesd and lift</t>
  </si>
  <si>
    <t xml:space="preserve">Dismantling of Conduit on Surface </t>
  </si>
  <si>
    <t>Dismantling of Conduit Recessed in Wall</t>
  </si>
  <si>
    <t>Dismantling of WC'S Asian</t>
  </si>
  <si>
    <t>Dismantling of WC'S European</t>
  </si>
  <si>
    <t>Providing and laying 1:3:6 Concrete in Sub Column on any floor</t>
  </si>
  <si>
    <t>Water Proofing Membrane</t>
  </si>
  <si>
    <t>Plan G.i Sheet</t>
  </si>
  <si>
    <t>Porcelain (Wall tile) 16" x 16"</t>
  </si>
  <si>
    <t>Marble Riser / dado / skirting</t>
  </si>
  <si>
    <t>3/4" Granite Red Rubi</t>
  </si>
  <si>
    <t>Epoxy Painting</t>
  </si>
  <si>
    <t>Lead Lining</t>
  </si>
  <si>
    <t xml:space="preserve">Dry Partition </t>
  </si>
  <si>
    <t xml:space="preserve">12mm Temperd glass </t>
  </si>
  <si>
    <t>FRD</t>
  </si>
  <si>
    <t>Hermatic Door</t>
  </si>
  <si>
    <t>Pvc Paneling</t>
  </si>
  <si>
    <t>ACP</t>
  </si>
  <si>
    <t>Color Crete</t>
  </si>
  <si>
    <t>Nano Quartz</t>
  </si>
  <si>
    <t>G.I Flashing Type -1</t>
  </si>
  <si>
    <t>G.I Flashing Type -2</t>
  </si>
  <si>
    <t>G.I Flashing Type -3</t>
  </si>
  <si>
    <t>G.I Flashing Type -4</t>
  </si>
  <si>
    <t>Sealent-1</t>
  </si>
  <si>
    <t>Sealent-2</t>
  </si>
  <si>
    <t>SBR Chemical</t>
  </si>
  <si>
    <t>External Signage and Internal Signage</t>
  </si>
  <si>
    <t>Wall Graphics</t>
  </si>
  <si>
    <t>S.S Edge Protection</t>
  </si>
  <si>
    <t xml:space="preserve">Sika Seal </t>
  </si>
  <si>
    <t>Porcelain Tile Dado up to 4' Height and Floor</t>
  </si>
  <si>
    <t>Distemper Paint New Surface</t>
  </si>
  <si>
    <t>Distemper Paint Old Surface</t>
  </si>
  <si>
    <t>C82</t>
  </si>
  <si>
    <t>Heavy Steel Work</t>
  </si>
  <si>
    <t>Trusses, Staging of water tanks</t>
  </si>
  <si>
    <t>Collapsible gate</t>
  </si>
  <si>
    <t>SS Railing</t>
  </si>
  <si>
    <t>MS Grill</t>
  </si>
  <si>
    <t>Cleaning  of  Water Tank</t>
  </si>
  <si>
    <t>Termite Treatment</t>
  </si>
  <si>
    <t>Steel Nails</t>
  </si>
  <si>
    <t>Dismantling / Disposal Wall tiles</t>
  </si>
  <si>
    <t>Dismantling / Disposal / Plinth Protection</t>
  </si>
  <si>
    <t>Dismantling / removal Roof Treatment</t>
  </si>
  <si>
    <t>Dismantling of RCC Concrete</t>
  </si>
  <si>
    <t>Removal of Plaster</t>
  </si>
  <si>
    <t>Creating Holes in Slabs</t>
  </si>
  <si>
    <t>Per Gallon</t>
  </si>
  <si>
    <t>Total Transportation</t>
  </si>
  <si>
    <t>Transportation in five component</t>
  </si>
  <si>
    <t>10-55-i</t>
  </si>
  <si>
    <t>Providing and Fixing of Porcelain Floor Tile 12" x 12" of approved quality</t>
  </si>
  <si>
    <t>10-55-j</t>
  </si>
  <si>
    <t>Providing and Fixing of Bath Room Tiles 12"x18" of approved quality.</t>
  </si>
  <si>
    <t>Supply and Fixing of Double Leaf Hermetic  Door with Door Frame (Swing Type)
Door Leaf: MS, 18 SWG
Door Frame: Single Rabbett 16 SWG
Door Thickness :42 mm
Door Frame: 100mm
Vision Panel :  500mm X 500 mm 6 mm Clear Glass with Rubber Seal 
- PU/Thermopore Infill
- Mating Points Highly Finished
- Heavy Duty  S.S Hinges
- Finished with Enemal Paint and including hardware C Type Door Handle, Heavy Duty Door Closer , Bolt Lock Set, Door Seals with all accessories as per manufacturing's specification complete in all respect and as directed be Engineer.</t>
  </si>
  <si>
    <t xml:space="preserve">               Sft</t>
  </si>
  <si>
    <t>Providing and Fixing 0.7mm thick x 067 x 2400mm perforated strip Aluminum ceiling (Brand Talent made in China) with suspension system GI Rafter, wall angle, threaded Rod M6, Anchor bolt M6, Nut M6, Hanger clip, jointing clip, Screws and nail, fixing labor and carriage complete in all respect.</t>
  </si>
  <si>
    <t>Cement plaster 3/8" thick under soffit of RCC roof slabs from upto 20' height to 30' height: (1:3)</t>
  </si>
  <si>
    <t>Colour-creting 1/4" (6.4 mm) thick 1:1:2 (1 white cement mixed with pigment, 1 marble powder and 2 marble chips zero No.) in required shade including dragging the surface with wire brushes complete with curing etc. over a base of 3/4" (19 mm) thick cement plaster 1:3 at any floor / height including the cost of base course as directed complete but excluding the cost of grooves or joints if provided .</t>
  </si>
  <si>
    <t>ROOM ID SIGNAGE - S1:</t>
  </si>
  <si>
    <t>Providing, making and fixing Room I.D. Signage
comprising of 0.05mm Thick Branded Vinyl Cut-out Letters/Arrows/Pictograms/Caligraphy (color as approved by the architect) to be pasted on Charcoal Grey Nitrocellulose matt coating over 18 mm Thick PVC Foam Board having 1/8" thick Line Separator in Vinyl screwed to Interlocked Aluminum U - channel including sealant, screwed to wall. Complete as per drawings , specifications and as directed by the Consultants/Engineers.</t>
  </si>
  <si>
    <t>S1 (1'-0" x 0'-5")</t>
  </si>
  <si>
    <t>Department Signage - S2:</t>
  </si>
  <si>
    <t>Providing, making and fixing Departmental Signage comprising of 0.05mm Thick Branded Vinyl Cut -out Letters/Arrows/ Pictograms/ Caligraphy (color as approved by the architect) to be pasted on Charcoal Grey Nitrocellulose matt coating over 18 mm Thick PVC Foam Board having 1/8" thick Line Separator in Vinyl screwed to Interlocked Aluminum U - channel including sealant, screwed to wall. Complete as per drawings , specifications and as directed by the Consultants/Engineers.</t>
  </si>
  <si>
    <t>S2 (3'-6" x 0'-5")</t>
  </si>
  <si>
    <t>Ceiling Hung Way Finding Signage - S3:</t>
  </si>
  <si>
    <t>Providing, making and fixing Ceiling Hung Way
Finding Signage (Two Way) comprising of 0.05mm Thick Branded Vinyl Cut-out Letters/ Arrows/Pictograms/Caligraphy in white color to be pasted on Charcoal Grey Nitrocellulose matt coating over 18 mm Thick PVC Foam Board with chamfered edges having 1/8" thick Line Separator in Vinyl. The PVC Foam Board to be screwed to all sides of 16 SWG M.S. framing welded to 12mm Dia S.S. pipe in brushed finish screwed to 3mm thick steel plate bolted to existing R.C.C Slab. Complete as per drawings, specifications and as directed by the Consultants/ Engineers.</t>
  </si>
  <si>
    <t>S3 (Size varies)</t>
  </si>
  <si>
    <t>Wall Hung Way Finding Signage - S4:</t>
  </si>
  <si>
    <t>Providing, making and fixing Signage comprising of 0.05mm Branded Thick Vinyl Cut -out Letters/ Arrows/Pictograms/Caligraphy (Color As Approved by the Architect) to be pasted on 0.05mm Thick Matt 80% Grey vinyl base to be pasted on 25mm Thick  PVC Foam Board plate having chamfered edges as top of signage panel and remaining panels are to be pasted on Charcoal Grey Nitrocellulose matt coating over 18 mm Thick PVC Foam Board with chamfered edges having 1/8" thick Line Separator in Vinyl screwed to Interlocked Aluminum U - channel including sealant, screwed to wall. Complete as per drawings , specifications and as directed by the Consultants/Engineers.</t>
  </si>
  <si>
    <t>S4 (Size varies)</t>
  </si>
  <si>
    <t>Ceiling Hung Building Directory Signage- S5:</t>
  </si>
  <si>
    <t>Providing, making and fixing Signage comprising of 0.05mm Thick Branded Vinyl Cut -out Letters/ Arrows/Pictograms/Caligraphy (Color As Approved by the Architect) to be pasted on Charcoal Grey Nitrocellulose matt coating over 18 mm Thick PVC Foam Board with chamfered edges having 1/8" thick Line Separator in Vinyl. The PVC Foam Board to be screwed to all sides of 16 SWG M.S. framing welded to 12mm Dia S.S. pipe in brushed finish screwed to 3mm thick steel plate bolted to existing R.C.C Slab. Complete as per drawings, specifications and as directed by the Consultants/ Engineers.</t>
  </si>
  <si>
    <t>S5 (Size varies)</t>
  </si>
  <si>
    <t>Stair ID Signage - S6:</t>
  </si>
  <si>
    <t>Providing, making and fixing Signage comprising of 0.05mm Thick Branded Vinyl Cut-out Letters/Arrows/Pictograms/Caligraphy (color as approved by the architect) to be pasted on Charcoal Grey Nitrocellulose matt coating over 18 mm Thick PVC Foam Board having 1/8" thick Line Separator in Vinyl screwed to Interlocked Aluminum U - channel including sealant, screwed to wall. Complete as per drawings , specifications and as directed by the Consultants/Engineers.</t>
  </si>
  <si>
    <t>S5 (2'-0" x 0'-10")</t>
  </si>
  <si>
    <t>Lift ID Signage - S7:</t>
  </si>
  <si>
    <t>S7 (2'-0" x 0'-10")</t>
  </si>
  <si>
    <t>Wall Flag Signage - S8:</t>
  </si>
  <si>
    <t>Providing, making and fixing  (Two Way) Signage comprising of 0.05mm Thick Branded Vinyl Cut out Letters/Arrows/Pictograms/ Caligraphy (color as approved by the architect) to be pasted on Charcoal Grey Nitrocellulose matt coating over 18 mm Thick PVC Foam Board having 1/8" thick Line Separator in Vinyl screwed to Interlocked Aluminum U - channel including sealant, screwed to wall. Complete as per drawings , specifications and as directed by the Consultants/Engineers.</t>
  </si>
  <si>
    <t>S8 (1'-0" x 0'-5")</t>
  </si>
  <si>
    <t>Emergency Department Signage - S11:</t>
  </si>
  <si>
    <t>Providing, making and fixing of Emergency department Signage comprising of Aluminum Fame with Alumnium Cutouts Backlit Letters with LED lights including fixing arrangements and all civil works Complete as per drawings , specifications and as directed by the Consultants/Engineers.</t>
  </si>
  <si>
    <t>S11 (Size Varies) Min. 12' in length</t>
  </si>
  <si>
    <t>Bed Number Signage - S12:</t>
  </si>
  <si>
    <t>Providing, making and fixing Bed Number Signage comprising of 0.05mm Thick Branded Vinyl Cut-out Letters/Arrows/Pictograms/ Caligraphy (color as approved by the architect) to be pasted on Charcoal Grey Nitrocellulose matt coating over 18 mm Thick PVC Foam Board having 1/8" thick Line Separator in Vinyl screwed to Interlocked Aluminum U - channel including sealant, screwed to wall. Complete as per drawings , specifications and as directed by the Consultants/Engineers.</t>
  </si>
  <si>
    <t>S12 (0'-6" x 0'-6")</t>
  </si>
  <si>
    <t>06-23-</t>
  </si>
  <si>
    <t>06-48-a</t>
  </si>
  <si>
    <t>Class A1 concrete in reinforcement/non reinforcement concrete structure with minimum cylinder compressive strength 3000 psi on 28 days other than concrete in water and piles with consistency range in slump 25-75 mm with water cement ratio 0.58</t>
  </si>
  <si>
    <t>2nd storey.</t>
  </si>
  <si>
    <t>3rd storey.</t>
  </si>
  <si>
    <t>10-03-a</t>
  </si>
  <si>
    <t>Provide, lay, water &amp; ram clean coarse sand under floor / brick paving, complete.</t>
  </si>
  <si>
    <t>First floor</t>
  </si>
  <si>
    <t>10-15-d
+
10-18</t>
  </si>
  <si>
    <t>11-08-b                        +2x(11-26)</t>
  </si>
  <si>
    <t>Cement plaster 1:3 from 30'  to 40' height 1/2" thick</t>
  </si>
  <si>
    <t>11-08-c                       +2x(11-26)</t>
  </si>
  <si>
    <t>Cement plaster 1:3 from 30'  to 40' height 3/4" thick</t>
  </si>
  <si>
    <t>11-10-b        +11-26</t>
  </si>
  <si>
    <t>11-10-b        +2x(11-26)</t>
  </si>
  <si>
    <t>Cement plaster 3/8" thick under soffit of RCC roof slabs from upto 30' height to 40' height: (1:3)</t>
  </si>
  <si>
    <t>12-56-a</t>
  </si>
  <si>
    <t>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t>
  </si>
  <si>
    <t>12-22-b-02</t>
  </si>
  <si>
    <t>Providing and fixing sliding bolt to doors CP sliding bolts : 12" long</t>
  </si>
  <si>
    <t>Supply and Fixing aluminium door/window, Fixed Glazing Premium model (2.00 mm gauge) 4" section</t>
  </si>
  <si>
    <t>12-64-c-05</t>
  </si>
  <si>
    <t>Supply and Fixing aluminium door/window, Fly Screen Shutter Premium model (2.00 mm gauge) 2" section</t>
  </si>
  <si>
    <t>12-65-a-06</t>
  </si>
  <si>
    <t>Supply and Fixing aluminium door/window, Sliding Window Premium model (2.00 mm gauge) 4" section</t>
  </si>
  <si>
    <t>12-65-c-06</t>
  </si>
  <si>
    <t>Supply and Fixing aluminium door/window,Hinged Door Premium model (2.00 mm gauge) 4" section</t>
  </si>
  <si>
    <t>12-65-f-05</t>
  </si>
  <si>
    <t>Supply and Fixing aluminium door/window, Other items Hydraulic Door Closer  Double Action</t>
  </si>
  <si>
    <t>13-03-C-01</t>
  </si>
  <si>
    <t>Prepare &amp; Paint new surface, doors &amp; windows Priming coat</t>
  </si>
  <si>
    <t>13-03-c-02</t>
  </si>
  <si>
    <t>Prepare &amp; Paint new surface, doors &amp; windows Each subsequent coat of paint</t>
  </si>
  <si>
    <t>12-70-a</t>
  </si>
  <si>
    <t>12-47</t>
  </si>
  <si>
    <t>Supply and Fixing accoustic mineral fibre tile ceiling fixed with aluminium tee hung by GI wire fixed in roof</t>
  </si>
  <si>
    <t>09-46</t>
  </si>
  <si>
    <t>Providing and Laying Prestressed Roof of Slab/Girder, 2" thick PCC 1:2:4 with chicken mesh, polythene, mud, tar</t>
  </si>
  <si>
    <t>Plain Cement Concrete including placing, compacting, finishing &amp; curing (Ratio 1:3:6) upto 20' height</t>
  </si>
  <si>
    <t>06-05-h +    06-16-b</t>
  </si>
  <si>
    <t>Plain Cement Concrete including placing, compacting, finishing &amp; curing (Ratio 1:3:6) upto 20' -30' height</t>
  </si>
  <si>
    <t>06-05-h +    2x06-16-b</t>
  </si>
  <si>
    <t>Plain Cement Concrete including placing, compacting, finishing &amp; curing (Ratio 1:3:6) upto 30' -40' height</t>
  </si>
  <si>
    <t>09-11-a</t>
  </si>
  <si>
    <t>Earth filling over roof including watering, ramming etc 3" thick earth filling and 1" mud plaster</t>
  </si>
  <si>
    <t>Brick tiles (9"x4.5"x1.5") laid flat in 1:3 c/s mortar over a bed of 3/4" thick cement mortar 1:6</t>
  </si>
  <si>
    <t>Filling, watering and ramming earth under floor  with surplus earth from foundation, etc</t>
  </si>
  <si>
    <t>Extra for every 15 m extra lead or part thereof for earthwork soft, ordinary, hard &amp; very hard upto 250m, 17 Trips, 169.32 x No of Trips.</t>
  </si>
  <si>
    <t>Transportation of earth all types for every 100m extra lead beyond 500m upto 1.5 km. 10 Trips, 1095.6 x No. of Trips.</t>
  </si>
  <si>
    <t>Transportation of earth all types for every 500m extra lead beyond 1.5k upto 8.0 km, 13 Trips, 996 x No. of Trips.</t>
  </si>
  <si>
    <t>14-97</t>
  </si>
  <si>
    <t>Supply of 150 Micron Polythene sheet of approved quality</t>
  </si>
  <si>
    <t>1 Kg</t>
  </si>
  <si>
    <t>NS-01</t>
  </si>
  <si>
    <t>Water proofing treatment of roof slab comprising one layer of  2mm  thick bituminous membrane over primer coated surface  as per manufacturers specifications</t>
  </si>
  <si>
    <t>Providing, installation and fixing in poition prefabricated Emergency &amp; OPD Entrance composed of Fire-safe PIR sandwich panels (3" / 80mm thick) of 40Kg/m3 density with supporting system, fittings/fixing accessories as per design and drawings (Covered Area to be measured for payment).</t>
  </si>
  <si>
    <t>13-22-a
+
13-24</t>
  </si>
  <si>
    <t>Preparing surface and painting with emulsion paint 20' to 30': First coat.</t>
  </si>
  <si>
    <t>13-22-b
+
13-24</t>
  </si>
  <si>
    <t>Preparing surface and painting with emulsion paint, from 20'  to 30' height: 2nd &amp; each subsequent coat. (two coats)</t>
  </si>
  <si>
    <t>Preparing surface &amp; painting with snowcem / weather shield paint : 2nd &amp; subsequent coats.</t>
  </si>
  <si>
    <t>13-25-a
+
13-24</t>
  </si>
  <si>
    <t>Preparing surface &amp; painting with snowcem / weather shield paint 20' to 30': First coat</t>
  </si>
  <si>
    <t>13-25-b
+
13-24</t>
  </si>
  <si>
    <t>Preparing surface &amp; painting with snowcem / weather shield paint 20' to30': 2nd &amp; subsequent coats.</t>
  </si>
  <si>
    <t>10-49-f</t>
  </si>
  <si>
    <t>Providing and Fixing Precast Concrete 3000 psi TUFF Tiles 50mm thick over bed of 2" thick sand</t>
  </si>
  <si>
    <t>UNHCR PAKISTAN</t>
  </si>
  <si>
    <t>ENGINEER'S ESTIMATE</t>
  </si>
  <si>
    <t>11-30-b        +2x(11-26)</t>
  </si>
  <si>
    <t>Bags</t>
  </si>
  <si>
    <t>Additional cost for using Sulphate Resistant Cement (SRC) in Sub-Structue instead of Ordinary Portland Cement (OPC) (considering 50 kg of bag).If Required</t>
  </si>
  <si>
    <t>NS-02</t>
  </si>
  <si>
    <t>NS-03</t>
  </si>
  <si>
    <t>NS-04</t>
  </si>
  <si>
    <t>NS-05</t>
  </si>
  <si>
    <t>NS-06</t>
  </si>
  <si>
    <t>NS-07</t>
  </si>
  <si>
    <t>NS-08</t>
  </si>
  <si>
    <t>NS-09</t>
  </si>
  <si>
    <t>NS-10</t>
  </si>
  <si>
    <t>NS-11</t>
  </si>
  <si>
    <t>NS-12</t>
  </si>
  <si>
    <t>NS-13</t>
  </si>
  <si>
    <t>(Ref. Specification Section-6411)</t>
  </si>
  <si>
    <t>WATER PROOFING</t>
  </si>
  <si>
    <t>(Ref. Specification Section-2300)</t>
  </si>
  <si>
    <t>(Ref. Specification Section-6600)</t>
  </si>
  <si>
    <t>(Ref. Specification Section-6700)</t>
  </si>
  <si>
    <t>(Ref. Specification Section-4600,6220)</t>
  </si>
  <si>
    <t>NS-14</t>
  </si>
  <si>
    <t>NS-15</t>
  </si>
  <si>
    <t>CONSTRUCTION OF CCU BLOCK AT DISTRICT HEADQUARTER HOSPITAL, BANNU</t>
  </si>
  <si>
    <t>KPK MRS 2022 
REF. NO. / NS (2nd BI ANNUAL)</t>
  </si>
  <si>
    <t>Earth fill in lawns including dressing &amp; compaction with suitable earth borrowed.</t>
  </si>
  <si>
    <t>Fill expansion joints with bitumen, sand &amp; saw
dust in Ratio 1:2:2</t>
  </si>
  <si>
    <t xml:space="preserve">Providing and laying 1/2" thick marble in dado / skirting with matching colour mortar in joints set over 1/2" thick rough cast 1:4 cement sand plaster </t>
  </si>
  <si>
    <t>Add Area factor on KP MRS-2022 (2nd Bi Annual) for  District Bannu @ 3% (Rs.)</t>
  </si>
  <si>
    <t>Cost of Civil Works Scheduled Items (Rs.)</t>
  </si>
  <si>
    <t>Total Cost of Civil Works Scheduled Items (Rs.)</t>
  </si>
  <si>
    <t>Cost of Civil Works Non-Scheduled Items (Rs.)</t>
  </si>
  <si>
    <t>NS-16</t>
  </si>
  <si>
    <t>NS-17</t>
  </si>
  <si>
    <t>NS-18</t>
  </si>
  <si>
    <t>NS-19</t>
  </si>
  <si>
    <t>NS-20</t>
  </si>
  <si>
    <t>NS-21</t>
  </si>
  <si>
    <t>NS-22</t>
  </si>
  <si>
    <t>NS-23</t>
  </si>
  <si>
    <t>NS-24</t>
  </si>
  <si>
    <t>NS-25</t>
  </si>
  <si>
    <t>NS-26</t>
  </si>
  <si>
    <t>NS-27</t>
  </si>
  <si>
    <t>A2.</t>
  </si>
  <si>
    <t>A1.</t>
  </si>
  <si>
    <t>Providing and Fixing of Marble Vanity for Wash Hand Basin of Imported approved quality.</t>
  </si>
  <si>
    <t>Preparing surface and painting with emulsion paint 30' to 40': First coat.</t>
  </si>
  <si>
    <t>13-22-a
+
2x 13-24</t>
  </si>
  <si>
    <t>13-22-b
+
2x 13-24</t>
  </si>
  <si>
    <t>Preparing surface and painting with emulsion paint, from 30'  to 40' height: 2nd &amp; each subsequent coat. (two coats)</t>
  </si>
  <si>
    <t>24 SWG aluminium kick plate 4" high, on bottom rail of flush doors of commercial ply</t>
  </si>
  <si>
    <t>12-61</t>
  </si>
  <si>
    <t>MS flat 1/2"x1/8" grill in windows of approved
design</t>
  </si>
  <si>
    <t>10-38-a</t>
  </si>
  <si>
    <t>Providing and Laying 1" Thick Super White marble Slab Exceeding 12"x12" size Kitchen  Top in White Cement including all labour for Grinding and Polishing.(nurse room)</t>
  </si>
  <si>
    <t>Sft.</t>
  </si>
  <si>
    <t>10-60-a</t>
  </si>
  <si>
    <t>Providing and fixing in position 22-SWG. G.I. Flashing (Type-2) bent to shape as given on drawings with 1-1/2" long stainless steel screws @ 18" c/c on one side complete in all respects.</t>
  </si>
  <si>
    <t>Providing and filling approved sealant in G.I flasing fixed on  parapet wall complete.</t>
  </si>
  <si>
    <t>12-78-a</t>
  </si>
  <si>
    <t>12-78-b</t>
  </si>
  <si>
    <t>Kitchen wall cabint as per approved design/ specification</t>
  </si>
  <si>
    <t>Kitchen floor cabinet as per approved design/ specification (Nurse Room,Nursing Counter, etc.)</t>
  </si>
  <si>
    <t>Providing and laying 3/4"(19mm) thick Granite Black polished tiles of approved quality of any size on floor over 3/8" thick base cement sand mortar 1:3 including setting the tiles with portland cement slurry over cement sand jointing and washing the tiles with cement slurry of matching \color including grinding, rubbing, polishing &amp; mortar cost.(on reception &amp; nursing counter top &amp; wall)</t>
  </si>
  <si>
    <t>06-07-a-03    +06-07-e</t>
  </si>
  <si>
    <t>RCC in roof slab, beam, column &amp; other structural members, insitu or precast. (1:2:4) on reception,nursing counter &amp; vanity</t>
  </si>
  <si>
    <t>A3.</t>
  </si>
  <si>
    <t>Grand Total Cost of Civil Works Scheduled Items &amp; Non-Scheduled Items (Rs.)</t>
  </si>
  <si>
    <t>BUILDING CIVIL WORKS</t>
  </si>
  <si>
    <t>06-48-a     
+06-07-e</t>
  </si>
  <si>
    <t>06-48-a 
+2x06-07-e</t>
  </si>
  <si>
    <t>10-12          
+ 10-18</t>
  </si>
  <si>
    <t>Supply and Fixing MS Sheet 16 guage(10'' x 2'')box type chowkats including fixing in position with all charges for Hold fast, Hinges and Painting etc</t>
  </si>
  <si>
    <t>EXTERNAL DEVELOPMENT WORKS (CONCRETE PAVERS)</t>
  </si>
  <si>
    <t>BUILDING WORKS</t>
  </si>
  <si>
    <t>ELECTRICAL WORKS</t>
  </si>
  <si>
    <t>ITEM No.</t>
  </si>
  <si>
    <t>B1.</t>
  </si>
  <si>
    <t>BUILDING ELECTRICAL WORKS</t>
  </si>
  <si>
    <t>FANS &amp; EXHAUST FANS</t>
  </si>
  <si>
    <t>15-68-c</t>
  </si>
  <si>
    <t>Supply and Erection best quality AC ceiling fan complete with GI rod, canopy, blades &amp; regulator: 56" sweep.</t>
  </si>
  <si>
    <t>15-69-a</t>
  </si>
  <si>
    <t>Supply &amp; Erection best quality exhaust fan complete with shutter &amp; regulator: 12" sweep.</t>
  </si>
  <si>
    <t>15-77-c</t>
  </si>
  <si>
    <t>Supply and Fixing electric AC exhuast/fresh air circulation(double way) 220/230 single phase plastic frame body and blade complete 12"x12"</t>
  </si>
  <si>
    <t>15-67</t>
  </si>
  <si>
    <t>Making hole in wall with necessary masonry work for exhaust fan any size complete</t>
  </si>
  <si>
    <t>15-78</t>
  </si>
  <si>
    <t>Supply and Fixing of 18" dia Direct axial Wall
Bracket fan,1450Rpm, Max 50db sound level Fan shall be made with 99% purity Copper windings</t>
  </si>
  <si>
    <t xml:space="preserve">  </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</si>
  <si>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</si>
  <si>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</si>
  <si>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</si>
  <si>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</si>
  <si>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15-122-g</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</si>
  <si>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(4 core 70 sqmm)</t>
  </si>
  <si>
    <t>RM</t>
  </si>
  <si>
    <t>15-122-f</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</si>
  <si>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(50 sqmm, 4 core ) for Power  DB</t>
  </si>
  <si>
    <t>15-122-e</t>
  </si>
  <si>
    <r>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r>
    <r>
      <rPr>
        <b/>
        <sz val="10"/>
        <rFont val="Arial"/>
        <family val="2"/>
      </rPr>
      <t xml:space="preserve"> </t>
    </r>
    <r>
      <rPr>
        <sz val="10"/>
        <rFont val="Arial"/>
        <family val="2"/>
      </rPr>
      <t>(35 sqmm, 4 core)</t>
    </r>
  </si>
  <si>
    <t>15-122-d</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</si>
  <si>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(25 sqmm, 4 core )</t>
  </si>
  <si>
    <t>15-122-c</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</si>
  <si>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(16 sqmm, 4 core )</t>
  </si>
  <si>
    <t>15-122-b</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</si>
  <si>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(10 sqmm, 4 core) For Lights DB</t>
  </si>
  <si>
    <t>15-122-a</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</si>
  <si>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(6 sqmm, 4 core ) (for pumps).</t>
  </si>
  <si>
    <t>15-07-e</t>
  </si>
  <si>
    <r>
      <t>Supply and Erection single core PVC insulated &amp; sheathed copper conductor, 660/1100V cable : 37/0.072 (95mm</t>
    </r>
    <r>
      <rPr>
        <vertAlign val="superscript"/>
        <sz val="10"/>
        <rFont val="Arial"/>
        <family val="2"/>
      </rPr>
      <t>2</t>
    </r>
    <r>
      <rPr>
        <sz val="10"/>
        <rFont val="Arial"/>
        <family val="2"/>
      </rPr>
      <t>)</t>
    </r>
  </si>
  <si>
    <t>15-07-d</t>
  </si>
  <si>
    <r>
      <t>Supply and Erection single core PVC insulated &amp; sheathed copper conductor, 660/1100V cable : 19/0.083" (70mm</t>
    </r>
    <r>
      <rPr>
        <vertAlign val="superscript"/>
        <sz val="10"/>
        <rFont val="Arial"/>
        <family val="2"/>
      </rPr>
      <t>2</t>
    </r>
    <r>
      <rPr>
        <sz val="10"/>
        <rFont val="Arial"/>
        <family val="2"/>
      </rPr>
      <t xml:space="preserve">) </t>
    </r>
  </si>
  <si>
    <t>15-07-c</t>
  </si>
  <si>
    <r>
      <t>Supply and Erection single core PVC insulated &amp; sheathed copper conductor, 660/1100V cable : 19/0.064"  (35mm</t>
    </r>
    <r>
      <rPr>
        <vertAlign val="superscript"/>
        <sz val="10"/>
        <rFont val="Arial"/>
        <family val="2"/>
      </rPr>
      <t xml:space="preserve">2 </t>
    </r>
    <r>
      <rPr>
        <sz val="10"/>
        <rFont val="Arial"/>
        <family val="2"/>
      </rPr>
      <t>as ECC)</t>
    </r>
  </si>
  <si>
    <t>15-07-b</t>
  </si>
  <si>
    <r>
      <t>Supply and Erection single core PVC insulated &amp; sheathed copper conductor, 660/1100V cable : 19/0.052"  (25mm</t>
    </r>
    <r>
      <rPr>
        <vertAlign val="superscript"/>
        <sz val="10"/>
        <rFont val="Arial"/>
        <family val="2"/>
      </rPr>
      <t xml:space="preserve">2 </t>
    </r>
    <r>
      <rPr>
        <sz val="10"/>
        <rFont val="Arial"/>
        <family val="2"/>
      </rPr>
      <t xml:space="preserve">as ECC) </t>
    </r>
  </si>
  <si>
    <t>15-06-f</t>
  </si>
  <si>
    <r>
      <t>Supply and Erection single core PVC insulated+sheathed copper conductor 250/440 V grade cable : 7/0.064" (16mm</t>
    </r>
    <r>
      <rPr>
        <vertAlign val="superscript"/>
        <sz val="10"/>
        <rFont val="Arial"/>
        <family val="2"/>
      </rPr>
      <t xml:space="preserve">2 </t>
    </r>
    <r>
      <rPr>
        <sz val="10"/>
        <rFont val="Arial"/>
        <family val="2"/>
      </rPr>
      <t xml:space="preserve">as ECC) </t>
    </r>
  </si>
  <si>
    <t>15-06-e</t>
  </si>
  <si>
    <r>
      <t>Supply and Erection single core PVC insulated+sheathed copper conductor 250/440 V grade cable : 7/0.044"  (6mm</t>
    </r>
    <r>
      <rPr>
        <vertAlign val="superscript"/>
        <sz val="10"/>
        <rFont val="Arial"/>
        <family val="2"/>
      </rPr>
      <t xml:space="preserve">2 </t>
    </r>
    <r>
      <rPr>
        <sz val="10"/>
        <rFont val="Arial"/>
        <family val="2"/>
      </rPr>
      <t xml:space="preserve">as ECC)  </t>
    </r>
  </si>
  <si>
    <t>15-124-a</t>
  </si>
  <si>
    <t>Supply and Erection of 2 X 10 sqmm copper cable</t>
  </si>
  <si>
    <t>15-126-a</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</si>
  <si>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(10sqmm, 1 core ) .</t>
  </si>
  <si>
    <t>CONDUITS &amp; PIPES</t>
  </si>
  <si>
    <t>15-02-b-06</t>
  </si>
  <si>
    <r>
      <t>Supply and Erection PVC pipe for wiring purpose complete Recessed in walls including chase etc : 2" i/d</t>
    </r>
    <r>
      <rPr>
        <b/>
        <sz val="10"/>
        <rFont val="Arial"/>
        <family val="2"/>
      </rPr>
      <t xml:space="preserve"> </t>
    </r>
  </si>
  <si>
    <t>Rft.</t>
  </si>
  <si>
    <t>15-02-b-05</t>
  </si>
  <si>
    <t xml:space="preserve">Supply and Erection PVC pipe for wiring purpose complete Recessed in walls including chase etc : 1.5" i/d </t>
  </si>
  <si>
    <t>15-79-a</t>
  </si>
  <si>
    <t>Supply and Fixing PVC conduit for surface wiring (duraduct) 1/2" including all charges for nail screws etc</t>
  </si>
  <si>
    <t>15-79-b</t>
  </si>
  <si>
    <t>PVC conduit for surface wiring (duraduct) 1" including all charges for nail screws etc</t>
  </si>
  <si>
    <t>15-79-c</t>
  </si>
  <si>
    <t>PVC conduit for surface wiring (duraduct) 1.5" including all charges for nail screws etc</t>
  </si>
  <si>
    <t>15-79-d</t>
  </si>
  <si>
    <t>PVC conduit for surface wiring (duraduct) 2" including all charges for nail screws etc</t>
  </si>
  <si>
    <t>24-18-c-05</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</si>
  <si>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D (12 Bar) 3" Nominal Pipe Size (NPS)</t>
  </si>
  <si>
    <t>24-18-c-03</t>
  </si>
  <si>
    <t>Providing, laying, cutting, jointing, testing and disinfecting UPVC pressure pipeline in trenches (conforming to BS 3505 manufactured) jointed with socket, elbow, tee, bend and plug bend etc. manufactured by the respective manufacturer complete as per specifications. uPVC Pressure Pipes Class D (12 Bar) 2"Nominal Pipe Size (NPS)</t>
  </si>
  <si>
    <t>WIRING ACCESSORIES</t>
  </si>
  <si>
    <t>15-127-a</t>
  </si>
  <si>
    <t>Supply at site, installation, testing and commissioning of the One gang light control switches 10 Amps, 250 Volts one way, including appropriate size concealed MS, powder coated back box, complete in all respects.</t>
  </si>
  <si>
    <t>15-127-b</t>
  </si>
  <si>
    <t>Supply at site, installation, testing and commissioning of Two gang light control switches 10 Amps, 250Volts one way, including appropriate size concealed MS, powder coated back box, complete in all respects.</t>
  </si>
  <si>
    <t>15-127-c</t>
  </si>
  <si>
    <t>Supply at site, installation, testing and commissioning of Three gang light control switches 10 Amps, 250Volts one way, including appropriate size concealed MS, powder coated back box, complete in all respects.</t>
  </si>
  <si>
    <t>15-127-d</t>
  </si>
  <si>
    <t>Supply at site, installation, testing and commissioning of Four gang light control switches 10 Amps, 250 Volts one way, including appropriate size concealed MS, powder coated back box, complete in all respects.</t>
  </si>
  <si>
    <t>15-127-e</t>
  </si>
  <si>
    <t>Supply at site, installation, testing and commissioning of Five gang light control switches 10 Amps, 250 Volts one way, including appropriate size concealed MS, powder coated back box, complete in all respects.</t>
  </si>
  <si>
    <t>15-127-f</t>
  </si>
  <si>
    <t>Supply at site, installation, testing and commissioning of Six gang light control switches 10 Amps, 250 Volts one way, including appropriate size concealed MS, powder coated back box, complete in all respects</t>
  </si>
  <si>
    <t>15-127-h</t>
  </si>
  <si>
    <t>Supply at site, installation, testing and commissioning of One gang light control switches 10 Amps, 250Volts two way, including appropriate size concealed MS, powder coated back box, complete in all respects</t>
  </si>
  <si>
    <t>15-156</t>
  </si>
  <si>
    <t>Supply, Installation, Connecting, testing and commissioning of 400 watt Fan dimmer, polycarbonate flame retardant with fancy gang plate fixed on die fabricated poweder coated metal board recessed in wall or column , Complete in all respects</t>
  </si>
  <si>
    <t>15-155-c</t>
  </si>
  <si>
    <t>Supply, installation, connecting, testing &amp; commissioning of flush type 13 Amps 3-pin simplex outlet with 3 pin switch and socket combine unit with neon bulb fixed on plastic or fiber top covered, including 14 SWG metal board with earth</t>
  </si>
  <si>
    <t>15-127-j</t>
  </si>
  <si>
    <t>Supply at site, installation, testing and commissioning of 3 pin switched socket unit 13/15 Amps, 250Volts, round pin including appropriate size MS, powder coated back box, complete in all respects.</t>
  </si>
  <si>
    <t>15-127-n</t>
  </si>
  <si>
    <r>
      <t>Supply at site, installation, testing and commissioning of DP switch 20 Amps with neon indication lamp complete with MS, powder coated back box, complete in all respects.</t>
    </r>
    <r>
      <rPr>
        <b/>
        <sz val="10"/>
        <rFont val="Arial"/>
        <family val="2"/>
      </rPr>
      <t/>
    </r>
  </si>
  <si>
    <t>WIRING IN CONCEALED CONDUITS</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</si>
  <si>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</si>
  <si>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</si>
  <si>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</si>
  <si>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</si>
  <si>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t>15-06-d</t>
  </si>
  <si>
    <r>
      <t>Supply and Erection single core PVC insulated+sheathed copper conductor 250/440 V grade cable : 7/0.036"</t>
    </r>
    <r>
      <rPr>
        <i/>
        <sz val="10"/>
        <rFont val="Arial"/>
        <family val="2"/>
      </rPr>
      <t>(4mm</t>
    </r>
    <r>
      <rPr>
        <i/>
        <vertAlign val="superscript"/>
        <sz val="10"/>
        <rFont val="Arial"/>
        <family val="2"/>
      </rPr>
      <t>2</t>
    </r>
    <r>
      <rPr>
        <i/>
        <sz val="10"/>
        <rFont val="Arial"/>
        <family val="2"/>
      </rPr>
      <t>)</t>
    </r>
    <r>
      <rPr>
        <sz val="10"/>
        <rFont val="Arial"/>
        <family val="2"/>
      </rPr>
      <t xml:space="preserve"> .</t>
    </r>
  </si>
  <si>
    <r>
      <t>Supply and Erection single core PVC insulated+sheathed copper conductor 250/440 V grade cable : 7/0.044"</t>
    </r>
    <r>
      <rPr>
        <i/>
        <sz val="10"/>
        <rFont val="Arial"/>
        <family val="2"/>
      </rPr>
      <t>(6mm</t>
    </r>
    <r>
      <rPr>
        <i/>
        <vertAlign val="superscript"/>
        <sz val="10"/>
        <rFont val="Arial"/>
        <family val="2"/>
      </rPr>
      <t>2</t>
    </r>
    <r>
      <rPr>
        <i/>
        <sz val="10"/>
        <rFont val="Arial"/>
        <family val="2"/>
      </rPr>
      <t>)</t>
    </r>
    <r>
      <rPr>
        <sz val="10"/>
        <rFont val="Arial"/>
        <family val="2"/>
      </rPr>
      <t xml:space="preserve"> .</t>
    </r>
  </si>
  <si>
    <t>15-02-b-03</t>
  </si>
  <si>
    <t>Supply and Erection PVC pipe for wiring purpose complete Recessed in walls including chase etc : 1" i/d  (for wiring)</t>
  </si>
  <si>
    <t>15-02-b-02</t>
  </si>
  <si>
    <t>Supply and Erection PVC pipe for wiring purpose complete Recessed in walls including chase etc : 3/4" i/d (for wiring)</t>
  </si>
  <si>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</si>
  <si>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</si>
  <si>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</si>
  <si>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</si>
  <si>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</si>
  <si>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</si>
  <si>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</si>
  <si>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</si>
  <si>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</si>
  <si>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</si>
  <si>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</si>
  <si>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</si>
  <si>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</si>
  <si>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</si>
  <si>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</si>
  <si>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t>h</t>
  </si>
  <si>
    <r>
      <t>Wiring of circuit from distribution board to 20A, 230 Volts, switched socket outlet with 2 Nos. one core 4 Sqmm and One no. 2.5 sq mm PVC insulated 300/500 Volts grade stranded copper conductor cables in concealed 1" PVC conduit laid underfloor including PVC conduit, conduit accessories, etc. complete  in all respects (</t>
    </r>
    <r>
      <rPr>
        <b/>
        <sz val="10"/>
        <rFont val="Arial"/>
        <family val="2"/>
      </rPr>
      <t>For ACs)</t>
    </r>
    <r>
      <rPr>
        <sz val="10"/>
        <rFont val="Arial"/>
        <family val="2"/>
      </rPr>
      <t>.</t>
    </r>
  </si>
  <si>
    <t>i</t>
  </si>
  <si>
    <t>Wiring of circuit from distribution board to 20A, 230 Volts, switched socket outlet with 2 Nos. one core 6 Sqmm and One no. 2.5 sq mm PVC insulated 300/500 Volts grade stranded copper conductor cables in concealed 1" PVC conduit laid underfloor including PVC conduit, conduit accessories, etc. complete  in all respects (For Electric Water heaters).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</si>
  <si>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</si>
  <si>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FIRE ALARM SYSTEM</t>
  </si>
  <si>
    <t>15-131-d</t>
  </si>
  <si>
    <t>Supply, installation, testing &amp; commissioning of Analogue Addressable Optical Smoke Detector with Base; 24 VDC; UL LISTED, low voltage, solid state, Not Radio Active type, uni-polar and dual chamber with LED alarm indication to be installed on RCC slab, complete in all respects</t>
  </si>
  <si>
    <t>15-131-e</t>
  </si>
  <si>
    <t>Supply, installation, testing &amp; commissioning of Addressable Heat Detector</t>
  </si>
  <si>
    <t>15-131-b</t>
  </si>
  <si>
    <t>Supply, installation, testing &amp; commissioning of Analogue Addressable Manual Call Point / Pull Station with Base and Back Box with Key UL Listed complete in all respects.</t>
  </si>
  <si>
    <t>15-131-c</t>
  </si>
  <si>
    <t>Supply, installation, testing &amp; commissioning of Analogue Addressable Sounder with Flasher, 24 VDC, Mounting Base and with Base and Back Box with Key UL Listed complete in all respects.</t>
  </si>
  <si>
    <t>15-131-a</t>
  </si>
  <si>
    <t>Supply, testing and commissioning of 2 core 1.5mm. Sqmm stranded copper conductor tin coated with drain PVC insulated wires 600/1000 V. grade, fire resistant, LSZH Cu Conductor to be pulled in already installed 20mm dia. heavy duty PVC conduit recessed in wall, columns, slab, floor or above false ceiling with all necessary fixing accessories as per site conditions</t>
  </si>
  <si>
    <t xml:space="preserve"> Point</t>
  </si>
  <si>
    <t>LIGHT FIXTURES</t>
  </si>
  <si>
    <t>15-36-k-02</t>
  </si>
  <si>
    <t>Supply, installation, connecting, testing and commissioning of Surface mounting LED tube light with 1x2000 lumens output and fixture,
complete in all respects</t>
  </si>
  <si>
    <t>15-36-i-10</t>
  </si>
  <si>
    <t>Supply, installation, testing and commissioning of 1x6 Watt LED BULKHEAD light fixture, of best quality.</t>
  </si>
  <si>
    <t>15-36-i-7</t>
  </si>
  <si>
    <t>Supply, installation, testing and commissioning of 1x23 Watt, E-27 base, wall bracket light, complete in all respects.</t>
  </si>
  <si>
    <t>15-36-j-12</t>
  </si>
  <si>
    <t>Supply, installation, connecting, testing &amp; commissioning of 10W LED Down Light Fixture suitable for 1300 lux, as per instruction of Engineer, surface mounted circular shape or equivalent</t>
  </si>
  <si>
    <t>PUBLIC ADDRESS SYSTEM</t>
  </si>
  <si>
    <t>15-130-a</t>
  </si>
  <si>
    <t>Supply, installation, testing and commissioning of 2 core 1.5 Sqmm stranded copper conductor tin coated with drain PVC insulated wires 600/1000 V. grade, fire resistant, low smoke, zero halogen Cu conductor to be pulled in already installed 20mm dia. heavy duty PVC conduit recessed in wall, columns, slab, floor or above false ceiling with all necessary fixing accessories</t>
  </si>
  <si>
    <t>Point</t>
  </si>
  <si>
    <t>15-130-i</t>
  </si>
  <si>
    <t>Supply, installation, testing &amp; commissioning of Ceiling Mount Speakers</t>
  </si>
  <si>
    <t>15-130-b</t>
  </si>
  <si>
    <t>Supply, installation, testing and commissioning of Mixer Amplifier (240W); 6 MIC Input; complete in all respects</t>
  </si>
  <si>
    <t>15-130-e</t>
  </si>
  <si>
    <t>Supply, installation, testing &amp; commissioning of Back Ground Music Player</t>
  </si>
  <si>
    <t>15-130-f</t>
  </si>
  <si>
    <t>Supply, installation, testing &amp; commissioning of Goose Neck Microphone</t>
  </si>
  <si>
    <t>15-138-g</t>
  </si>
  <si>
    <r>
      <t>Supply and Erection of 3M Cat-6 Cable in 3/4",1"pvc conduit, complete in all respect</t>
    </r>
    <r>
      <rPr>
        <b/>
        <sz val="10"/>
        <rFont val="Arial"/>
        <family val="2"/>
      </rPr>
      <t xml:space="preserve"> </t>
    </r>
    <r>
      <rPr>
        <sz val="10"/>
        <rFont val="Arial"/>
        <family val="2"/>
      </rPr>
      <t xml:space="preserve">(from call station to voice controller) </t>
    </r>
  </si>
  <si>
    <t>STRUCTURED CABLING SYSTEM (TELEPHONE &amp; NETWORKING)</t>
  </si>
  <si>
    <t>15-138-e-01</t>
  </si>
  <si>
    <t>Supply, Installation, testing and commissioning of Single Port Data outlet of 1 x RJ-45 I/Os for Cat-6 cable and with 16 SWG back box, complete in all respects</t>
  </si>
  <si>
    <r>
      <t xml:space="preserve">Supply and Erection of 3M Cat-6 Cable in 3/4",1"pvc conduit, complete in all respect  </t>
    </r>
    <r>
      <rPr>
        <b/>
        <sz val="10"/>
        <rFont val="Arial"/>
        <family val="2"/>
      </rPr>
      <t/>
    </r>
  </si>
  <si>
    <t>15-141-a</t>
  </si>
  <si>
    <t>Supply, installation, testing and commissioning of   Cable Manager / Organizer Black, 1pc, Black.</t>
  </si>
  <si>
    <t>15-145</t>
  </si>
  <si>
    <t>Supply, installation, testing and commissioning of the ODF; 12 Port Loaded with 6x Pigtails Multimode Tray &amp; Other Accessories, Rack Mount 1U Form Factor, complete in all  respects. (floor distribution).</t>
  </si>
  <si>
    <t>15-143-b</t>
  </si>
  <si>
    <t>Supply, installation, testing and commissioning of the following Fiber Optic Cables to be installed in conduits, cable trays and dura duct including cost of all necessary accessories/ materials complete in all respects. (floor distribution).</t>
  </si>
  <si>
    <t>MISCELLANEOUS ITEMS</t>
  </si>
  <si>
    <t>15-178</t>
  </si>
  <si>
    <t>Supply &amp; Erection of TV socket</t>
  </si>
  <si>
    <t>15-175</t>
  </si>
  <si>
    <t>Supply &amp; Erection of TV/satellite cable complete</t>
  </si>
  <si>
    <t>15-135-b</t>
  </si>
  <si>
    <r>
      <t>Supply at site, fabrication and installation of GI perforated cable tray</t>
    </r>
    <r>
      <rPr>
        <sz val="10"/>
        <color rgb="FFFF0000"/>
        <rFont val="Arial"/>
        <family val="2"/>
      </rPr>
      <t xml:space="preserve"> </t>
    </r>
    <r>
      <rPr>
        <sz val="10"/>
        <rFont val="Arial"/>
        <family val="2"/>
      </rPr>
      <t>16 SWG</t>
    </r>
    <r>
      <rPr>
        <sz val="10"/>
        <color rgb="FFFF0000"/>
        <rFont val="Arial"/>
        <family val="2"/>
      </rPr>
      <t xml:space="preserve"> </t>
    </r>
    <r>
      <rPr>
        <sz val="10"/>
        <rFont val="Arial"/>
        <family val="2"/>
      </rPr>
      <t>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respects.(300X100mm)</t>
    </r>
  </si>
  <si>
    <t>B2.</t>
  </si>
  <si>
    <t>EXTERNAL ELECTRICAL WORKS</t>
  </si>
  <si>
    <t>CIVIL WORKS FOR CABLES</t>
  </si>
  <si>
    <t>03-51</t>
  </si>
  <si>
    <t>Excavation of trench in all kinds of soils except cutting in rock  for pipelines upto 1.5m depth (for electrical cables)</t>
  </si>
  <si>
    <t>03-67-c</t>
  </si>
  <si>
    <t>Structural backfill using Common Material available at site.</t>
  </si>
  <si>
    <t>07-30</t>
  </si>
  <si>
    <t>Supplying and filling sand under floor or plugging in wells</t>
  </si>
  <si>
    <t>100 Cft</t>
  </si>
  <si>
    <t>NOTE:</t>
  </si>
  <si>
    <t>The above items must be executed as follows:</t>
  </si>
  <si>
    <t>a)</t>
  </si>
  <si>
    <t xml:space="preserve">Excavation in all kind of material including back filling, compaction, layer of bricks 9" in width and warning tape for lighting cables trench width 3' &amp; height 4' complete in all respect as per specifications and as directed by the Engineer .                                               </t>
  </si>
  <si>
    <t>CABLE PULLING PIT ( 4'x4'x4')</t>
  </si>
  <si>
    <t>03-49-a</t>
  </si>
  <si>
    <t>Excavation in open cut for sewers &amp; manhole except shingle, gravel &amp; rock : Upto 2m (for electrical works)</t>
  </si>
  <si>
    <t>Plain Cement Concrete incl. placing, compacting, finishing &amp; curing (Ratio 1:4:8)</t>
  </si>
  <si>
    <t>RCC in roof slab, beam, column &amp; other structural members, insitu or precast. Type C (1:2:4)</t>
  </si>
  <si>
    <t>100 Kg</t>
  </si>
  <si>
    <t>100Sft</t>
  </si>
  <si>
    <t>100 cft</t>
  </si>
  <si>
    <t>24-33-d</t>
  </si>
  <si>
    <t>Supplying and fixing, cast iron manhole cover with frame, etc. (Heavey Type) of approved quality complete. 24" (600 mm) dia</t>
  </si>
  <si>
    <t>Cable pulling  pit (4'-0" X 4'-0" X 4') made  of RCC walls(1:2:4) and CI cover with MS angle frame for easy pulling of LT cables and telephone/networking cables including all accessories located as per drawings.</t>
  </si>
  <si>
    <t>24-18-c-06</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</si>
  <si>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D (12 Bar)  4"  Nominal Pipe Size (NPS)</t>
  </si>
  <si>
    <t>15-07-g</t>
  </si>
  <si>
    <t>Supply and Erection single core PVC insulated &amp; sheathed copper conductor, 660/1100V cable : 37/0.103"(185 mm2)  Transformer to Main Panel</t>
  </si>
  <si>
    <t>Cost of Building Electrical works Scheduled Items (Rs.)</t>
  </si>
  <si>
    <t>Add Area factor on KP MRS-2022 (2nd Bi Annual) for District Bannu @ 3% (Rs.)</t>
  </si>
  <si>
    <t>Total Cost of Building Electrical works Scheduled Items (Rs.)</t>
  </si>
  <si>
    <t>B3.</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</si>
  <si>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</si>
  <si>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</si>
  <si>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</si>
  <si>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 xml:space="preserve">NS-01
</t>
  </si>
  <si>
    <t>MDB</t>
  </si>
  <si>
    <t xml:space="preserve">NS-02
</t>
  </si>
  <si>
    <t>EMDB</t>
  </si>
  <si>
    <t xml:space="preserve">SMDB-UPS </t>
  </si>
  <si>
    <t xml:space="preserve">LDB- GF
</t>
  </si>
  <si>
    <t xml:space="preserve">LDB- FF
</t>
  </si>
  <si>
    <t>PDB-GF</t>
  </si>
  <si>
    <t>PDB-FF</t>
  </si>
  <si>
    <t>ACDB-GF</t>
  </si>
  <si>
    <t>ACDB-FF</t>
  </si>
  <si>
    <t>PDB-MF</t>
  </si>
  <si>
    <t>PDB-CL</t>
  </si>
  <si>
    <r>
      <t xml:space="preserve">NOTE: </t>
    </r>
    <r>
      <rPr>
        <sz val="10"/>
        <rFont val="Arial"/>
        <family val="2"/>
      </rPr>
      <t>Cable Glands should be of non-magnetic material i.e. Stainless Steel or Aluminum</t>
    </r>
  </si>
  <si>
    <t>(Ref. Specification Section-8001, 8150)</t>
  </si>
  <si>
    <t xml:space="preserve">Following  light fixtures installed on surface or wall or floor or false ceiling or columns or masts complete with all accessories such as lamps, lamp holders, ballasts, starters, ignitors, capacitors, LED drivers as applicable, etc. including all relevant installation material as required and approved by the Engineer. (Note: The contractor shall be reponsible for compatibility of recessed mounted light fixtures with gypsum / aluminium / dampa etc., false ceiling types in coordination with architectural design.)   </t>
  </si>
  <si>
    <t>Surface mounted LED batten Light Fixture (600mm) with minimum 800 lumens , fixed output LED driver and prismatic diffuser,  IP20 rated (To be used in Toilets vanities).</t>
  </si>
  <si>
    <t>Surface/Recessed Panel type LED light fixture (600mm by 600 mm)  suitable for 2' x 2' false ceiling with minimum 3700 lumens IP20 rated.</t>
  </si>
  <si>
    <t>(Ref. Specification Section-8001, 8220)</t>
  </si>
  <si>
    <t xml:space="preserve">Supply and Installation of following types of socket outlets including Face Plate, sheet steel back box made of 16 SWG finished  in powder coated paint and all accessories, complete in all respects. </t>
  </si>
  <si>
    <t>16 Amps, 400 Volts  Four Pole on-off switch(3P Switch+ADD-On Fourth Pole), direct operating and door coupling control with all mounting accessories complete in all respects .</t>
  </si>
  <si>
    <t>Weather Protected transparent Covers for 15Amp socket (For water coolers).</t>
  </si>
  <si>
    <t>(Ref. Specification Section-8001, 8312)</t>
  </si>
  <si>
    <r>
      <t xml:space="preserve">Supply, Installation &amp; Connecting up of UTP- Cat-6,steel Frame  Patch Panel with 24 port modular UTP - Cat-6, Loaded with BLUE CAT I/O UTP , Keystone Jacks Toolless, Support 1.0 Gigabit Network including rear cable management </t>
    </r>
    <r>
      <rPr>
        <b/>
        <sz val="10"/>
        <rFont val="Arial"/>
        <family val="2"/>
      </rPr>
      <t/>
    </r>
  </si>
  <si>
    <r>
      <t xml:space="preserve">Supply, Installation of UTP - Cat-6, Patch Cords Support 1.0 Giga Network at 250 Mhz machine made. Installed between patch panel &amp; Network switch and face plate </t>
    </r>
    <r>
      <rPr>
        <b/>
        <sz val="10"/>
        <rFont val="Arial"/>
        <family val="2"/>
      </rPr>
      <t xml:space="preserve"> </t>
    </r>
  </si>
  <si>
    <t>i)</t>
  </si>
  <si>
    <t>1.0 m Length</t>
  </si>
  <si>
    <t>ii)</t>
  </si>
  <si>
    <t>3.0 m Length</t>
  </si>
  <si>
    <t xml:space="preserve">Supply, Installation of wall mounted 6U (600 x 550mm) data cabinet imported, double section, including fans with lockable front glass door two side opening,  04 Way power distribution unit rack mounted IP 20. </t>
  </si>
  <si>
    <t xml:space="preserve">Supply ,Installation of 42U 800X1000mm Imported,Perforated Cabinet with two vertically mounted PDU 32A,220V in Rear and 2 Vertical Cable Managers in Front ,Including Fan Units Ip-20 Rated , Cold Rolled Steel Cabinet (MAIN SERVER ROOM) </t>
  </si>
  <si>
    <t>Each.</t>
  </si>
  <si>
    <t>IP CCTV SYSTEM</t>
  </si>
  <si>
    <t>(Ref. Spec. Nos. 8001, 8335)</t>
  </si>
  <si>
    <t>Supply at site, installation, testing &amp; commissioning of Network TDN WDR IR Rugged Dome/Bullet Camera, 1/2.9" CMOS, 4 MP, 2.7-12mm MFZ, 4 High Power LEDs,VARIFOCAL DC IRIS NS, PoE, H.264, microSD, 128 GB max, IP 54 or better,IK 10, built in cyber security feature including mounting bracket, all fixing and mounting accessories, complete in all respects., complete in all respects.</t>
  </si>
  <si>
    <t>(Ref. Specification Section-8001, 8290)</t>
  </si>
  <si>
    <t>Providing &amp; fixing Ceiling mounted 12' Exhaust fans along  with  exhaust  pipe  complete with all accessories complete in al respect as approved by the Engineer.</t>
  </si>
  <si>
    <t>Supply, Installation of 1-to-12 Ports TV Cable Splitter</t>
  </si>
  <si>
    <t>Providing &amp; fixing Floor Box for (4 face plates of 3" x 3") as approved by the Engineer.make Legrand or Equivalent</t>
  </si>
  <si>
    <t>Providing &amp; fixing 6 Amps plastic ceiling rose on PVC Round block/Round Cover fitted on surface including connection as required.</t>
  </si>
  <si>
    <t>Providing and fixing circular recessed type false ceiling fan having size of 2' x 2' made of plaastic body complete with speed control remote, shoe, cord, etc. complete in all respect i/c connection with 14.0076" flexible wire as required. (Pak/ Royal or approved equivalent)</t>
  </si>
  <si>
    <t xml:space="preserve">no. </t>
  </si>
  <si>
    <t>Bed Head Unit, with 3 Nos. 13Amp power socket and 3 Nos. points for oxygen system</t>
  </si>
  <si>
    <t>(Ref. Specification Section-8001, 8331)</t>
  </si>
  <si>
    <t>Intelligent Addressable Fire Alarm Control Panel (2-Loop), Wall Mount, Microprocessor Based, Lcd Display, Multi-Function Status Leds, 127 Devices / Elements Per Loop , Network Able Via 2-Core Copper Cable &amp; Cat-VI Cable Simultaneously Upto A Range Of 40 Km on Single Mode Optical Fiber, Graphical User Interface Support, Remotely Programmable, Free Of Cost Programming Software, Input/Output Interfacing, Multi Configuration Level, 24 Hours Back Up Time &amp; 30 Minutes Alarm Time.</t>
  </si>
  <si>
    <t>ACCESS CONTROL SYSTEM</t>
  </si>
  <si>
    <t>(Ref. Spec. Sec. 8001, 8341)</t>
  </si>
  <si>
    <t>NS-28</t>
  </si>
  <si>
    <t>Supply, installation, testing &amp; Commissioning of  Biometric finger print and card reader including all accessories complete in all respects.</t>
  </si>
  <si>
    <t xml:space="preserve">No. </t>
  </si>
  <si>
    <t>NS-29</t>
  </si>
  <si>
    <t>Supply, installation, testing &amp; Commissioning of  Exit push buttons.</t>
  </si>
  <si>
    <t>NS-30</t>
  </si>
  <si>
    <t>Supply, installation, testing &amp; Commissioning of  Electromagnetic Locks for Access Control System with necessary hardware as specified for centralized securtiy monitoring. - suitable for double door</t>
  </si>
  <si>
    <t>NS-31</t>
  </si>
  <si>
    <t>Supply, installation, testing &amp; Commissioning of  Heavy duty Auto Door Closer, Adjustable Hydraulic type Imported make</t>
  </si>
  <si>
    <t>NS-32</t>
  </si>
  <si>
    <t>Supply, installation, testing &amp; Commissioning of   Manual Emergency Override key Switch</t>
  </si>
  <si>
    <t>NS-33</t>
  </si>
  <si>
    <t>Separate machine as per the requirements of customized software/controller with following minimum specifications.
Intel Desktop Board ,  CPU Core i5 2.0 Ghz 7th generation , Intel based graphics card , 8GB RAM ,SSD , Super Drive , Keyboard , Mouse , LED Screen , Operating System , Minimum 04 USB ports , 10/100/1000 Mbps LAN Card Along with Access Control  Management Software with licenses for  Server , Access Control System , Alarm Management , Operator Client , 2000 cards , required number of doors along with Security Control system features a password protected user logon system suitable to interface with CCTV and Fire Alarm/ BMS of the building including all licensing and security requirements.</t>
  </si>
  <si>
    <t>Nos.</t>
  </si>
  <si>
    <t>UNINTERRUPTED POWER SUPPLY (UPS)</t>
  </si>
  <si>
    <t>NS-34</t>
  </si>
  <si>
    <t>Supply, installation, testing &amp; commissioning of UPS System of rating 50 KVA  three phase 400 V 50 Hz with standard back up time with lead acid batteries (VRLA) 05 years life, CD with Software, Network Management Card, power module UPS Cable Rs 232 Fabricated according  to IP 51 for industrial environment complete in all respect as per technical specifications.</t>
  </si>
  <si>
    <t>B4.</t>
  </si>
  <si>
    <t>EXTERNAL DEVELOPMENT WORKS</t>
  </si>
  <si>
    <t>TRANSFORMERS</t>
  </si>
  <si>
    <t>(Ref. Specification Section-8001)</t>
  </si>
  <si>
    <t>NS-35</t>
  </si>
  <si>
    <t xml:space="preserve">Supply &amp; Installation of Outdoor type 400 KVA, three phase, 11/0.415 kV Pole mounted transformer painted in dark grey color. The complete unit shall be designed, fabricated commissioned as per WAPDA's Latest technical specification  with latest ammendments </t>
  </si>
  <si>
    <t xml:space="preserve">
LOW VOLTAGE  D.G. SET
</t>
  </si>
  <si>
    <t>Ref.  Spec. Sec. 8001, 8111, 8240.</t>
  </si>
  <si>
    <t>NS-36</t>
  </si>
  <si>
    <t>200 kVA, Prime Rating 415 volt D.G. Set skid mounted including control / Instrument Panels, generator Panel, fuel day tank and all accessories along with  Sound proof Canopy, locally manufactured for  200 kVA Prime  D.G. Set. etc. complete in all respect including factory testing expenditure as mentioned in Clause 13 of Section 8001.</t>
  </si>
  <si>
    <t>Job.</t>
  </si>
  <si>
    <t>NS-37</t>
  </si>
  <si>
    <t>AMF/ATS panel commissioning of suitable free standing panel for 200 kVA D.G. Set consisting of all controls, mains failure sensing equipment MOR, 40 kA Class II SPDs, Phase Failure/Phase Rotation Relay, monitoring instruments, AMF/ATS Module Card, motorized changeover circuit breakers of suitable rating and rupturing capacity (contactor not acceptable), auto start/stop, auto synchronizing and auto load sharing system, suitable for 200 KVA generator set, internal wiring, all necessary accessories complete in all respects. In case of failure of WAPDA, ATS should have the provision of shifting the load manually.</t>
  </si>
  <si>
    <t>EARTHING SYSTEM</t>
  </si>
  <si>
    <t>(Ref. Specification Section-8001, 8240)</t>
  </si>
  <si>
    <t>NS-38</t>
  </si>
  <si>
    <t>Earth Electrode for earthing shall comprise of 75 mm x 4877 mm x 6 mm thick copper plate with 4 Nos. 6 mm dia brass nuts, bolts and washers 70 sqmm HDHC Copper wire as earthing leads.</t>
  </si>
  <si>
    <t>A 100 mm dia Medium Duty GI pipe shall be used with 10 mm dia holes @500 mm c-c. The total length of this GI pipe should be 45 ft.</t>
  </si>
  <si>
    <t>A 150 mm dia 80 ft long hole should be drilled in ground by percussion method and above mentioned 100 mm dia medium duty GI pipe should be fixed in this hole simultaneously up to the depth of 60 ft from NSL.</t>
  </si>
  <si>
    <t>When the drilling up to 80 ft depth is complete, The above mentioned earth electrode shall be drop down to the bottom of the hole with the help of 2 Nos 70 sqmm earth leads.</t>
  </si>
  <si>
    <t>Once the plate is in place fill in the hole with moisture retaining bentonite slurry with  tremie method up to the top. When the bentonite settle down cast a (1:4:8) concrete manhole 700 mm x 700 mm &amp; 500 mm deep as shown in the drawing. Place a medium duty CI cover as shown in the drawing.</t>
  </si>
  <si>
    <t>Cost of Non-Scheduled Items (Rs.)</t>
  </si>
  <si>
    <t>Total Cost of Scheduled Items &amp; Non-Scheduled Items (Rs.)</t>
  </si>
  <si>
    <t>PLUMBING  WORKS</t>
  </si>
  <si>
    <t>ITEM
NO.</t>
  </si>
  <si>
    <t>C1.</t>
  </si>
  <si>
    <t>BUILDING PLUMBING WORKS</t>
  </si>
  <si>
    <t>SANITARY FIXTURES AND FITTINGS</t>
  </si>
  <si>
    <t xml:space="preserve">14-03-a     
+ 14-25-a             + 14-78 
+14-157  </t>
  </si>
  <si>
    <t>Providing and fitting glazed earthenware White water closet (WC), squatter type (orisa pattern) combined with foot rest, including low level plastic flushing cistern 3 gallons (13.63 litres) capacity, P-Trap (uPVC),  1/2" CP tee stop-cock, complete in all respects.</t>
  </si>
  <si>
    <t xml:space="preserve">14-01-a          +14-02-b         +14-10-a              +14-25-a                         </t>
  </si>
  <si>
    <t>Providing and Fixing glazed Earthen ware White WC European type of approved make/size with plastic double seat and cover , glazed earthenware White low down flushing cistern 3 gallons (13.63 Liters) capacity including bracket set, copper connection etc, 1/2" CP tee stop-cock, complete in all respects.</t>
  </si>
  <si>
    <t xml:space="preserve">14-05-a-01         +14-25a             +14-29-b                           +14-45-a  </t>
  </si>
  <si>
    <t>Providing &amp; Fixing glazed earthen ware White wash hand basin (WHB) with pedestal (Best Quality) complete of size 22"x16" including bracket set, waste coupling, CP swan-neck double way cock ½"dia , 1/2" CP tee stop-cocks(02 Nos.), and CP bottle trough with waste pipe 1.25"(32mm) i/d, etc. complete in all respects.</t>
  </si>
  <si>
    <t xml:space="preserve">14-06-b        +14-27-a </t>
  </si>
  <si>
    <t>Providing and Fixing stainless steel sink with drain board size 36"x 18" (Best Quality), including set of brackets, waste pipe etc including CP mixing valve for sink.
(in kitchen)</t>
  </si>
  <si>
    <t xml:space="preserve">14-159 
+ 14-25-a             +14-29-b                   +14-45-a  </t>
  </si>
  <si>
    <t>Providing &amp; Fixing Undercounter Vanity type wash hand basin of approved make, colour, size, shape and quality, including jointing and sealing material, CP swan-neck double way cock ½"dia , 1/2" CP tee stop-cocks, and CP bottle trough with waste pipe 1.25" dia etc. with all accessories for complete installation.</t>
  </si>
  <si>
    <t>14-27-a       
+14-26-a</t>
  </si>
  <si>
    <r>
      <t xml:space="preserve">Providing and Fixing CP mixing valve for WHB, sink or shower of approved best quality with CP shower rose : 1/2"x4" </t>
    </r>
    <r>
      <rPr>
        <i/>
        <sz val="10"/>
        <rFont val="Arial"/>
        <family val="2"/>
      </rPr>
      <t>(bath shower)</t>
    </r>
  </si>
  <si>
    <t xml:space="preserve">14-08-b        +14-29-a </t>
  </si>
  <si>
    <t>Providing and Fixing glazzed earthenware sink 25"x18" with chromium plated (CP) or brass oxidized swan neck cock 1/2" dia single way, including set of bracket set, waste pipe and waste coupling.</t>
  </si>
  <si>
    <t>14-13</t>
  </si>
  <si>
    <t>Providing &amp; Fixing CP soap dish.</t>
  </si>
  <si>
    <t>14-15</t>
  </si>
  <si>
    <t>Providing &amp; Fixing  CP toilet paper holder.</t>
  </si>
  <si>
    <t>14-16-a</t>
  </si>
  <si>
    <t>Providing &amp; Fixing CP towel rail complete: 24" long, 3/4" dia.</t>
  </si>
  <si>
    <t>14-17-b</t>
  </si>
  <si>
    <t>Providing and fixing best quality looking glass 5mm thick neatly fitted with bracket as per instruction of Engineer In-charge complete</t>
  </si>
  <si>
    <t>14-18-a</t>
  </si>
  <si>
    <t xml:space="preserve">Providing &amp; Fixing best quality 5mm glass shelf (60x13 cm) 24"x5" with chromium plated brackets &amp; railing. </t>
  </si>
  <si>
    <t>14-24-a</t>
  </si>
  <si>
    <t>Providing &amp; Fixing CP bib cock, heavy duty of approved quality: 2cm 3/4".</t>
  </si>
  <si>
    <t>14-158</t>
  </si>
  <si>
    <t>Grab bar (ROCA make) with W.C of special person's toilet including all fittings with complete installation.</t>
  </si>
  <si>
    <t>14-86</t>
  </si>
  <si>
    <t>Providing &amp; fixing chromium plated double bib-cock with Muslim Shower of approved quality Complete is all respects</t>
  </si>
  <si>
    <t>14-160-b</t>
  </si>
  <si>
    <t>Electric water coolers of 40 gallons capacity including inlet and outlet connections, gate valve on inlet, electric connection upto power socket, and all other accessories for complete installation.</t>
  </si>
  <si>
    <t>14-161</t>
  </si>
  <si>
    <t>Triple water filter (10") including inlet and outlet connections, power supply, and all accessories for complete installation</t>
  </si>
  <si>
    <t>23-05-a</t>
  </si>
  <si>
    <t>Constructing gully grating chamber complete with CI gully trap, weighing 81 lbs. frame hinged.</t>
  </si>
  <si>
    <t>15-220-b</t>
  </si>
  <si>
    <t>Supply and fixing of 15-25 Litres Electric Geyser including all accessories and fittings</t>
  </si>
  <si>
    <t>14-62-b</t>
  </si>
  <si>
    <t>Providing and Fixing Normal quality gas water heaters 30 gallons capacity</t>
  </si>
  <si>
    <t>WATER SUPPLY PIPES AND FITTINGS</t>
  </si>
  <si>
    <t>G.I. water pipes (cold and hot water, in ducts &amp; in exposed condition) Conforming to BS-1387 (1985), Medium Grade, I/c all fittings, wrapping glass wool thermal insulation with aluminium vapour barrier, making holes in concrete or masonry and then repairing holes, supports and hangers etc. of approved make of the following diameters, complete in all respects:</t>
  </si>
  <si>
    <t>14-162-a</t>
  </si>
  <si>
    <t>01 inch</t>
  </si>
  <si>
    <t>14-163-a</t>
  </si>
  <si>
    <t>G.I. water pipes (in buried conditions) conforming to BS-1387, Medium Grade, I/c all fittings, wrapping polythene tape, giving anticorrosion treatment, applying protective painting, making holes in concrete or masonry and then repairing holes, flushing, disinfecting, testing  and commissioning etc. of approved make, of the following diameters,complete in all respects. 3/4" (20 mm) Nominal Pipe Size (NPS)</t>
  </si>
  <si>
    <t>14-73-b</t>
  </si>
  <si>
    <t>Providing of thermal insulation of high density (64kg/m3) fiber glass pipe insulation faced with aluminium foil for chilled/hot water piping complete: 3/4" dia</t>
  </si>
  <si>
    <t>Providing, laying cutting, jointing, testing PPRC pipeline in walls/trenches with pipes (confirming to DIN 8077/8078, PN 20 of approved quality &amp; fittings conforming to DIN 16962,PN25 of the same manufacturer) for cold/hot water supply systems including specials complete in all respect as per specifications:</t>
  </si>
  <si>
    <t>14-35-g</t>
  </si>
  <si>
    <t>1/2" i/d (25mm o/d)</t>
  </si>
  <si>
    <t>14-35-a</t>
  </si>
  <si>
    <t>3/4" i/d (32mm o/d)</t>
  </si>
  <si>
    <t>14-35-b</t>
  </si>
  <si>
    <t>1" i/d (40mm o/d)</t>
  </si>
  <si>
    <t>SOIL, WASTE, VENT AND STORM DRAINAGE PIPES</t>
  </si>
  <si>
    <t>Supplying and Fixing UPVC soil waste and vent pipe class B of following diameter for sanitary drainage:</t>
  </si>
  <si>
    <t>14-144-a</t>
  </si>
  <si>
    <t>6" dia</t>
  </si>
  <si>
    <t>14-144-b</t>
  </si>
  <si>
    <t>4" dia</t>
  </si>
  <si>
    <t>14-144-c</t>
  </si>
  <si>
    <t>3" dia</t>
  </si>
  <si>
    <t>Supplying and Fixing UPVC soil waste and vent pipe class B of following diameter for storm drainage:</t>
  </si>
  <si>
    <t>uPVC Soil, Waste and vent pipes conforming to ISO:3633 type "B" or BS-4514/5255 class "A" ,including imported rubber ring/solvent cement fittings, jointing, cutting, and breaking concrete/masonry and then making it good, applying painting, cleaning and testing etc. complete in all respects.(for sanitary drainage)</t>
  </si>
  <si>
    <t>14-144-d</t>
  </si>
  <si>
    <t>2" dia</t>
  </si>
  <si>
    <t>14-144-e</t>
  </si>
  <si>
    <t>1-1/2" dia</t>
  </si>
  <si>
    <t>14-164</t>
  </si>
  <si>
    <t>uPVC Multi Floor Trap (110x75mm) including strainer; supports; making required number of connections; breaking concrete or masonry work &amp; then making it good; etc.</t>
  </si>
  <si>
    <t xml:space="preserve">uPVC floor Cleanout including 2 No. 45o elbows, transition pipe, SS screwed plug/cover assembly jointed air-tight with pipe, breaking concrete or masonry work &amp; then making it good, etc complete in all respects </t>
  </si>
  <si>
    <t>14-165-a</t>
  </si>
  <si>
    <t>(i) 3" dia</t>
  </si>
  <si>
    <t>14-165-b</t>
  </si>
  <si>
    <t>(ii) 4" dia</t>
  </si>
  <si>
    <t>14-170</t>
  </si>
  <si>
    <t>Cowel on vent pipes of the following diameter.
(i) 3"</t>
  </si>
  <si>
    <t>VALVES</t>
  </si>
  <si>
    <t>Providing &amp; Fixing gun metal peet/gate valve (screwed) of following diameters:</t>
  </si>
  <si>
    <t>14-28-f</t>
  </si>
  <si>
    <t>3/4" dia</t>
  </si>
  <si>
    <t>14-28-g</t>
  </si>
  <si>
    <t>1 inch.</t>
  </si>
  <si>
    <t>14-169</t>
  </si>
  <si>
    <t>Air relief valves, of approved make (Italy or equivalent), including jointing arrangement with pipe; nuts, bolts etc. complete in all respects.</t>
  </si>
  <si>
    <t>(i) 3/4 "</t>
  </si>
  <si>
    <t>14-168</t>
  </si>
  <si>
    <t>Brass/Bronze swing type check valves on water supply pipes, conforming to BS standards, including jointing arrangement of pipes on both ends of valves; nuts, bolts etc. complete in all respects, of following internal diameters. 1-1/4 "</t>
  </si>
  <si>
    <t>FIRE FIGHTING</t>
  </si>
  <si>
    <t>14-146</t>
  </si>
  <si>
    <t>Fire Hose cabinet with 30 meter Hose Reel and Nozzle Complete with accessories</t>
  </si>
  <si>
    <t>14-172-a</t>
  </si>
  <si>
    <t>Supplying and fixing of Dry Chemical Powder Fire Extinguisher 6Kg Capacity complete in all respect</t>
  </si>
  <si>
    <t>14-172-b</t>
  </si>
  <si>
    <t>Supplying and fixing of Foam Type fire extinguishers capacity 12 liters complete in all respect</t>
  </si>
  <si>
    <t>C2.</t>
  </si>
  <si>
    <t>EXTERNAL PLUMBING WORKS</t>
  </si>
  <si>
    <t>WATER SUPPLY NETWORK</t>
  </si>
  <si>
    <t>Excavation of trench in all kinds of soils except cutting in rock for pipelines upto 1.5m depth</t>
  </si>
  <si>
    <t>Providing, laying, cutting, jointing, testing and disinfecting High Density Polyethylene Pipe (HDPE) Din-8074/Din-8075/ISO-4427 in trenches, complete in all respects PN-12.5</t>
  </si>
  <si>
    <t>24-30-c-04</t>
  </si>
  <si>
    <t>(40 mm dia)</t>
  </si>
  <si>
    <t>24-30-c-05</t>
  </si>
  <si>
    <t>(50 mm dia)</t>
  </si>
  <si>
    <t>24-30-c-06</t>
  </si>
  <si>
    <t>(63 mm dia)</t>
  </si>
  <si>
    <t>FIREFIGHTING NETWORK</t>
  </si>
  <si>
    <t>24-22-c</t>
  </si>
  <si>
    <t>Providing and fixing sluice valve of BSS quality
(BS 5163) and weight Class 'B' for GI &amp; PVC
pipeline (including cost of jointing material):-
c) 6" (150 mm) dia of Valve</t>
  </si>
  <si>
    <t>24-23</t>
  </si>
  <si>
    <t>Providing and Fixing fire hydrants BSS quality and weight of of 2-1/2" (65 mm) (including cost of jointing material)</t>
  </si>
  <si>
    <t>Providing, laying, cutting, jointing, testing and disinfecting High Density Polyethylene Pipe (HDPE) Din-8074/Din-8075/ISO-4427 in trenches, complete in all respects except excavation. PN-16</t>
  </si>
  <si>
    <t>24-30-d-09</t>
  </si>
  <si>
    <t>(110 mm dia)</t>
  </si>
  <si>
    <t>.</t>
  </si>
  <si>
    <t>24-30-d-10</t>
  </si>
  <si>
    <t>(160 mm dia)</t>
  </si>
  <si>
    <t>VALVE CHAMBER FOR FIREFIGHTING SYSTEM</t>
  </si>
  <si>
    <t>Excavation in open cut for sewers &amp; manhole except shingle, gravel &amp; rock : Upto 2m</t>
  </si>
  <si>
    <t>Plain Cement Concrete incl. placing, compacting, finishing &amp; curing (Ratio 1:3:6)</t>
  </si>
  <si>
    <t>100    Cft</t>
  </si>
  <si>
    <t>06-07-b-03</t>
  </si>
  <si>
    <t>RCC in raft foundation slab, base slab of column &amp; ret. wall etc, not including in 06-06. Type C(1:2:4)</t>
  </si>
  <si>
    <t>06-47-a</t>
  </si>
  <si>
    <t>Erection and removal of Form work with Steel Surface Finishing for RCC or Plain Concrete in any shape - Position / Horizontal</t>
  </si>
  <si>
    <t>06-47-b</t>
  </si>
  <si>
    <t>Erection and removal of Form work with Steel Surface Finishing for RCC or Plain cement Concrete in any shape - Position / Vertical</t>
  </si>
  <si>
    <t>SEWERAGE NETWORK</t>
  </si>
  <si>
    <t>03-49-b</t>
  </si>
  <si>
    <t>Excavation in open cut for sewers &amp; manhole except shingle, gravel &amp; rock : 2m to 5m</t>
  </si>
  <si>
    <t>06-05-f</t>
  </si>
  <si>
    <t>Plain Cement Concrete including placing, compacting, finishing and curing ( Ratio 1:2:4)</t>
  </si>
  <si>
    <t>7-30</t>
  </si>
  <si>
    <t xml:space="preserve">RCC MANHOLES </t>
  </si>
  <si>
    <t>14-37-c</t>
  </si>
  <si>
    <t>Supply and Fixing CI manhole cover with frame etc complete 24" dia</t>
  </si>
  <si>
    <t>14-155</t>
  </si>
  <si>
    <t>Galvanised MS ladder rings 3/4" dia inside and outside water tanks; Each rung of 12" width, 6" projected outside the wall and 6" embeded in RCC on both ends; including all necessary works for complete installation</t>
  </si>
  <si>
    <t>kg</t>
  </si>
  <si>
    <t>Cost of Building Plumbing works Scheduled Items (Rs.)</t>
  </si>
  <si>
    <t>Total Cost of Building Plumbing works Scheduled Items (Rs.)</t>
  </si>
  <si>
    <t>C3.</t>
  </si>
  <si>
    <t>(Ref. Specification Section-5100)</t>
  </si>
  <si>
    <t>CP Small hook  of any size and shape, of approved make, with plugs and screws, fixed to concrete, brick, stone or wood work, complete in all respects.</t>
  </si>
  <si>
    <t>Electric Hand Dryer (automatic) with easy to mount kit, of approved make &amp; model and all required accessories for complete installation.</t>
  </si>
  <si>
    <t>CP long lever mixer for hot and cold water to be installed at scrubs of approved make, with accessories., fixed to concrete, brick, stone or wood work, complete in all respects .</t>
  </si>
  <si>
    <t>Providing and fixing GI (28swg) cladding on hot and cold water supply pipe on roof with thermal insulation including all required accessories complete for following pipe diameters</t>
  </si>
  <si>
    <t>1" dia</t>
  </si>
  <si>
    <t>SOIL, WASTE AND VENT PIPES &amp; FITTINGS</t>
  </si>
  <si>
    <t xml:space="preserve">3"dia uPVC Floor Trap with Stainless Steel-304 Top Tile strainer; supports; making required number of connections; breaking concrete or masonry work &amp; then making it good; etc. </t>
  </si>
  <si>
    <t>RAIN WATER DRAINAGE PIPES AND FITTINGS</t>
  </si>
  <si>
    <t>Supply &amp; installation of C.I. roof  drain of following diameters, including strainer, flushing material, and all accessories for complete installation, as per specifications.</t>
  </si>
  <si>
    <t>03 inches</t>
  </si>
  <si>
    <t>04 inches</t>
  </si>
  <si>
    <t>(Ref. Specification Section-5216)</t>
  </si>
  <si>
    <t>MS pipes with specials and clamps etc, conforming to ASTM A53 Sch. 40,  including fixing, cutting, welding, fixing &amp; support systems; and other fittings complete with and including the cost of breaking, through walls and slabs, making walls &amp; slabs good thereafter, etc, painting with two coats of approved enamel paint after cleaning the pipe.</t>
  </si>
  <si>
    <t>1.5 inches</t>
  </si>
  <si>
    <t>2 inches</t>
  </si>
  <si>
    <t>3 inches</t>
  </si>
  <si>
    <t>Pressure reducing arrangement consisting of pressure reducing valve (PRV) and gate valves (3 Nos.), pressure gauge, unions etc.; on pipes of following nominal sizes including jointing arrangement etc. complete in all respects as per standards, manufacturer's recommendations, and as directed by the Engineer.</t>
  </si>
  <si>
    <t>1-1/2 inches</t>
  </si>
  <si>
    <t>C4.</t>
  </si>
  <si>
    <t>EXTERNAL FIREFIGHTING WORKS</t>
  </si>
  <si>
    <t>(Ref. Spec:  5150, 5216, 5220)</t>
  </si>
  <si>
    <t>Cast Iron manhole cover &amp; frame conforming to BS-497 including coats of Red oxide/ enamel paint, on chambers/manholes including all fittings for complete installation.</t>
  </si>
  <si>
    <t>36" x 36" (90 Kg)</t>
  </si>
  <si>
    <t>Steel fire hose cabinet  with floor mounting stand and foundation to fix it 2'-6" above ground level, including  100feet long fire hose (2-1/2" dia), with dia 2-1/2" male female brass coupling &amp; jet nozzle etc.complete in all respects as shown in drawing or as directed by the Engineer.</t>
  </si>
  <si>
    <t>uPVC non-pressure pipes for sanitary drainage conforming to BS-5481/BS-4660/EN1401 (SN8) with rubber ring fittings and specials compatible with pipe material as per manufacturer's recommendations, complete in all respects, flushing cleaning and disinfecting as per specifications and as directed by the Engineer of following diameters:</t>
  </si>
  <si>
    <t>250 mm</t>
  </si>
  <si>
    <t xml:space="preserve">UNHCR PAKISTAN  </t>
  </si>
  <si>
    <t>SUMMARY</t>
  </si>
  <si>
    <t xml:space="preserve">ENGINEER'S ESTIMATE </t>
  </si>
  <si>
    <t>S.No</t>
  </si>
  <si>
    <t xml:space="preserve"> TOTAL AMOUNT (Rs.)</t>
  </si>
  <si>
    <t>Civil Works</t>
  </si>
  <si>
    <t>Electrical Works</t>
  </si>
  <si>
    <t>Plumbing Works</t>
  </si>
  <si>
    <t>Medical Gas Piping Works</t>
  </si>
  <si>
    <t>Total (A to D) (Rs.) =</t>
  </si>
  <si>
    <t>MEDICAL GAS PIPING WORKS</t>
  </si>
  <si>
    <t>D1.</t>
  </si>
  <si>
    <t>M. MECHANICAL WORKS</t>
  </si>
  <si>
    <t>Ref. Specification No. 8467 &amp; 9000</t>
  </si>
  <si>
    <t>M-NS-01</t>
  </si>
  <si>
    <t>Copper Pipes</t>
  </si>
  <si>
    <t>Supply, installation testing and commissioning of medical grade copper pipe  Type " L " conforming to BS EN 13348:2001 for medical gas supply network with all fittings, valves and supports including painting in approved shade complete as per specifications and drawings of following diameters:-</t>
  </si>
  <si>
    <t>a) 42 mm Dia.</t>
  </si>
  <si>
    <t>R.ft.</t>
  </si>
  <si>
    <t>b) 35 mm Dia.</t>
  </si>
  <si>
    <t>c) 28 mm Dia.</t>
  </si>
  <si>
    <t>d) 22 mm Dia.</t>
  </si>
  <si>
    <t>e) 15 mm Dia.</t>
  </si>
  <si>
    <t>f) 12 mm Dia.</t>
  </si>
  <si>
    <t>M-NS-02</t>
  </si>
  <si>
    <t>OXYGEN MANIFOLD</t>
  </si>
  <si>
    <t>Supply, installation, testing and commissioning of  Oxygen (O2) Gas Manifold System for (5 x 2) Cylinders Installation comprising primary header, secondary header, 2 cylinder rack, Non-return valve, blanking ring and corner connector along with flexible copper tailpipes to connect the gas cylinders to the header assemblies complete with all fittings and accessories and as per specifications and drawings. the manifold shall comply with HTM02-01, NHS Code C11, with M.S railing minimum height 1525 mm around cylinder manifold along with access door at location mentioned below:</t>
  </si>
  <si>
    <t>a) For 5 x 2 cylinders installation</t>
  </si>
  <si>
    <t>M-NS-03</t>
  </si>
  <si>
    <t>NITROUS OXIDE MANIFOLD</t>
  </si>
  <si>
    <t>Supply, installation, testing and commissioning of  Nitrous Oxide (N2O) Gas Manifold System for (5 x 2) Cylinders Installation comprising primary header, secondary header, 2 cylinder rack, Non-return valve, blanking ring and corner connector along with flexible copper tailpipes to connect the gas cylinders to the header assemblies complete with all fittings and accessories and as per specifications and drawings. the manifold shall comply with HTM02-01, NHS Code C11, with M.S railing minimum height 1525 mm around cylinder manifold along with access door at location mentioned below:</t>
  </si>
  <si>
    <t>M-NS-04</t>
  </si>
  <si>
    <t>Medical Air Manifold</t>
  </si>
  <si>
    <t>Supply, installation, testing and commissioning of Automatic Medical Air Manifold System for (5 x 2) Cylinders Installation comprising primary header, secondary header, 2 cylinder rack, Non-return valve, blanking ring and corner connector along with flexible copper tailpipes to connect the gas cylinders to the header assemblies complete with all fittings and accessories and as per specifications and drawings. the manifold shall comply with HTM 02-01, NHS Code C11, with M.S railing minimum height 1525 mm around cylinder manifold along with access door at location mentioned below:</t>
  </si>
  <si>
    <t>a) Gas Cylinder Room</t>
  </si>
  <si>
    <t>M-NS-05</t>
  </si>
  <si>
    <t>Area Valve Service Unit</t>
  </si>
  <si>
    <t>Supply, installation, testing and commissioning of Area Valve Service Unit (AVSU) conforming to BS EN 737-3, HTM02-01, NHS Code C11 and NIST connections to BS EN 739 able to accept 22mm pipe entry from side, top, bottom or rear and as per specifications and drawings at location indicated on drawing and for handling number of gases as mentioned below:</t>
  </si>
  <si>
    <t>a) Two Gases</t>
  </si>
  <si>
    <t>b) Six Gases</t>
  </si>
  <si>
    <t>M-NS-06</t>
  </si>
  <si>
    <t>Local Area Alarm Panel</t>
  </si>
  <si>
    <t>Supply, installation, testing and commissioning of medical gas Local Area Alarm Panel (LAAP) conforming to HTM02-01/C11 able to monitoring 6 medical gas services by means of pressure sensor, cover and back box shall be stove enameled conforming to BS 4800:12B15, equipped with LED's display and an audible warning facility with mute selection and able to automatically reset when the gas service returns to normal, complete with all fittings and as per specification and drawings and for handling number of gases as mentioned below:</t>
  </si>
  <si>
    <t>PLANT &amp; EQUIPMENT</t>
  </si>
  <si>
    <t>M-NS-07</t>
  </si>
  <si>
    <t>Combined Medical Air Plant (MA-4) &amp; Surgical Air Plant (SA-7)</t>
  </si>
  <si>
    <t>Supply, installation, testing and commissioning of oil less duplex Combined Type Medical &amp; Surgical Air Plant with duplex regulating set (7 bar to 4 bar). The plant shall consist of duplex compressor (each compressor shall be sized to provide the system's full design flow), receiver, duplex filter and dryer conforming to HTM02-01/C11. The air compressor shall be of proven reliability and shall be driven by electric motors to class F insulation and noise levels tested to BS 4999. The recover shall conform to  EN 286 or BS 5169/1975 Class 3 Grand E or better complete with all accessories and fittings and as per specification and drawings at location marked on drawing and capable of providing a combined net flow rate of compressed air as mentioned below:</t>
  </si>
  <si>
    <t>a) Flow Rate 2000 L/min</t>
  </si>
  <si>
    <t>M-NS-08</t>
  </si>
  <si>
    <t>Anesthetic Gas Scavenging System (AGSS)</t>
  </si>
  <si>
    <t>Supply, installation, testing and commissioning of  AGSS plant for a constant flow rate between a maximum of 50 liters / min with 1 kPa resistance to flow and a minimum of 25 liters/min with 2 kPa resistance to flow at each terminal unit, irrespective of the number of terminal units in use, conforming to BSEN 737-2 (1998) for disposal systems complete with all accessories and fittings and as per specification and drawings at location mentioned below:</t>
  </si>
  <si>
    <t>a) Medical Gas Plant Room</t>
  </si>
  <si>
    <t>M-NS-09</t>
  </si>
  <si>
    <t>Multi movement Pendants</t>
  </si>
  <si>
    <t>Supply, installation, testing and commissioning of Multi movement Pendants with electromagnetic break system able to mount up to 14 medical gases and four vacuum Terminal Units and 2 twin &amp; 2 single (minimum) electric sockets / devices conforming to BS EN 793. Medical gas / vacuum services shall be arranged in accordance with HTM02-01/C11, complete with all fittings and as per specifications and drawings at location mentioned below:</t>
  </si>
  <si>
    <t>a) O.T.</t>
  </si>
  <si>
    <t>M-NS-10</t>
  </si>
  <si>
    <t>Wall Mounted Terminal Units</t>
  </si>
  <si>
    <t>Supply, installation, testing and commissioning of Wall Mounted Terminal Units, suitable for surface or flush mounting, for supply of medical gases complying with ISO 9170, BS EN 737-1"1998 (BS 5682: 1998 for probes), HTM02-01 and C11 complete with all accessories and fittings and as per specification and drawings and at locations indicated on drawing for supply of following type of gases:</t>
  </si>
  <si>
    <t>a) Oxygen Outlets</t>
  </si>
  <si>
    <t>b) MA-4 Outlets</t>
  </si>
  <si>
    <t>M-NS-11</t>
  </si>
  <si>
    <t>Line Ball Valves</t>
  </si>
  <si>
    <t>Supply, installation, testing and commissioning of non-lubricated type Ball Valve suitable for medical gas use, with copper pipe stubs,  nickel plated brass body, hard chrome plated brass ball and in compliance with HTM02-01 complete in all respect  and as per specification and drawing having following diameters:</t>
  </si>
  <si>
    <t>a) 28 mm Dia.</t>
  </si>
  <si>
    <t>b) 22 mm Dia.</t>
  </si>
  <si>
    <t>c) 15 mm Dia.</t>
  </si>
  <si>
    <t>d) 12 mm Dia.</t>
  </si>
  <si>
    <t>Total Cost of Medical Gas Piping Works Non-Scheduled Items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</si>
</sst>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0.0"/>
    <numFmt numFmtId="166" formatCode="0.000"/>
    <numFmt numFmtId="167" formatCode="General_)"/>
    <numFmt numFmtId="168" formatCode="_(* #,##0_);_(* \(#,##0\);_(* &quot;-&quot;??_);_(@_)"/>
    <numFmt numFmtId="169" formatCode="_-* #,##0_-;\-* #,##0_-;_-* &quot;-&quot;??_-;_-@_-"/>
    <numFmt numFmtId="170" formatCode="00000"/>
    <numFmt numFmtId="171" formatCode="#,##0."/>
    <numFmt numFmtId="172" formatCode="&quot;$&quot;#."/>
    <numFmt numFmtId="173" formatCode="#.00"/>
    <numFmt numFmtId="174" formatCode="_-* #,##0.0_-;\-* #,##0.0_-;_-* &quot;-&quot;??_-;_-@_-"/>
    <numFmt numFmtId="175" formatCode="#,##0.00;[Red]#,##0.00"/>
  </numFmts>
  <fonts count="51">
    <font>
      <sz val="11"/>
      <color theme="1"/>
      <name val="Calibri"/>
      <family val="2"/>
      <scheme val="minor"/>
    </font>
    <font>
      <sz val="11"/>
      <color theme="1"/>
      <name val="Calibri"/>
      <family val="2"/>
      <charset val="1"/>
      <scheme val="minor"/>
    </font>
    <font>
      <b/>
      <sz val="18"/>
      <color theme="1"/>
      <name val="Arial Narrow"/>
      <family val="2"/>
    </font>
    <font>
      <b/>
      <sz val="14"/>
      <color theme="1"/>
      <name val="Arial Narrow"/>
      <family val="2"/>
    </font>
    <font>
      <sz val="14"/>
      <color theme="1"/>
      <name val="Arial Narrow"/>
      <family val="2"/>
    </font>
    <font>
      <sz val="14"/>
      <name val="Arial Narrow"/>
      <family val="2"/>
    </font>
    <font>
      <sz val="20"/>
      <color theme="1"/>
      <name val="Arial Narrow"/>
      <family val="2"/>
    </font>
    <font>
      <b/>
      <sz val="12"/>
      <color theme="1"/>
      <name val="Arial Narrow"/>
      <family val="2"/>
    </font>
    <font>
      <sz val="11"/>
      <color theme="1"/>
      <name val="Calibri"/>
      <family val="2"/>
      <scheme val="minor"/>
    </font>
    <font>
      <sz val="10"/>
      <name val="Arial"/>
      <family val="2"/>
    </font>
    <font>
      <b/>
      <sz val="11"/>
      <name val="Arial"/>
      <family val="2"/>
    </font>
    <font>
      <sz val="11"/>
      <name val="Arial"/>
      <family val="2"/>
    </font>
    <font>
      <b/>
      <sz val="10"/>
      <name val="Arial"/>
      <family val="2"/>
    </font>
    <font>
      <b/>
      <u/>
      <sz val="10"/>
      <name val="Arial"/>
      <family val="2"/>
    </font>
    <font>
      <sz val="10"/>
      <color theme="1"/>
      <name val="Arial"/>
      <family val="2"/>
    </font>
    <font>
      <sz val="12"/>
      <name val="Courier"/>
      <family val="3"/>
    </font>
    <font>
      <vertAlign val="superscript"/>
      <sz val="10"/>
      <name val="Arial"/>
      <family val="2"/>
    </font>
    <font>
      <b/>
      <u/>
      <sz val="14"/>
      <color theme="1"/>
      <name val="Arial Narrow"/>
      <family val="2"/>
    </font>
    <font>
      <b/>
      <sz val="14"/>
      <color theme="1"/>
      <name val="Calibri"/>
      <family val="2"/>
      <scheme val="minor"/>
    </font>
    <font>
      <sz val="14"/>
      <color theme="1"/>
      <name val="Calibri"/>
      <family val="2"/>
      <scheme val="minor"/>
    </font>
    <font>
      <sz val="1"/>
      <color indexed="8"/>
      <name val="Courier"/>
      <family val="3"/>
    </font>
    <font>
      <u/>
      <sz val="11"/>
      <color theme="10"/>
      <name val="Calibri"/>
      <family val="2"/>
    </font>
    <font>
      <sz val="11"/>
      <name val="Arial"/>
      <family val="2"/>
      <charset val="178"/>
    </font>
    <font>
      <sz val="8"/>
      <name val="Arial"/>
      <family val="2"/>
    </font>
    <font>
      <sz val="11"/>
      <color indexed="8"/>
      <name val="Calibri"/>
      <family val="2"/>
    </font>
    <font>
      <sz val="12"/>
      <color theme="1"/>
      <name val="Arial"/>
      <family val="2"/>
    </font>
    <font>
      <sz val="12"/>
      <name val="宋体"/>
      <charset val="134"/>
    </font>
    <font>
      <sz val="10"/>
      <name val="Arial"/>
      <family val="2"/>
    </font>
    <font>
      <b/>
      <sz val="10"/>
      <color theme="1"/>
      <name val="Arial"/>
      <family val="2"/>
    </font>
    <font>
      <sz val="10"/>
      <name val="Arial"/>
      <family val="2"/>
    </font>
    <font>
      <sz val="10"/>
      <color theme="0"/>
      <name val="Arial"/>
      <family val="2"/>
    </font>
    <font>
      <b/>
      <u/>
      <sz val="10"/>
      <color theme="1"/>
      <name val="Arial"/>
      <family val="2"/>
    </font>
    <font>
      <b/>
      <u/>
      <sz val="11"/>
      <name val="Arial"/>
      <family val="2"/>
    </font>
    <font>
      <b/>
      <sz val="9"/>
      <name val="Arial"/>
      <family val="2"/>
    </font>
    <font>
      <sz val="9"/>
      <name val="Arial"/>
      <family val="2"/>
    </font>
    <font>
      <sz val="10"/>
      <name val="Arial"/>
      <family val="2"/>
    </font>
    <font>
      <b/>
      <u/>
      <sz val="10"/>
      <color indexed="8"/>
      <name val="Arial"/>
      <family val="2"/>
    </font>
    <font>
      <sz val="10"/>
      <color rgb="FFFF0000"/>
      <name val="Arial"/>
      <family val="2"/>
    </font>
    <font>
      <i/>
      <sz val="10"/>
      <name val="Arial"/>
      <family val="2"/>
    </font>
    <font>
      <i/>
      <vertAlign val="superscript"/>
      <sz val="10"/>
      <name val="Arial"/>
      <family val="2"/>
    </font>
    <font>
      <b/>
      <sz val="10"/>
      <color indexed="8"/>
      <name val="Arial"/>
      <family val="2"/>
    </font>
    <font>
      <b/>
      <sz val="10"/>
      <color rgb="FFFF0000"/>
      <name val="Arial"/>
      <family val="2"/>
    </font>
    <font>
      <sz val="10"/>
      <color indexed="8"/>
      <name val="Arial"/>
      <family val="2"/>
    </font>
    <font>
      <sz val="12"/>
      <name val="Arial"/>
      <family val="2"/>
    </font>
    <font>
      <b/>
      <sz val="12"/>
      <name val="Arial"/>
      <family val="2"/>
    </font>
    <font>
      <sz val="12"/>
      <color theme="0"/>
      <name val="Arial"/>
      <family val="2"/>
    </font>
    <font>
      <b/>
      <sz val="10"/>
      <name val="Courier"/>
      <family val="3"/>
    </font>
    <font>
      <b/>
      <sz val="10"/>
      <color rgb="FFFF0000"/>
      <name val="Courier"/>
      <family val="3"/>
    </font>
    <font>
      <sz val="9"/>
      <color theme="1"/>
      <name val="Arial"/>
      <family val="2"/>
    </font>
    <font>
      <sz val="12"/>
      <name val="Times New Roman"/>
      <family val="1"/>
    </font>
    <font>
      <u/>
      <sz val="10"/>
      <name val="Arial"/>
      <family val="2"/>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58">
    <xf numFmtId="0" fontId="0" fillId="0" borderId="0"/>
    <xf numFmtId="0" fontId="9" fillId="0" borderId="0"/>
    <xf numFmtId="0" fontId="9" fillId="0" borderId="0"/>
    <xf numFmtId="164" fontId="1" fillId="0" borderId="0" applyFont="0" applyFill="0" applyBorder="0" applyAlignment="0" applyProtection="0"/>
    <xf numFmtId="0" fontId="9" fillId="0" borderId="0"/>
    <xf numFmtId="0" fontId="1" fillId="0" borderId="0"/>
    <xf numFmtId="43" fontId="9" fillId="0" borderId="0" applyFont="0" applyFill="0" applyBorder="0" applyAlignment="0" applyProtection="0"/>
    <xf numFmtId="167" fontId="15"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170" fontId="16" fillId="0" borderId="0"/>
    <xf numFmtId="0" fontId="8" fillId="0" borderId="0"/>
    <xf numFmtId="0" fontId="8" fillId="0" borderId="0"/>
    <xf numFmtId="0" fontId="9" fillId="0" borderId="0"/>
    <xf numFmtId="43" fontId="9" fillId="0" borderId="0" applyFont="0" applyFill="0" applyBorder="0" applyAlignment="0" applyProtection="0"/>
    <xf numFmtId="0" fontId="9" fillId="0" borderId="0"/>
    <xf numFmtId="9" fontId="1" fillId="0" borderId="0" applyFont="0" applyFill="0" applyBorder="0" applyAlignment="0" applyProtection="0"/>
    <xf numFmtId="0" fontId="8" fillId="0" borderId="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20" fillId="0" borderId="0">
      <protection locked="0"/>
    </xf>
    <xf numFmtId="172" fontId="20" fillId="0" borderId="0">
      <protection locked="0"/>
    </xf>
    <xf numFmtId="0" fontId="20" fillId="0" borderId="0">
      <protection locked="0"/>
    </xf>
    <xf numFmtId="173" fontId="20" fillId="0" borderId="0">
      <protection locked="0"/>
    </xf>
    <xf numFmtId="0" fontId="21" fillId="0" borderId="0" applyNumberFormat="0" applyFill="0" applyBorder="0" applyAlignment="0" applyProtection="0">
      <alignment vertical="top"/>
      <protection locked="0"/>
    </xf>
    <xf numFmtId="1" fontId="22"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2" fontId="23" fillId="0" borderId="0" applyAlignment="0">
      <alignment horizontal="left"/>
    </xf>
    <xf numFmtId="2" fontId="23" fillId="0" borderId="0" applyAlignment="0">
      <alignment horizontal="left"/>
    </xf>
    <xf numFmtId="0" fontId="9" fillId="0" borderId="0"/>
    <xf numFmtId="0" fontId="24" fillId="0" borderId="0">
      <alignment vertical="center"/>
    </xf>
    <xf numFmtId="0" fontId="8" fillId="0" borderId="0"/>
    <xf numFmtId="0" fontId="8" fillId="0" borderId="0"/>
    <xf numFmtId="0" fontId="16" fillId="0" borderId="0"/>
    <xf numFmtId="0" fontId="25"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6" fillId="0" borderId="0"/>
    <xf numFmtId="164" fontId="9" fillId="0" borderId="0" applyFont="0" applyFill="0" applyBorder="0" applyAlignment="0" applyProtection="0"/>
    <xf numFmtId="0" fontId="27" fillId="0" borderId="0"/>
    <xf numFmtId="0" fontId="8" fillId="0" borderId="0"/>
    <xf numFmtId="0" fontId="8" fillId="0" borderId="0"/>
    <xf numFmtId="43" fontId="8" fillId="0" borderId="0" applyFont="0" applyFill="0" applyBorder="0" applyAlignment="0" applyProtection="0"/>
    <xf numFmtId="0" fontId="29" fillId="0" borderId="0"/>
    <xf numFmtId="43" fontId="9" fillId="0" borderId="0" applyFont="0" applyFill="0" applyBorder="0" applyAlignment="0" applyProtection="0"/>
    <xf numFmtId="43" fontId="8" fillId="0" borderId="0" applyFont="0" applyFill="0" applyBorder="0" applyAlignment="0" applyProtection="0"/>
    <xf numFmtId="172" fontId="16" fillId="0" borderId="0"/>
    <xf numFmtId="166" fontId="15" fillId="0" borderId="0"/>
    <xf numFmtId="0" fontId="35" fillId="0" borderId="0"/>
    <xf numFmtId="9" fontId="9" fillId="0" borderId="0" applyFont="0" applyFill="0" applyBorder="0" applyAlignment="0" applyProtection="0"/>
    <xf numFmtId="0" fontId="9" fillId="0" borderId="0"/>
    <xf numFmtId="0" fontId="49" fillId="0" borderId="0"/>
    <xf numFmtId="0" fontId="9" fillId="0" borderId="0"/>
  </cellStyleXfs>
  <cellXfs count="850">
    <xf numFmtId="0" fontId="0" fillId="0" borderId="0" xfId="0"/>
    <xf numFmtId="0" fontId="0" fillId="2" borderId="0" xfId="0" applyFill="1"/>
    <xf numFmtId="0" fontId="3" fillId="2" borderId="2" xfId="0" applyFont="1" applyFill="1" applyBorder="1" applyAlignment="1">
      <alignment horizontal="center"/>
    </xf>
    <xf numFmtId="2" fontId="3" fillId="2" borderId="2" xfId="0" applyNumberFormat="1" applyFont="1" applyFill="1" applyBorder="1" applyAlignment="1">
      <alignment horizontal="center"/>
    </xf>
    <xf numFmtId="2" fontId="3" fillId="2" borderId="2" xfId="0" applyNumberFormat="1" applyFont="1" applyFill="1" applyBorder="1" applyAlignment="1">
      <alignment horizontal="center" vertical="center"/>
    </xf>
    <xf numFmtId="0" fontId="4" fillId="2" borderId="0" xfId="0" applyFont="1" applyFill="1"/>
    <xf numFmtId="0" fontId="4" fillId="2" borderId="2" xfId="0" applyFont="1" applyFill="1" applyBorder="1" applyAlignment="1">
      <alignment horizontal="center"/>
    </xf>
    <xf numFmtId="0" fontId="3" fillId="3" borderId="2" xfId="0" applyFont="1" applyFill="1" applyBorder="1" applyAlignment="1">
      <alignment horizontal="center"/>
    </xf>
    <xf numFmtId="0" fontId="4" fillId="2"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xf>
    <xf numFmtId="0" fontId="3" fillId="4" borderId="2" xfId="0" applyFont="1" applyFill="1" applyBorder="1"/>
    <xf numFmtId="0" fontId="4" fillId="2" borderId="2" xfId="0" applyFont="1" applyFill="1" applyBorder="1"/>
    <xf numFmtId="0" fontId="3" fillId="2" borderId="2" xfId="0" applyFont="1" applyFill="1" applyBorder="1"/>
    <xf numFmtId="1" fontId="3" fillId="2" borderId="2" xfId="0" applyNumberFormat="1" applyFont="1" applyFill="1" applyBorder="1" applyAlignment="1">
      <alignment horizontal="center"/>
    </xf>
    <xf numFmtId="2" fontId="4" fillId="2" borderId="2" xfId="0" applyNumberFormat="1" applyFont="1" applyFill="1" applyBorder="1" applyAlignment="1">
      <alignment horizontal="center"/>
    </xf>
    <xf numFmtId="1" fontId="3" fillId="5" borderId="2" xfId="0" applyNumberFormat="1" applyFont="1" applyFill="1" applyBorder="1" applyAlignment="1">
      <alignment horizontal="center"/>
    </xf>
    <xf numFmtId="0" fontId="3" fillId="6" borderId="2" xfId="0" applyFont="1" applyFill="1" applyBorder="1" applyAlignment="1">
      <alignment horizontal="center"/>
    </xf>
    <xf numFmtId="0" fontId="3" fillId="4" borderId="0" xfId="0" applyFont="1" applyFill="1"/>
    <xf numFmtId="0" fontId="4"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2" borderId="5" xfId="0" applyNumberFormat="1" applyFont="1" applyFill="1" applyBorder="1" applyAlignment="1">
      <alignment horizontal="center"/>
    </xf>
    <xf numFmtId="0" fontId="5" fillId="2" borderId="2" xfId="0" applyFont="1" applyFill="1" applyBorder="1"/>
    <xf numFmtId="1" fontId="4" fillId="0" borderId="2" xfId="0" applyNumberFormat="1" applyFont="1" applyFill="1" applyBorder="1" applyAlignment="1">
      <alignment horizontal="center"/>
    </xf>
    <xf numFmtId="2" fontId="4" fillId="2" borderId="2" xfId="0" applyNumberFormat="1" applyFont="1" applyFill="1" applyBorder="1" applyAlignment="1">
      <alignment horizontal="center" vertical="center"/>
    </xf>
    <xf numFmtId="0" fontId="4" fillId="2" borderId="2" xfId="0" applyFont="1" applyFill="1" applyBorder="1" applyAlignment="1">
      <alignment wrapText="1"/>
    </xf>
    <xf numFmtId="1" fontId="5" fillId="0" borderId="2" xfId="0" applyNumberFormat="1" applyFont="1" applyFill="1" applyBorder="1" applyAlignment="1">
      <alignment horizontal="center"/>
    </xf>
    <xf numFmtId="0" fontId="5" fillId="2" borderId="2" xfId="0" applyFont="1" applyFill="1" applyBorder="1" applyAlignment="1">
      <alignment wrapText="1"/>
    </xf>
    <xf numFmtId="2" fontId="4" fillId="0" borderId="2" xfId="0" applyNumberFormat="1" applyFont="1" applyFill="1" applyBorder="1" applyAlignment="1">
      <alignment horizontal="center"/>
    </xf>
    <xf numFmtId="0" fontId="4" fillId="0" borderId="2" xfId="0" applyFont="1" applyFill="1" applyBorder="1" applyAlignment="1">
      <alignment horizontal="center"/>
    </xf>
    <xf numFmtId="0" fontId="5" fillId="0" borderId="2" xfId="0" applyFont="1" applyFill="1" applyBorder="1" applyAlignment="1">
      <alignment horizontal="center"/>
    </xf>
    <xf numFmtId="0" fontId="3" fillId="7" borderId="2" xfId="0" applyFont="1" applyFill="1" applyBorder="1" applyAlignment="1">
      <alignment horizontal="center"/>
    </xf>
    <xf numFmtId="0" fontId="4" fillId="2" borderId="3" xfId="0" applyFont="1" applyFill="1" applyBorder="1" applyAlignment="1">
      <alignment horizontal="center" vertical="center"/>
    </xf>
    <xf numFmtId="0" fontId="4" fillId="2" borderId="0" xfId="0" applyFont="1" applyFill="1" applyBorder="1" applyAlignment="1">
      <alignment horizontal="center"/>
    </xf>
    <xf numFmtId="0" fontId="0" fillId="2" borderId="2" xfId="0" applyFill="1" applyBorder="1"/>
    <xf numFmtId="0" fontId="0" fillId="2" borderId="2" xfId="0" applyFill="1" applyBorder="1" applyAlignment="1">
      <alignment horizontal="center"/>
    </xf>
    <xf numFmtId="2" fontId="0" fillId="2" borderId="2" xfId="0" applyNumberFormat="1" applyFill="1" applyBorder="1" applyAlignment="1">
      <alignment horizontal="center"/>
    </xf>
    <xf numFmtId="0" fontId="3" fillId="8" borderId="2" xfId="0" applyFont="1" applyFill="1" applyBorder="1" applyAlignment="1">
      <alignment horizontal="center"/>
    </xf>
    <xf numFmtId="165" fontId="4" fillId="2" borderId="2" xfId="0" applyNumberFormat="1" applyFont="1" applyFill="1" applyBorder="1" applyAlignment="1">
      <alignment horizontal="center" vertical="center"/>
    </xf>
    <xf numFmtId="0" fontId="3" fillId="9" borderId="0" xfId="0" applyFont="1" applyFill="1" applyAlignment="1">
      <alignment horizontal="center" wrapText="1"/>
    </xf>
    <xf numFmtId="0" fontId="3" fillId="10" borderId="0" xfId="0" applyFont="1" applyFill="1" applyAlignment="1">
      <alignment horizontal="center" wrapText="1"/>
    </xf>
    <xf numFmtId="0" fontId="3" fillId="11" borderId="2" xfId="0" applyFont="1" applyFill="1" applyBorder="1" applyAlignment="1">
      <alignment horizontal="center"/>
    </xf>
    <xf numFmtId="0" fontId="3" fillId="2" borderId="2" xfId="0" applyFont="1" applyFill="1" applyBorder="1" applyAlignment="1">
      <alignment horizontal="center" wrapText="1"/>
    </xf>
    <xf numFmtId="165" fontId="4" fillId="2" borderId="2" xfId="0" applyNumberFormat="1" applyFont="1" applyFill="1" applyBorder="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3" fillId="0" borderId="0" xfId="0" applyFont="1" applyFill="1" applyAlignment="1">
      <alignment horizontal="center" wrapText="1"/>
    </xf>
    <xf numFmtId="0" fontId="3" fillId="13" borderId="2" xfId="0" applyFont="1" applyFill="1" applyBorder="1" applyAlignment="1">
      <alignment vertical="center"/>
    </xf>
    <xf numFmtId="1" fontId="4"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1" fontId="3" fillId="12" borderId="2" xfId="0" applyNumberFormat="1" applyFont="1" applyFill="1" applyBorder="1" applyAlignment="1">
      <alignment horizontal="center"/>
    </xf>
    <xf numFmtId="2" fontId="4" fillId="2" borderId="4" xfId="0" applyNumberFormat="1" applyFont="1" applyFill="1" applyBorder="1" applyAlignment="1">
      <alignment horizontal="center"/>
    </xf>
    <xf numFmtId="0" fontId="0" fillId="6" borderId="0" xfId="0" applyFill="1"/>
    <xf numFmtId="1" fontId="3" fillId="0" borderId="2" xfId="0" applyNumberFormat="1" applyFont="1" applyFill="1" applyBorder="1" applyAlignment="1">
      <alignment horizontal="center"/>
    </xf>
    <xf numFmtId="165" fontId="3" fillId="2" borderId="2" xfId="0" applyNumberFormat="1" applyFont="1" applyFill="1" applyBorder="1" applyAlignment="1">
      <alignment horizontal="center"/>
    </xf>
    <xf numFmtId="2" fontId="3" fillId="12" borderId="2" xfId="0" applyNumberFormat="1" applyFont="1" applyFill="1" applyBorder="1" applyAlignment="1">
      <alignment horizontal="center"/>
    </xf>
    <xf numFmtId="0" fontId="4" fillId="2" borderId="2" xfId="0" applyFont="1" applyFill="1" applyBorder="1" applyAlignment="1">
      <alignment horizontal="left"/>
    </xf>
    <xf numFmtId="0" fontId="3" fillId="14" borderId="2" xfId="0" applyFont="1" applyFill="1" applyBorder="1" applyAlignment="1">
      <alignment horizontal="center"/>
    </xf>
    <xf numFmtId="0" fontId="3" fillId="4" borderId="2" xfId="0" applyFont="1" applyFill="1" applyBorder="1" applyAlignment="1">
      <alignment horizontal="center"/>
    </xf>
    <xf numFmtId="0" fontId="3" fillId="0" borderId="2" xfId="0" applyFont="1" applyFill="1" applyBorder="1" applyAlignment="1">
      <alignment horizontal="center"/>
    </xf>
    <xf numFmtId="0" fontId="0" fillId="0" borderId="2" xfId="0" applyFill="1" applyBorder="1"/>
    <xf numFmtId="2" fontId="6" fillId="0" borderId="2" xfId="0" applyNumberFormat="1" applyFont="1" applyFill="1" applyBorder="1" applyAlignment="1">
      <alignment horizont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2" fontId="3" fillId="0" borderId="2" xfId="0" applyNumberFormat="1" applyFont="1" applyFill="1" applyBorder="1" applyAlignment="1">
      <alignment horizontal="center"/>
    </xf>
    <xf numFmtId="2" fontId="4"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0" fillId="0" borderId="0" xfId="0" applyFill="1"/>
    <xf numFmtId="165" fontId="4" fillId="2" borderId="4" xfId="0" applyNumberFormat="1" applyFont="1" applyFill="1" applyBorder="1" applyAlignment="1">
      <alignment horizontal="center"/>
    </xf>
    <xf numFmtId="0" fontId="3" fillId="15" borderId="2" xfId="0" applyFont="1" applyFill="1" applyBorder="1" applyAlignment="1">
      <alignment horizontal="center"/>
    </xf>
    <xf numFmtId="0" fontId="7" fillId="2" borderId="2" xfId="0" applyFont="1" applyFill="1" applyBorder="1" applyAlignment="1">
      <alignment horizontal="center" vertical="center"/>
    </xf>
    <xf numFmtId="2" fontId="3" fillId="1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9" fillId="2" borderId="0" xfId="2" applyFont="1" applyFill="1"/>
    <xf numFmtId="168" fontId="9" fillId="2" borderId="0" xfId="6" applyNumberFormat="1" applyFont="1" applyFill="1" applyAlignment="1">
      <alignment horizontal="right"/>
    </xf>
    <xf numFmtId="43" fontId="9" fillId="2" borderId="0" xfId="6" applyFont="1" applyFill="1" applyAlignment="1">
      <alignment horizontal="right"/>
    </xf>
    <xf numFmtId="164" fontId="9" fillId="2" borderId="0" xfId="8" applyFont="1" applyFill="1" applyAlignment="1">
      <alignment horizontal="right"/>
    </xf>
    <xf numFmtId="1" fontId="4" fillId="2" borderId="0" xfId="0" applyNumberFormat="1" applyFont="1" applyFill="1"/>
    <xf numFmtId="0" fontId="9" fillId="0" borderId="0" xfId="4" applyFont="1" applyFill="1"/>
    <xf numFmtId="0" fontId="3" fillId="2" borderId="3" xfId="0" applyFont="1" applyFill="1" applyBorder="1" applyAlignment="1">
      <alignment horizontal="center"/>
    </xf>
    <xf numFmtId="0" fontId="3" fillId="2" borderId="4" xfId="0" applyFont="1" applyFill="1" applyBorder="1" applyAlignment="1">
      <alignment horizontal="center"/>
    </xf>
    <xf numFmtId="2" fontId="4" fillId="2" borderId="4" xfId="0" applyNumberFormat="1"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17" fillId="15" borderId="2" xfId="0" applyFont="1" applyFill="1" applyBorder="1" applyAlignment="1">
      <alignment vertical="center"/>
    </xf>
    <xf numFmtId="0" fontId="4" fillId="0" borderId="2" xfId="0" applyFont="1" applyFill="1" applyBorder="1" applyAlignment="1">
      <alignment vertical="center"/>
    </xf>
    <xf numFmtId="2" fontId="4" fillId="12" borderId="2" xfId="0" applyNumberFormat="1" applyFont="1" applyFill="1" applyBorder="1" applyAlignment="1">
      <alignment horizontal="center" vertical="center"/>
    </xf>
    <xf numFmtId="0" fontId="3" fillId="0" borderId="2" xfId="0" applyFont="1" applyFill="1" applyBorder="1" applyAlignment="1">
      <alignment vertical="center"/>
    </xf>
    <xf numFmtId="0" fontId="4" fillId="0" borderId="2" xfId="0" applyFont="1" applyFill="1" applyBorder="1" applyAlignment="1">
      <alignment horizontal="left"/>
    </xf>
    <xf numFmtId="0" fontId="18" fillId="0" borderId="2" xfId="0" applyFont="1" applyFill="1" applyBorder="1" applyAlignment="1">
      <alignment horizontal="center"/>
    </xf>
    <xf numFmtId="0" fontId="4" fillId="2" borderId="2" xfId="0" applyFont="1" applyFill="1" applyBorder="1" applyAlignment="1">
      <alignment horizontal="center" wrapText="1"/>
    </xf>
    <xf numFmtId="0" fontId="4" fillId="0" borderId="2" xfId="0" applyFont="1" applyFill="1" applyBorder="1" applyAlignment="1">
      <alignment vertical="center" wrapText="1"/>
    </xf>
    <xf numFmtId="164" fontId="4" fillId="2" borderId="2" xfId="23" applyFont="1" applyFill="1" applyBorder="1" applyAlignment="1">
      <alignment horizontal="center" vertical="center"/>
    </xf>
    <xf numFmtId="0" fontId="3" fillId="2" borderId="2" xfId="0" applyFont="1" applyFill="1" applyBorder="1" applyAlignment="1">
      <alignment wrapText="1"/>
    </xf>
    <xf numFmtId="0" fontId="18" fillId="2" borderId="2" xfId="0" applyFont="1" applyFill="1" applyBorder="1" applyAlignment="1">
      <alignment horizontal="center"/>
    </xf>
    <xf numFmtId="0" fontId="3" fillId="0" borderId="0" xfId="0" applyFont="1" applyFill="1"/>
    <xf numFmtId="164" fontId="3" fillId="12" borderId="2" xfId="23" applyFont="1" applyFill="1" applyBorder="1" applyAlignment="1">
      <alignment horizontal="center" vertical="center"/>
    </xf>
    <xf numFmtId="0" fontId="19" fillId="0" borderId="2" xfId="0" applyFont="1" applyFill="1" applyBorder="1" applyAlignment="1">
      <alignment horizontal="center"/>
    </xf>
    <xf numFmtId="2" fontId="19" fillId="0" borderId="2" xfId="0" applyNumberFormat="1" applyFont="1" applyFill="1" applyBorder="1" applyAlignment="1">
      <alignment horizontal="center"/>
    </xf>
    <xf numFmtId="164" fontId="3" fillId="12" borderId="2" xfId="23" applyFont="1" applyFill="1" applyBorder="1" applyAlignment="1">
      <alignment horizontal="center"/>
    </xf>
    <xf numFmtId="0" fontId="3" fillId="2" borderId="2" xfId="24" applyFont="1" applyFill="1" applyBorder="1" applyAlignment="1">
      <alignment horizontal="center"/>
    </xf>
    <xf numFmtId="0" fontId="3" fillId="2" borderId="2" xfId="24" applyFont="1" applyFill="1" applyBorder="1" applyAlignment="1">
      <alignment horizontal="center" vertical="center"/>
    </xf>
    <xf numFmtId="0" fontId="4" fillId="0" borderId="2" xfId="24" applyFont="1" applyFill="1" applyBorder="1" applyAlignment="1">
      <alignment vertical="center"/>
    </xf>
    <xf numFmtId="0" fontId="4" fillId="2" borderId="2" xfId="24" applyFont="1" applyFill="1" applyBorder="1" applyAlignment="1">
      <alignment horizontal="center" vertical="center"/>
    </xf>
    <xf numFmtId="164" fontId="4" fillId="2" borderId="2" xfId="143" applyFont="1" applyFill="1" applyBorder="1" applyAlignment="1">
      <alignment horizontal="center" vertical="center"/>
    </xf>
    <xf numFmtId="164" fontId="3" fillId="2" borderId="2" xfId="143" applyFont="1" applyFill="1" applyBorder="1" applyAlignment="1">
      <alignment horizontal="center" vertical="center"/>
    </xf>
    <xf numFmtId="164" fontId="4" fillId="0" borderId="2" xfId="143" applyFont="1" applyFill="1" applyBorder="1" applyAlignment="1">
      <alignment horizontal="center" vertical="center"/>
    </xf>
    <xf numFmtId="0" fontId="9" fillId="0" borderId="0" xfId="2" applyFill="1" applyBorder="1" applyAlignment="1">
      <alignment vertical="center"/>
    </xf>
    <xf numFmtId="164" fontId="4" fillId="12" borderId="2" xfId="143" applyFont="1" applyFill="1" applyBorder="1" applyAlignment="1">
      <alignment horizontal="center" vertical="center"/>
    </xf>
    <xf numFmtId="164" fontId="9" fillId="0" borderId="0" xfId="2" applyNumberFormat="1" applyFill="1" applyBorder="1" applyAlignment="1">
      <alignment vertical="center"/>
    </xf>
    <xf numFmtId="0" fontId="12" fillId="0" borderId="0" xfId="2" applyFont="1" applyFill="1"/>
    <xf numFmtId="0" fontId="9" fillId="0" borderId="0" xfId="2" applyFont="1" applyFill="1" applyAlignment="1">
      <alignment wrapText="1"/>
    </xf>
    <xf numFmtId="0" fontId="9" fillId="0" borderId="0" xfId="2" applyFont="1" applyFill="1"/>
    <xf numFmtId="0" fontId="9" fillId="0" borderId="0" xfId="2" applyFont="1" applyFill="1" applyAlignment="1">
      <alignment horizontal="center"/>
    </xf>
    <xf numFmtId="43" fontId="9" fillId="0" borderId="0" xfId="6" applyFont="1" applyFill="1" applyAlignment="1">
      <alignment horizontal="right"/>
    </xf>
    <xf numFmtId="0" fontId="9" fillId="0" borderId="0" xfId="2" applyFont="1" applyFill="1" applyAlignment="1">
      <alignment horizontal="center" wrapText="1"/>
    </xf>
    <xf numFmtId="0" fontId="9" fillId="0" borderId="0" xfId="2" applyFont="1" applyFill="1" applyAlignment="1">
      <alignment horizontal="center" vertical="top" wrapText="1"/>
    </xf>
    <xf numFmtId="164" fontId="9" fillId="0" borderId="0" xfId="8" applyFont="1" applyFill="1" applyAlignment="1">
      <alignment horizontal="right"/>
    </xf>
    <xf numFmtId="167" fontId="9" fillId="0" borderId="0" xfId="7" applyFont="1" applyFill="1"/>
    <xf numFmtId="168" fontId="9" fillId="0" borderId="0" xfId="6" applyNumberFormat="1" applyFont="1" applyFill="1" applyAlignment="1">
      <alignment horizontal="right"/>
    </xf>
    <xf numFmtId="0" fontId="10" fillId="0" borderId="0" xfId="1" applyFont="1" applyFill="1" applyAlignment="1">
      <alignment horizontal="center"/>
    </xf>
    <xf numFmtId="0" fontId="9" fillId="0" borderId="0" xfId="2" applyFont="1" applyFill="1" applyAlignment="1">
      <alignment vertical="center"/>
    </xf>
    <xf numFmtId="0" fontId="10" fillId="0" borderId="0" xfId="1" applyFont="1" applyFill="1" applyAlignment="1">
      <alignment horizontal="center" vertical="top" wrapText="1"/>
    </xf>
    <xf numFmtId="0" fontId="10" fillId="0" borderId="0" xfId="1" applyFont="1" applyFill="1" applyAlignment="1">
      <alignment horizontal="left" vertical="top" wrapText="1"/>
    </xf>
    <xf numFmtId="169" fontId="10" fillId="0" borderId="0" xfId="3" applyNumberFormat="1" applyFont="1" applyFill="1" applyAlignment="1">
      <alignment horizontal="right"/>
    </xf>
    <xf numFmtId="0" fontId="9" fillId="0" borderId="0" xfId="1" applyFont="1" applyFill="1"/>
    <xf numFmtId="169" fontId="9" fillId="0" borderId="0" xfId="3" applyNumberFormat="1" applyFont="1" applyFill="1" applyAlignment="1"/>
    <xf numFmtId="169" fontId="9" fillId="0" borderId="0" xfId="3" applyNumberFormat="1" applyFont="1" applyFill="1" applyAlignment="1">
      <alignment horizontal="center"/>
    </xf>
    <xf numFmtId="169" fontId="9" fillId="0" borderId="0" xfId="3" applyNumberFormat="1" applyFont="1" applyFill="1" applyAlignment="1">
      <alignment horizontal="right"/>
    </xf>
    <xf numFmtId="0" fontId="9" fillId="0" borderId="0" xfId="2" applyFont="1" applyFill="1" applyAlignment="1">
      <alignment horizontal="left" wrapText="1"/>
    </xf>
    <xf numFmtId="43" fontId="9" fillId="0" borderId="0" xfId="10" applyFont="1" applyFill="1" applyAlignment="1">
      <alignment horizontal="center"/>
    </xf>
    <xf numFmtId="164" fontId="9" fillId="0" borderId="0" xfId="2" applyNumberFormat="1" applyFont="1" applyFill="1"/>
    <xf numFmtId="164" fontId="12" fillId="0" borderId="0" xfId="2" applyNumberFormat="1" applyFont="1" applyFill="1"/>
    <xf numFmtId="0" fontId="9" fillId="0" borderId="0" xfId="5" applyFont="1" applyFill="1"/>
    <xf numFmtId="43" fontId="9" fillId="0" borderId="0" xfId="6" applyFont="1" applyFill="1"/>
    <xf numFmtId="43" fontId="9" fillId="0" borderId="0" xfId="2" applyNumberFormat="1" applyFont="1" applyFill="1"/>
    <xf numFmtId="169" fontId="9" fillId="0" borderId="0" xfId="3" applyNumberFormat="1" applyFont="1" applyFill="1" applyAlignment="1">
      <alignment horizontal="center" wrapText="1"/>
    </xf>
    <xf numFmtId="169" fontId="9" fillId="0" borderId="0" xfId="143" applyNumberFormat="1" applyFont="1" applyFill="1" applyAlignment="1">
      <alignment horizontal="center" wrapText="1"/>
    </xf>
    <xf numFmtId="169" fontId="9" fillId="0" borderId="0" xfId="8" applyNumberFormat="1" applyFont="1" applyFill="1" applyAlignment="1">
      <alignment horizontal="right"/>
    </xf>
    <xf numFmtId="167" fontId="13" fillId="0" borderId="0" xfId="7" applyFont="1" applyFill="1"/>
    <xf numFmtId="164" fontId="9" fillId="0" borderId="0" xfId="8" applyNumberFormat="1" applyFont="1" applyFill="1" applyAlignment="1">
      <alignment horizontal="center"/>
    </xf>
    <xf numFmtId="168" fontId="9" fillId="0" borderId="0" xfId="6" applyNumberFormat="1" applyFont="1" applyFill="1" applyAlignment="1">
      <alignment horizontal="center" vertical="top"/>
    </xf>
    <xf numFmtId="164" fontId="9" fillId="0" borderId="0" xfId="8" applyFont="1" applyFill="1" applyAlignment="1">
      <alignment horizontal="center" vertical="top"/>
    </xf>
    <xf numFmtId="164" fontId="9" fillId="0" borderId="0" xfId="8" applyNumberFormat="1" applyFont="1" applyFill="1" applyAlignment="1">
      <alignment horizontal="center" vertical="top"/>
    </xf>
    <xf numFmtId="167" fontId="9" fillId="0" borderId="0" xfId="7" applyFont="1" applyFill="1" applyAlignment="1">
      <alignment horizontal="center" vertical="top"/>
    </xf>
    <xf numFmtId="168" fontId="9" fillId="0" borderId="0" xfId="6" applyNumberFormat="1" applyFont="1" applyFill="1" applyAlignment="1">
      <alignment vertical="top"/>
    </xf>
    <xf numFmtId="164" fontId="9" fillId="0" borderId="0" xfId="8" applyFont="1" applyFill="1" applyAlignment="1">
      <alignment vertical="top"/>
    </xf>
    <xf numFmtId="164" fontId="9" fillId="0" borderId="0" xfId="8" applyNumberFormat="1" applyFont="1" applyFill="1" applyAlignment="1">
      <alignment vertical="top"/>
    </xf>
    <xf numFmtId="167" fontId="9" fillId="0" borderId="0" xfId="7" applyFont="1" applyFill="1" applyAlignment="1">
      <alignment vertical="top"/>
    </xf>
    <xf numFmtId="0" fontId="9" fillId="0" borderId="0" xfId="2" applyFont="1" applyFill="1" applyAlignment="1">
      <alignment vertical="top"/>
    </xf>
    <xf numFmtId="164" fontId="9" fillId="0" borderId="0" xfId="2" applyNumberFormat="1" applyFont="1" applyFill="1" applyAlignment="1">
      <alignment vertical="top"/>
    </xf>
    <xf numFmtId="167" fontId="9" fillId="0" borderId="0" xfId="7" applyFont="1" applyFill="1" applyAlignment="1">
      <alignment horizontal="center" wrapText="1"/>
    </xf>
    <xf numFmtId="0" fontId="12" fillId="0" borderId="0" xfId="2" applyFont="1" applyFill="1" applyAlignment="1">
      <alignment horizontal="center" vertical="top"/>
    </xf>
    <xf numFmtId="170" fontId="9" fillId="0" borderId="0" xfId="11" applyFont="1" applyFill="1"/>
    <xf numFmtId="164" fontId="9" fillId="0" borderId="0" xfId="8" applyFont="1" applyFill="1" applyBorder="1" applyAlignment="1"/>
    <xf numFmtId="43" fontId="12" fillId="0" borderId="0" xfId="6" applyFont="1" applyFill="1"/>
    <xf numFmtId="164" fontId="9" fillId="0" borderId="0" xfId="8" applyFont="1" applyFill="1" applyAlignment="1">
      <alignment wrapText="1"/>
    </xf>
    <xf numFmtId="164" fontId="9" fillId="0" borderId="0" xfId="8" applyFont="1" applyFill="1" applyAlignment="1">
      <alignment horizontal="right" wrapText="1"/>
    </xf>
    <xf numFmtId="164" fontId="12" fillId="0" borderId="0" xfId="8" applyFont="1" applyFill="1" applyAlignment="1">
      <alignment horizontal="right"/>
    </xf>
    <xf numFmtId="43" fontId="9" fillId="0" borderId="0" xfId="6" applyFont="1" applyFill="1" applyAlignment="1">
      <alignment horizontal="center"/>
    </xf>
    <xf numFmtId="169" fontId="9" fillId="0" borderId="0" xfId="8" applyNumberFormat="1" applyFont="1" applyFill="1"/>
    <xf numFmtId="168" fontId="9" fillId="0" borderId="0" xfId="8" applyNumberFormat="1" applyFont="1" applyFill="1" applyAlignment="1">
      <alignment horizontal="center"/>
    </xf>
    <xf numFmtId="168" fontId="12" fillId="0" borderId="0" xfId="8" applyNumberFormat="1" applyFont="1" applyFill="1" applyBorder="1" applyAlignment="1">
      <alignment horizontal="right" vertical="center"/>
    </xf>
    <xf numFmtId="164" fontId="12" fillId="0" borderId="0" xfId="8" applyFont="1" applyFill="1" applyBorder="1" applyAlignment="1">
      <alignment horizontal="right" vertical="center"/>
    </xf>
    <xf numFmtId="169" fontId="9" fillId="6" borderId="0" xfId="3" applyNumberFormat="1" applyFont="1" applyFill="1" applyAlignment="1">
      <alignment horizontal="center"/>
    </xf>
    <xf numFmtId="43" fontId="9" fillId="2" borderId="0" xfId="6" applyFont="1" applyFill="1" applyAlignment="1">
      <alignment horizontal="center"/>
    </xf>
    <xf numFmtId="0" fontId="10" fillId="2" borderId="0" xfId="1" applyFont="1" applyFill="1" applyAlignment="1">
      <alignment horizontal="center" vertical="top"/>
    </xf>
    <xf numFmtId="0" fontId="11" fillId="0" borderId="0" xfId="0" applyFont="1" applyFill="1"/>
    <xf numFmtId="0" fontId="9" fillId="0" borderId="0" xfId="0" applyFont="1" applyFill="1"/>
    <xf numFmtId="0" fontId="10" fillId="2" borderId="0" xfId="1" applyFont="1" applyFill="1" applyAlignment="1">
      <alignment horizontal="left" vertical="top"/>
    </xf>
    <xf numFmtId="164" fontId="11" fillId="2" borderId="0" xfId="8" applyFont="1" applyFill="1"/>
    <xf numFmtId="0" fontId="11" fillId="2" borderId="0" xfId="2" applyFont="1" applyFill="1"/>
    <xf numFmtId="0" fontId="10" fillId="2" borderId="0" xfId="1" applyFont="1" applyFill="1" applyAlignment="1">
      <alignment vertical="top"/>
    </xf>
    <xf numFmtId="168" fontId="9" fillId="6" borderId="0" xfId="6" applyNumberFormat="1" applyFont="1" applyFill="1" applyAlignment="1">
      <alignment horizontal="right"/>
    </xf>
    <xf numFmtId="164" fontId="9" fillId="6" borderId="0" xfId="8" applyFont="1" applyFill="1" applyAlignment="1">
      <alignment wrapText="1"/>
    </xf>
    <xf numFmtId="167" fontId="9" fillId="6" borderId="0" xfId="151" applyNumberFormat="1" applyFont="1" applyFill="1"/>
    <xf numFmtId="0" fontId="9" fillId="16" borderId="0" xfId="2" applyFont="1" applyFill="1"/>
    <xf numFmtId="0" fontId="14" fillId="0" borderId="0" xfId="2" applyFont="1" applyFill="1"/>
    <xf numFmtId="43" fontId="9" fillId="6" borderId="0" xfId="6" applyFont="1" applyFill="1" applyAlignment="1">
      <alignment horizontal="right"/>
    </xf>
    <xf numFmtId="0" fontId="9" fillId="6" borderId="0" xfId="2" applyFont="1" applyFill="1"/>
    <xf numFmtId="167" fontId="9" fillId="2" borderId="0" xfId="7" applyFont="1" applyFill="1" applyAlignment="1">
      <alignment horizontal="center" wrapText="1"/>
    </xf>
    <xf numFmtId="164" fontId="12" fillId="0" borderId="2" xfId="3" applyNumberFormat="1" applyFont="1" applyFill="1" applyBorder="1" applyAlignment="1">
      <alignment horizontal="right"/>
    </xf>
    <xf numFmtId="0" fontId="10" fillId="0" borderId="0" xfId="1" applyFont="1" applyFill="1" applyAlignment="1">
      <alignment vertical="top"/>
    </xf>
    <xf numFmtId="43" fontId="28" fillId="0" borderId="2" xfId="6" applyNumberFormat="1" applyFont="1" applyFill="1" applyBorder="1" applyAlignment="1">
      <alignment horizontal="right" vertical="center"/>
    </xf>
    <xf numFmtId="0" fontId="10" fillId="0" borderId="0" xfId="1" applyFont="1" applyFill="1" applyAlignment="1">
      <alignment horizontal="center" vertical="top"/>
    </xf>
    <xf numFmtId="164" fontId="10" fillId="0" borderId="0" xfId="3" applyFont="1" applyFill="1" applyAlignment="1">
      <alignment horizontal="right"/>
    </xf>
    <xf numFmtId="164" fontId="9" fillId="0" borderId="0" xfId="3" applyFont="1" applyFill="1" applyAlignment="1"/>
    <xf numFmtId="0" fontId="9" fillId="0" borderId="0" xfId="14" applyFont="1" applyFill="1"/>
    <xf numFmtId="0" fontId="34" fillId="0" borderId="0" xfId="2" applyFont="1" applyFill="1" applyAlignment="1">
      <alignment horizontal="center" vertical="center"/>
    </xf>
    <xf numFmtId="0" fontId="33" fillId="0" borderId="2" xfId="2" quotePrefix="1" applyFont="1" applyFill="1" applyBorder="1" applyAlignment="1">
      <alignment horizontal="center" vertical="top" wrapText="1"/>
    </xf>
    <xf numFmtId="0" fontId="33" fillId="0" borderId="2" xfId="2" quotePrefix="1" applyFont="1" applyFill="1" applyBorder="1" applyAlignment="1">
      <alignment horizontal="center"/>
    </xf>
    <xf numFmtId="164" fontId="33" fillId="0" borderId="2" xfId="3" quotePrefix="1" applyFont="1" applyFill="1" applyBorder="1" applyAlignment="1">
      <alignment horizontal="center"/>
    </xf>
    <xf numFmtId="169" fontId="33" fillId="0" borderId="2" xfId="3" quotePrefix="1" applyNumberFormat="1" applyFont="1" applyFill="1" applyBorder="1" applyAlignment="1">
      <alignment horizontal="center"/>
    </xf>
    <xf numFmtId="0" fontId="33" fillId="0" borderId="2" xfId="2" quotePrefix="1" applyFont="1" applyFill="1" applyBorder="1" applyAlignment="1">
      <alignment horizontal="center" vertical="center" wrapText="1"/>
    </xf>
    <xf numFmtId="3" fontId="10" fillId="0" borderId="0" xfId="1" applyNumberFormat="1" applyFont="1" applyFill="1" applyAlignment="1">
      <alignment horizontal="center" vertical="top"/>
    </xf>
    <xf numFmtId="3" fontId="10" fillId="0" borderId="0" xfId="1" applyNumberFormat="1" applyFont="1" applyFill="1" applyAlignment="1">
      <alignment vertical="top"/>
    </xf>
    <xf numFmtId="3" fontId="10" fillId="0" borderId="0" xfId="3" applyNumberFormat="1" applyFont="1" applyFill="1" applyAlignment="1">
      <alignment horizontal="center"/>
    </xf>
    <xf numFmtId="3" fontId="33" fillId="0" borderId="2" xfId="3" applyNumberFormat="1" applyFont="1" applyFill="1" applyBorder="1" applyAlignment="1">
      <alignment horizontal="center"/>
    </xf>
    <xf numFmtId="3" fontId="9" fillId="0" borderId="0" xfId="3" applyNumberFormat="1" applyFont="1" applyFill="1" applyAlignment="1">
      <alignment horizontal="center"/>
    </xf>
    <xf numFmtId="169" fontId="9" fillId="2" borderId="0" xfId="8" applyNumberFormat="1" applyFont="1" applyFill="1" applyAlignment="1">
      <alignment horizontal="right"/>
    </xf>
    <xf numFmtId="0" fontId="10" fillId="0" borderId="0" xfId="1" applyFont="1" applyFill="1" applyAlignment="1">
      <alignment horizontal="center" vertical="top"/>
    </xf>
    <xf numFmtId="0" fontId="9" fillId="0" borderId="0" xfId="153" applyFont="1" applyFill="1"/>
    <xf numFmtId="43" fontId="9" fillId="2" borderId="0" xfId="2" applyNumberFormat="1" applyFont="1" applyFill="1"/>
    <xf numFmtId="0" fontId="10" fillId="0" borderId="0" xfId="1" applyFont="1" applyFill="1" applyAlignment="1" applyProtection="1">
      <alignment horizontal="center" vertical="top"/>
      <protection locked="0"/>
    </xf>
    <xf numFmtId="4" fontId="9" fillId="0" borderId="0" xfId="153" applyNumberFormat="1" applyFont="1" applyFill="1"/>
    <xf numFmtId="0" fontId="9" fillId="2" borderId="0" xfId="153" applyFont="1" applyFill="1"/>
    <xf numFmtId="43" fontId="10" fillId="0" borderId="0" xfId="6" applyFont="1" applyFill="1" applyAlignment="1" applyProtection="1">
      <alignment horizontal="center" vertical="top"/>
      <protection locked="0"/>
    </xf>
    <xf numFmtId="43" fontId="10" fillId="0" borderId="0" xfId="15" applyFont="1" applyFill="1" applyAlignment="1" applyProtection="1">
      <alignment vertical="top"/>
      <protection locked="0"/>
    </xf>
    <xf numFmtId="0" fontId="12" fillId="2" borderId="0" xfId="2" applyFont="1" applyFill="1"/>
    <xf numFmtId="43" fontId="33" fillId="0" borderId="2" xfId="6" quotePrefix="1" applyFont="1" applyFill="1" applyBorder="1" applyAlignment="1" applyProtection="1">
      <alignment horizontal="center" vertical="center"/>
      <protection locked="0"/>
    </xf>
    <xf numFmtId="43" fontId="9" fillId="0" borderId="0" xfId="6" applyFont="1" applyFill="1" applyAlignment="1" applyProtection="1">
      <alignment horizontal="center"/>
      <protection locked="0"/>
    </xf>
    <xf numFmtId="43" fontId="9" fillId="0" borderId="0" xfId="6" applyFont="1" applyFill="1" applyAlignment="1" applyProtection="1">
      <protection locked="0"/>
    </xf>
    <xf numFmtId="0" fontId="14" fillId="0" borderId="0" xfId="14" applyFont="1" applyFill="1"/>
    <xf numFmtId="0" fontId="9" fillId="2" borderId="0" xfId="1" applyFont="1" applyFill="1"/>
    <xf numFmtId="0" fontId="9" fillId="2" borderId="0" xfId="2" applyFont="1" applyFill="1" applyBorder="1"/>
    <xf numFmtId="43" fontId="9" fillId="2" borderId="0" xfId="10" applyFont="1" applyFill="1" applyAlignment="1">
      <alignment horizontal="right"/>
    </xf>
    <xf numFmtId="10" fontId="9" fillId="2" borderId="0" xfId="154" applyNumberFormat="1" applyFont="1" applyFill="1" applyAlignment="1">
      <alignment horizontal="right"/>
    </xf>
    <xf numFmtId="43" fontId="9" fillId="2" borderId="0" xfId="6" applyFont="1" applyFill="1" applyAlignment="1"/>
    <xf numFmtId="43" fontId="9" fillId="2" borderId="0" xfId="6" applyFont="1" applyFill="1"/>
    <xf numFmtId="168" fontId="12" fillId="2" borderId="0" xfId="6" applyNumberFormat="1" applyFont="1" applyFill="1" applyBorder="1" applyAlignment="1">
      <alignment horizontal="right" vertical="center"/>
    </xf>
    <xf numFmtId="43" fontId="9" fillId="2" borderId="0" xfId="6" applyFont="1" applyFill="1" applyBorder="1"/>
    <xf numFmtId="43" fontId="9" fillId="2" borderId="0" xfId="2" applyNumberFormat="1" applyFont="1" applyFill="1" applyBorder="1"/>
    <xf numFmtId="0" fontId="9" fillId="0" borderId="0" xfId="2" applyFont="1" applyFill="1" applyProtection="1">
      <protection locked="0"/>
    </xf>
    <xf numFmtId="39" fontId="12" fillId="0" borderId="2" xfId="6" applyNumberFormat="1" applyFont="1" applyFill="1" applyBorder="1" applyAlignment="1" applyProtection="1">
      <alignment horizontal="center" vertical="center"/>
      <protection locked="0"/>
    </xf>
    <xf numFmtId="0" fontId="9" fillId="0" borderId="0" xfId="2" applyFont="1" applyFill="1" applyAlignment="1" applyProtection="1">
      <alignment horizontal="center" vertical="top"/>
      <protection locked="0"/>
    </xf>
    <xf numFmtId="0" fontId="11" fillId="0" borderId="0" xfId="153" applyFont="1" applyFill="1"/>
    <xf numFmtId="0" fontId="10" fillId="0" borderId="0" xfId="1" applyFont="1" applyFill="1" applyAlignment="1">
      <alignment horizontal="left" vertical="top"/>
    </xf>
    <xf numFmtId="4" fontId="10" fillId="0" borderId="0" xfId="1" applyNumberFormat="1" applyFont="1" applyFill="1" applyAlignment="1">
      <alignment horizontal="center" vertical="top"/>
    </xf>
    <xf numFmtId="43" fontId="33" fillId="2" borderId="0" xfId="6" applyFont="1" applyFill="1" applyBorder="1" applyAlignment="1">
      <alignment horizontal="center" vertical="center" wrapText="1"/>
    </xf>
    <xf numFmtId="43" fontId="10" fillId="0" borderId="0" xfId="6" applyFont="1" applyFill="1" applyAlignment="1">
      <alignment horizontal="center" vertical="top"/>
    </xf>
    <xf numFmtId="43" fontId="10" fillId="0" borderId="0" xfId="6" applyFont="1" applyFill="1" applyAlignment="1">
      <alignment horizontal="right" vertical="top"/>
    </xf>
    <xf numFmtId="4" fontId="10" fillId="0" borderId="0" xfId="6" applyNumberFormat="1" applyFont="1" applyFill="1" applyAlignment="1">
      <alignment horizontal="right" vertical="top"/>
    </xf>
    <xf numFmtId="43" fontId="10" fillId="2" borderId="0" xfId="6" applyFont="1" applyFill="1" applyAlignment="1">
      <alignment horizontal="right" vertical="top"/>
    </xf>
    <xf numFmtId="43" fontId="11" fillId="2" borderId="0" xfId="6" applyFont="1" applyFill="1"/>
    <xf numFmtId="0" fontId="11" fillId="2" borderId="0" xfId="1" applyFont="1" applyFill="1"/>
    <xf numFmtId="167" fontId="32" fillId="2" borderId="0" xfId="2" applyNumberFormat="1" applyFont="1" applyFill="1" applyAlignment="1" applyProtection="1">
      <alignment horizontal="center"/>
    </xf>
    <xf numFmtId="0" fontId="10" fillId="2" borderId="0" xfId="2" applyFont="1" applyFill="1" applyAlignment="1">
      <alignment horizontal="left" vertical="top"/>
    </xf>
    <xf numFmtId="43" fontId="11" fillId="2" borderId="0" xfId="6" applyFont="1" applyFill="1" applyAlignment="1">
      <alignment horizontal="left"/>
    </xf>
    <xf numFmtId="0" fontId="11" fillId="2" borderId="0" xfId="2" applyFont="1" applyFill="1" applyAlignment="1">
      <alignment horizontal="left"/>
    </xf>
    <xf numFmtId="0" fontId="10" fillId="0" borderId="0" xfId="2" applyFont="1" applyFill="1" applyBorder="1" applyAlignment="1">
      <alignment horizontal="center" vertical="top"/>
    </xf>
    <xf numFmtId="0" fontId="10" fillId="0" borderId="0" xfId="2" applyFont="1" applyFill="1" applyBorder="1" applyAlignment="1">
      <alignment horizontal="left" vertical="top"/>
    </xf>
    <xf numFmtId="4" fontId="10" fillId="0" borderId="0" xfId="2" applyNumberFormat="1" applyFont="1" applyFill="1" applyBorder="1" applyAlignment="1">
      <alignment horizontal="center" vertical="top"/>
    </xf>
    <xf numFmtId="43" fontId="34" fillId="2" borderId="0" xfId="6" applyFont="1" applyFill="1" applyAlignment="1">
      <alignment horizontal="center" vertical="center"/>
    </xf>
    <xf numFmtId="0" fontId="34" fillId="2" borderId="0" xfId="2" applyFont="1" applyFill="1" applyAlignment="1">
      <alignment horizontal="center" vertical="center"/>
    </xf>
    <xf numFmtId="0" fontId="33" fillId="0" borderId="2" xfId="2" quotePrefix="1" applyFont="1" applyFill="1" applyBorder="1" applyAlignment="1">
      <alignment horizontal="center" vertical="center"/>
    </xf>
    <xf numFmtId="43" fontId="33" fillId="0" borderId="2" xfId="6" quotePrefix="1" applyFont="1" applyFill="1" applyBorder="1" applyAlignment="1">
      <alignment horizontal="center" vertical="center"/>
    </xf>
    <xf numFmtId="4" fontId="33" fillId="0" borderId="2" xfId="6" quotePrefix="1" applyNumberFormat="1" applyFont="1" applyFill="1" applyBorder="1" applyAlignment="1">
      <alignment horizontal="center" vertical="center"/>
    </xf>
    <xf numFmtId="43" fontId="33" fillId="2" borderId="0" xfId="6" quotePrefix="1" applyFont="1" applyFill="1" applyBorder="1" applyAlignment="1">
      <alignment horizontal="center" vertical="center"/>
    </xf>
    <xf numFmtId="43" fontId="9" fillId="0" borderId="0" xfId="6" applyFont="1" applyFill="1" applyAlignment="1"/>
    <xf numFmtId="4" fontId="9" fillId="0" borderId="0" xfId="6" applyNumberFormat="1" applyFont="1" applyFill="1" applyAlignment="1"/>
    <xf numFmtId="4" fontId="9" fillId="0" borderId="0" xfId="2" applyNumberFormat="1" applyFont="1" applyFill="1"/>
    <xf numFmtId="0" fontId="9" fillId="0" borderId="0" xfId="2" applyFont="1" applyFill="1" applyAlignment="1">
      <alignment horizontal="left" vertical="top"/>
    </xf>
    <xf numFmtId="4" fontId="12" fillId="0" borderId="2" xfId="15" applyNumberFormat="1" applyFont="1" applyFill="1" applyBorder="1" applyAlignment="1">
      <alignment horizontal="right" vertical="center"/>
    </xf>
    <xf numFmtId="4" fontId="12" fillId="0" borderId="2" xfId="6" applyNumberFormat="1" applyFont="1" applyFill="1" applyBorder="1" applyAlignment="1">
      <alignment horizontal="right" vertical="center"/>
    </xf>
    <xf numFmtId="0" fontId="9" fillId="0" borderId="0" xfId="2" applyFont="1" applyFill="1" applyAlignment="1">
      <alignment horizontal="center" vertical="top"/>
    </xf>
    <xf numFmtId="0" fontId="10" fillId="0" borderId="0" xfId="1" applyFont="1" applyFill="1" applyAlignment="1">
      <alignment vertical="center"/>
    </xf>
    <xf numFmtId="0" fontId="10" fillId="0" borderId="0" xfId="1" applyFont="1" applyFill="1" applyAlignment="1">
      <alignment horizontal="center" vertical="center"/>
    </xf>
    <xf numFmtId="4" fontId="10" fillId="0" borderId="0" xfId="6" applyNumberFormat="1" applyFont="1" applyFill="1" applyAlignment="1">
      <alignment horizontal="center" vertical="center"/>
    </xf>
    <xf numFmtId="43" fontId="10" fillId="0" borderId="0" xfId="15" applyFont="1" applyFill="1" applyAlignment="1">
      <alignment vertical="top"/>
    </xf>
    <xf numFmtId="0" fontId="32" fillId="0" borderId="0" xfId="1" applyFont="1" applyFill="1" applyAlignment="1">
      <alignment vertical="top"/>
    </xf>
    <xf numFmtId="0" fontId="12" fillId="0" borderId="2" xfId="2" applyFont="1" applyFill="1" applyBorder="1" applyAlignment="1">
      <alignment horizontal="center" vertical="center"/>
    </xf>
    <xf numFmtId="4" fontId="12" fillId="0" borderId="2" xfId="6" applyNumberFormat="1" applyFont="1" applyFill="1" applyBorder="1" applyAlignment="1">
      <alignment horizontal="center" vertical="center"/>
    </xf>
    <xf numFmtId="0" fontId="12" fillId="0" borderId="0" xfId="2" applyFont="1" applyFill="1" applyAlignment="1">
      <alignment horizontal="center" vertical="center"/>
    </xf>
    <xf numFmtId="43" fontId="12" fillId="0" borderId="0" xfId="6" applyFont="1" applyFill="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xf>
    <xf numFmtId="4" fontId="9" fillId="0" borderId="2" xfId="6" applyNumberFormat="1" applyFont="1" applyFill="1" applyBorder="1" applyAlignment="1">
      <alignment horizontal="center" vertical="center"/>
    </xf>
    <xf numFmtId="0" fontId="9" fillId="0" borderId="0" xfId="2" applyFont="1" applyFill="1" applyAlignment="1">
      <alignment horizontal="center" vertical="center"/>
    </xf>
    <xf numFmtId="43" fontId="9" fillId="0" borderId="0" xfId="6" applyFont="1" applyFill="1" applyAlignment="1">
      <alignment horizontal="center" vertical="center"/>
    </xf>
    <xf numFmtId="4" fontId="10" fillId="0" borderId="2" xfId="153" applyNumberFormat="1" applyFont="1" applyBorder="1" applyAlignment="1">
      <alignment horizontal="center" vertical="center"/>
    </xf>
    <xf numFmtId="4" fontId="9" fillId="0" borderId="0" xfId="6" applyNumberFormat="1" applyFont="1" applyFill="1" applyAlignment="1">
      <alignment horizontal="center" vertical="center"/>
    </xf>
    <xf numFmtId="4" fontId="10" fillId="0" borderId="0" xfId="1" applyNumberFormat="1" applyFont="1" applyFill="1" applyAlignment="1">
      <alignment vertical="top"/>
    </xf>
    <xf numFmtId="4" fontId="10" fillId="0" borderId="0" xfId="3" applyNumberFormat="1" applyFont="1" applyFill="1" applyAlignment="1">
      <alignment horizontal="right"/>
    </xf>
    <xf numFmtId="4" fontId="33" fillId="0" borderId="2" xfId="3" quotePrefix="1" applyNumberFormat="1" applyFont="1" applyFill="1" applyBorder="1" applyAlignment="1">
      <alignment horizontal="center"/>
    </xf>
    <xf numFmtId="4" fontId="9" fillId="0" borderId="0" xfId="3" applyNumberFormat="1" applyFont="1" applyFill="1" applyAlignment="1"/>
    <xf numFmtId="164" fontId="12" fillId="0" borderId="2" xfId="3" applyNumberFormat="1" applyFont="1" applyFill="1" applyBorder="1" applyAlignment="1">
      <alignment horizontal="right" vertical="center"/>
    </xf>
    <xf numFmtId="0" fontId="9" fillId="0" borderId="0" xfId="2" applyFont="1" applyFill="1" applyAlignment="1">
      <alignment horizontal="right" vertical="center"/>
    </xf>
    <xf numFmtId="0" fontId="28" fillId="0" borderId="2" xfId="1" applyNumberFormat="1" applyFont="1" applyFill="1" applyBorder="1" applyAlignment="1">
      <alignment horizontal="right" vertical="center" wrapText="1"/>
    </xf>
    <xf numFmtId="0" fontId="12" fillId="0" borderId="2" xfId="1" applyNumberFormat="1" applyFont="1" applyFill="1" applyBorder="1" applyAlignment="1">
      <alignment horizontal="right" vertical="center" wrapText="1"/>
    </xf>
    <xf numFmtId="0" fontId="33" fillId="0" borderId="2" xfId="2" applyFont="1" applyFill="1" applyBorder="1" applyAlignment="1">
      <alignment horizontal="center" vertical="center" wrapText="1"/>
    </xf>
    <xf numFmtId="0" fontId="12" fillId="0" borderId="2" xfId="1" applyNumberFormat="1" applyFont="1" applyFill="1" applyBorder="1" applyAlignment="1" applyProtection="1">
      <alignment horizontal="right" vertical="center" wrapText="1"/>
      <protection locked="0"/>
    </xf>
    <xf numFmtId="0" fontId="33" fillId="0" borderId="2" xfId="2" quotePrefix="1" applyFont="1" applyFill="1" applyBorder="1" applyAlignment="1" applyProtection="1">
      <alignment horizontal="center" vertical="center"/>
      <protection locked="0"/>
    </xf>
    <xf numFmtId="0" fontId="33" fillId="0" borderId="2" xfId="2" applyFont="1" applyFill="1" applyBorder="1" applyAlignment="1" applyProtection="1">
      <alignment horizontal="center" vertical="center"/>
      <protection locked="0"/>
    </xf>
    <xf numFmtId="43" fontId="33" fillId="0" borderId="2" xfId="6" applyFont="1" applyFill="1" applyBorder="1" applyAlignment="1" applyProtection="1">
      <alignment horizontal="center" vertical="center"/>
      <protection locked="0"/>
    </xf>
    <xf numFmtId="43" fontId="33" fillId="0" borderId="2" xfId="6" applyFont="1" applyFill="1" applyBorder="1" applyAlignment="1">
      <alignment horizontal="center" vertical="center"/>
    </xf>
    <xf numFmtId="167" fontId="9" fillId="0" borderId="2" xfId="2" applyNumberFormat="1" applyFont="1" applyFill="1" applyBorder="1" applyAlignment="1">
      <alignment horizontal="center" wrapText="1"/>
    </xf>
    <xf numFmtId="167" fontId="9" fillId="0" borderId="2" xfId="2" applyNumberFormat="1" applyFont="1" applyFill="1" applyBorder="1" applyAlignment="1">
      <alignment horizontal="center" vertical="top" wrapText="1"/>
    </xf>
    <xf numFmtId="167" fontId="9" fillId="0" borderId="2" xfId="2" applyNumberFormat="1" applyFont="1" applyFill="1" applyBorder="1" applyAlignment="1">
      <alignment horizontal="left" wrapText="1"/>
    </xf>
    <xf numFmtId="167" fontId="9" fillId="0" borderId="2" xfId="2" applyNumberFormat="1" applyFont="1" applyFill="1" applyBorder="1" applyAlignment="1">
      <alignment horizontal="center"/>
    </xf>
    <xf numFmtId="3" fontId="9" fillId="0" borderId="2" xfId="3" applyNumberFormat="1" applyFont="1" applyFill="1" applyBorder="1" applyAlignment="1">
      <alignment horizontal="center"/>
    </xf>
    <xf numFmtId="164" fontId="9" fillId="0" borderId="2" xfId="3" applyFont="1" applyFill="1" applyBorder="1" applyAlignment="1"/>
    <xf numFmtId="169" fontId="9" fillId="0" borderId="2" xfId="3" applyNumberFormat="1" applyFont="1" applyFill="1" applyBorder="1" applyAlignment="1"/>
    <xf numFmtId="0" fontId="12" fillId="0" borderId="2" xfId="2" quotePrefix="1" applyFont="1" applyFill="1" applyBorder="1" applyAlignment="1">
      <alignment horizontal="center" wrapText="1"/>
    </xf>
    <xf numFmtId="0" fontId="12" fillId="0" borderId="2" xfId="2" quotePrefix="1" applyFont="1" applyFill="1" applyBorder="1" applyAlignment="1">
      <alignment horizontal="center" vertical="top" wrapText="1"/>
    </xf>
    <xf numFmtId="0" fontId="13" fillId="0" borderId="2" xfId="2" applyFont="1" applyFill="1" applyBorder="1" applyAlignment="1" applyProtection="1">
      <alignment horizontal="left"/>
      <protection locked="0"/>
    </xf>
    <xf numFmtId="0" fontId="12" fillId="0" borderId="2" xfId="2" quotePrefix="1" applyFont="1" applyFill="1" applyBorder="1" applyAlignment="1">
      <alignment horizontal="center"/>
    </xf>
    <xf numFmtId="3" fontId="12" fillId="0" borderId="2" xfId="3" quotePrefix="1" applyNumberFormat="1" applyFont="1" applyFill="1" applyBorder="1" applyAlignment="1">
      <alignment horizontal="center"/>
    </xf>
    <xf numFmtId="0" fontId="12" fillId="0" borderId="2" xfId="2" applyFont="1" applyFill="1" applyBorder="1" applyAlignment="1">
      <alignment horizontal="center" wrapText="1"/>
    </xf>
    <xf numFmtId="0" fontId="12" fillId="0" borderId="2" xfId="2" applyFont="1" applyFill="1" applyBorder="1" applyAlignment="1">
      <alignment vertical="top" wrapText="1"/>
    </xf>
    <xf numFmtId="0" fontId="13" fillId="0" borderId="2" xfId="2" applyFont="1" applyFill="1" applyBorder="1" applyAlignment="1"/>
    <xf numFmtId="0" fontId="12" fillId="0" borderId="2" xfId="2" applyFont="1" applyFill="1" applyBorder="1" applyAlignment="1">
      <alignment horizontal="center"/>
    </xf>
    <xf numFmtId="3" fontId="12" fillId="0" borderId="2" xfId="3" applyNumberFormat="1" applyFont="1" applyFill="1" applyBorder="1" applyAlignment="1">
      <alignment horizontal="center"/>
    </xf>
    <xf numFmtId="164" fontId="12" fillId="0" borderId="2" xfId="3" applyFont="1" applyFill="1" applyBorder="1" applyAlignment="1">
      <alignment horizontal="right"/>
    </xf>
    <xf numFmtId="169" fontId="12" fillId="0" borderId="2" xfId="3" applyNumberFormat="1" applyFont="1" applyFill="1" applyBorder="1" applyAlignment="1">
      <alignment horizontal="right"/>
    </xf>
    <xf numFmtId="0" fontId="13" fillId="0" borderId="2" xfId="2" applyFont="1" applyFill="1" applyBorder="1" applyAlignment="1">
      <alignment horizontal="left" wrapText="1"/>
    </xf>
    <xf numFmtId="0" fontId="9" fillId="0" borderId="2" xfId="2" applyFont="1" applyFill="1" applyBorder="1" applyAlignment="1">
      <alignment horizontal="center" vertical="top" wrapText="1"/>
    </xf>
    <xf numFmtId="0" fontId="14" fillId="0" borderId="2" xfId="5" applyFont="1" applyFill="1" applyBorder="1" applyAlignment="1">
      <alignment horizontal="center" vertical="top"/>
    </xf>
    <xf numFmtId="0" fontId="9" fillId="0" borderId="2" xfId="5" applyFont="1" applyFill="1" applyBorder="1" applyAlignment="1">
      <alignment horizontal="justify" vertical="top" wrapText="1"/>
    </xf>
    <xf numFmtId="0" fontId="9" fillId="0" borderId="2" xfId="2" applyFont="1" applyFill="1" applyBorder="1" applyAlignment="1">
      <alignment horizontal="center" wrapText="1"/>
    </xf>
    <xf numFmtId="175" fontId="9" fillId="0" borderId="2" xfId="8" applyNumberFormat="1" applyFont="1" applyFill="1" applyBorder="1" applyAlignment="1">
      <alignment horizontal="right"/>
    </xf>
    <xf numFmtId="175" fontId="9" fillId="0" borderId="2" xfId="3" applyNumberFormat="1" applyFont="1" applyFill="1" applyBorder="1" applyAlignment="1">
      <alignment horizontal="right"/>
    </xf>
    <xf numFmtId="0" fontId="9" fillId="0" borderId="2" xfId="2" applyFont="1" applyFill="1" applyBorder="1" applyAlignment="1">
      <alignment horizontal="left" vertical="top" wrapText="1"/>
    </xf>
    <xf numFmtId="0" fontId="9" fillId="0" borderId="2" xfId="2" applyFont="1" applyFill="1" applyBorder="1" applyAlignment="1">
      <alignment horizontal="left" wrapText="1"/>
    </xf>
    <xf numFmtId="0" fontId="9" fillId="0" borderId="2" xfId="2" applyFont="1" applyFill="1" applyBorder="1" applyAlignment="1">
      <alignment horizontal="center"/>
    </xf>
    <xf numFmtId="164" fontId="9" fillId="0" borderId="2" xfId="3" applyFont="1" applyFill="1" applyBorder="1" applyAlignment="1">
      <alignment horizontal="right"/>
    </xf>
    <xf numFmtId="169" fontId="9" fillId="0" borderId="2" xfId="3" applyNumberFormat="1" applyFont="1" applyFill="1" applyBorder="1" applyAlignment="1">
      <alignment horizontal="right"/>
    </xf>
    <xf numFmtId="0" fontId="14" fillId="0" borderId="2" xfId="0" applyFont="1" applyFill="1" applyBorder="1" applyAlignment="1">
      <alignment horizontal="center" vertical="top" wrapText="1"/>
    </xf>
    <xf numFmtId="0" fontId="14" fillId="0" borderId="2" xfId="0" applyFont="1" applyFill="1" applyBorder="1" applyAlignment="1">
      <alignment horizontal="justify" vertical="top" wrapText="1"/>
    </xf>
    <xf numFmtId="0" fontId="14" fillId="0" borderId="2" xfId="2" applyFont="1" applyFill="1" applyBorder="1" applyAlignment="1">
      <alignment horizontal="left" vertical="top" wrapText="1"/>
    </xf>
    <xf numFmtId="0" fontId="14" fillId="0" borderId="2" xfId="2" applyFont="1" applyFill="1" applyBorder="1"/>
    <xf numFmtId="0" fontId="9" fillId="0" borderId="2" xfId="2" applyFont="1" applyFill="1" applyBorder="1" applyAlignment="1"/>
    <xf numFmtId="164" fontId="9" fillId="0" borderId="2" xfId="8" applyFont="1" applyFill="1" applyBorder="1" applyAlignment="1">
      <alignment horizontal="right"/>
    </xf>
    <xf numFmtId="0" fontId="9" fillId="0" borderId="2" xfId="2" applyFont="1" applyFill="1" applyBorder="1" applyAlignment="1">
      <alignment vertical="top" wrapText="1"/>
    </xf>
    <xf numFmtId="0" fontId="14" fillId="0" borderId="2" xfId="2" applyFont="1" applyFill="1" applyBorder="1" applyAlignment="1">
      <alignment horizontal="center" vertical="top" wrapText="1"/>
    </xf>
    <xf numFmtId="0" fontId="14" fillId="0" borderId="2" xfId="20" applyFont="1" applyFill="1" applyBorder="1"/>
    <xf numFmtId="0" fontId="9" fillId="0" borderId="2" xfId="4" applyFont="1" applyFill="1" applyBorder="1" applyAlignment="1">
      <alignment horizontal="center" vertical="top" wrapText="1"/>
    </xf>
    <xf numFmtId="0" fontId="9" fillId="0" borderId="2" xfId="5" applyFont="1" applyFill="1" applyBorder="1" applyAlignment="1">
      <alignment horizontal="center" vertical="top" wrapText="1"/>
    </xf>
    <xf numFmtId="0" fontId="9" fillId="0" borderId="2" xfId="2" applyFont="1" applyFill="1" applyBorder="1" applyAlignment="1">
      <alignment wrapText="1"/>
    </xf>
    <xf numFmtId="167" fontId="9" fillId="0" borderId="2" xfId="7" applyFont="1" applyFill="1" applyBorder="1" applyAlignment="1">
      <alignment horizontal="center" vertical="top" wrapText="1"/>
    </xf>
    <xf numFmtId="0" fontId="9" fillId="0" borderId="2" xfId="9"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justify" vertical="top" wrapText="1"/>
    </xf>
    <xf numFmtId="0" fontId="9" fillId="0" borderId="2" xfId="2" applyFont="1" applyFill="1" applyBorder="1" applyAlignment="1">
      <alignment horizontal="justify" vertical="top" wrapText="1"/>
    </xf>
    <xf numFmtId="43" fontId="9" fillId="0" borderId="2" xfId="6" applyFont="1" applyFill="1" applyBorder="1" applyAlignment="1">
      <alignment horizontal="right"/>
    </xf>
    <xf numFmtId="0" fontId="9" fillId="0" borderId="2" xfId="4" applyFont="1" applyFill="1" applyBorder="1" applyAlignment="1">
      <alignment horizontal="left" vertical="top" wrapText="1"/>
    </xf>
    <xf numFmtId="0" fontId="9" fillId="0" borderId="2" xfId="4" applyFont="1" applyFill="1" applyBorder="1" applyAlignment="1">
      <alignment horizontal="center" wrapText="1"/>
    </xf>
    <xf numFmtId="0" fontId="9" fillId="0" borderId="2" xfId="4" applyFont="1" applyFill="1" applyBorder="1" applyAlignment="1">
      <alignment horizontal="left" wrapText="1"/>
    </xf>
    <xf numFmtId="0" fontId="9" fillId="0" borderId="2" xfId="0" applyFont="1" applyFill="1" applyBorder="1" applyAlignment="1">
      <alignment horizontal="center" wrapText="1"/>
    </xf>
    <xf numFmtId="3" fontId="9" fillId="0" borderId="2" xfId="6" applyNumberFormat="1" applyFont="1" applyFill="1" applyBorder="1" applyAlignment="1">
      <alignment horizontal="center"/>
    </xf>
    <xf numFmtId="0" fontId="9" fillId="0" borderId="2" xfId="68" applyFont="1" applyFill="1" applyBorder="1" applyAlignment="1">
      <alignment horizontal="center" vertical="top" wrapText="1"/>
    </xf>
    <xf numFmtId="43" fontId="9" fillId="0" borderId="2" xfId="10" applyFont="1" applyFill="1" applyBorder="1" applyAlignment="1">
      <alignment horizontal="right"/>
    </xf>
    <xf numFmtId="0" fontId="12" fillId="0" borderId="2" xfId="2" applyFont="1" applyFill="1" applyBorder="1"/>
    <xf numFmtId="0" fontId="9" fillId="0" borderId="2" xfId="5" applyFont="1" applyFill="1" applyBorder="1" applyAlignment="1">
      <alignment horizontal="left" vertical="top" wrapText="1"/>
    </xf>
    <xf numFmtId="169" fontId="9" fillId="0" borderId="2" xfId="3" applyNumberFormat="1" applyFont="1" applyFill="1" applyBorder="1" applyAlignment="1">
      <alignment horizontal="center"/>
    </xf>
    <xf numFmtId="49" fontId="14" fillId="0" borderId="2" xfId="0" applyNumberFormat="1" applyFont="1" applyFill="1" applyBorder="1" applyAlignment="1">
      <alignment horizontal="center" vertical="top" wrapText="1"/>
    </xf>
    <xf numFmtId="0" fontId="9" fillId="0" borderId="2" xfId="5" applyFont="1" applyFill="1" applyBorder="1" applyAlignment="1">
      <alignment horizontal="center" wrapText="1"/>
    </xf>
    <xf numFmtId="3" fontId="9" fillId="0" borderId="2" xfId="3" applyNumberFormat="1" applyFont="1" applyFill="1" applyBorder="1" applyAlignment="1">
      <alignment horizontal="right"/>
    </xf>
    <xf numFmtId="167" fontId="9" fillId="0" borderId="2" xfId="7" quotePrefix="1" applyFont="1" applyFill="1" applyBorder="1" applyAlignment="1">
      <alignment horizontal="center" vertical="top" wrapText="1"/>
    </xf>
    <xf numFmtId="0" fontId="9" fillId="0" borderId="2" xfId="0" quotePrefix="1" applyFont="1" applyFill="1" applyBorder="1" applyAlignment="1">
      <alignment horizontal="center" vertical="top" wrapText="1"/>
    </xf>
    <xf numFmtId="0" fontId="14" fillId="0" borderId="2" xfId="2" applyFont="1" applyFill="1" applyBorder="1" applyAlignment="1">
      <alignment vertical="center"/>
    </xf>
    <xf numFmtId="49" fontId="9" fillId="0" borderId="2" xfId="7" applyNumberFormat="1" applyFont="1" applyFill="1" applyBorder="1" applyAlignment="1">
      <alignment horizontal="center" vertical="top" wrapText="1"/>
    </xf>
    <xf numFmtId="167" fontId="9" fillId="0" borderId="2" xfId="7" applyFont="1" applyFill="1" applyBorder="1" applyAlignment="1">
      <alignment horizontal="justify" vertical="top" wrapText="1"/>
    </xf>
    <xf numFmtId="3" fontId="9" fillId="0" borderId="2" xfId="3" applyNumberFormat="1" applyFont="1" applyFill="1" applyBorder="1" applyAlignment="1">
      <alignment horizontal="center" wrapText="1"/>
    </xf>
    <xf numFmtId="167" fontId="9" fillId="0" borderId="2" xfId="7" applyFont="1" applyFill="1" applyBorder="1" applyAlignment="1">
      <alignment horizontal="center"/>
    </xf>
    <xf numFmtId="167" fontId="9" fillId="0" borderId="2" xfId="7" applyFont="1" applyFill="1" applyBorder="1" applyAlignment="1">
      <alignment horizontal="center" vertical="justify" wrapText="1"/>
    </xf>
    <xf numFmtId="164" fontId="9" fillId="0" borderId="2" xfId="3" applyFont="1" applyFill="1" applyBorder="1" applyAlignment="1">
      <alignment horizontal="center"/>
    </xf>
    <xf numFmtId="0" fontId="9" fillId="0" borderId="2" xfId="4" quotePrefix="1" applyFont="1" applyFill="1" applyBorder="1" applyAlignment="1">
      <alignment horizontal="center" vertical="top" wrapText="1"/>
    </xf>
    <xf numFmtId="0" fontId="0" fillId="0" borderId="2" xfId="0" applyFill="1" applyBorder="1" applyAlignment="1">
      <alignment wrapText="1"/>
    </xf>
    <xf numFmtId="3" fontId="9" fillId="0" borderId="2" xfId="143" applyNumberFormat="1" applyFont="1" applyFill="1" applyBorder="1" applyAlignment="1">
      <alignment horizontal="center" wrapText="1"/>
    </xf>
    <xf numFmtId="4" fontId="0" fillId="0" borderId="2" xfId="0" applyNumberFormat="1" applyFill="1" applyBorder="1"/>
    <xf numFmtId="169" fontId="9" fillId="0" borderId="2" xfId="8" applyNumberFormat="1" applyFont="1" applyFill="1" applyBorder="1" applyAlignment="1">
      <alignment horizontal="right"/>
    </xf>
    <xf numFmtId="0" fontId="9" fillId="0" borderId="2" xfId="7" quotePrefix="1" applyNumberFormat="1" applyFont="1" applyFill="1" applyBorder="1" applyAlignment="1">
      <alignment horizontal="center" vertical="top" wrapText="1"/>
    </xf>
    <xf numFmtId="167" fontId="9" fillId="0" borderId="2" xfId="7" applyFont="1" applyFill="1" applyBorder="1" applyAlignment="1">
      <alignment horizontal="left" vertical="top" wrapText="1"/>
    </xf>
    <xf numFmtId="0" fontId="9" fillId="0" borderId="2" xfId="5" applyFont="1" applyFill="1" applyBorder="1" applyAlignment="1">
      <alignment horizontal="center" vertical="center" wrapText="1"/>
    </xf>
    <xf numFmtId="0" fontId="9" fillId="0" borderId="2" xfId="5" applyFont="1" applyFill="1" applyBorder="1" applyAlignment="1">
      <alignment horizontal="left" vertical="center" wrapText="1"/>
    </xf>
    <xf numFmtId="0" fontId="9" fillId="0" borderId="2" xfId="11" quotePrefix="1" applyNumberFormat="1" applyFont="1" applyFill="1" applyBorder="1" applyAlignment="1">
      <alignment horizontal="center" vertical="top" wrapText="1"/>
    </xf>
    <xf numFmtId="167" fontId="9" fillId="0" borderId="2" xfId="11" applyNumberFormat="1" applyFont="1" applyFill="1" applyBorder="1" applyAlignment="1">
      <alignment horizontal="left" vertical="top" wrapText="1"/>
    </xf>
    <xf numFmtId="0" fontId="14" fillId="0" borderId="2" xfId="0" applyFont="1" applyFill="1" applyBorder="1" applyAlignment="1">
      <alignment vertical="top" wrapText="1"/>
    </xf>
    <xf numFmtId="0" fontId="9" fillId="0" borderId="2" xfId="5" applyFont="1" applyFill="1" applyBorder="1" applyAlignment="1">
      <alignment horizontal="left" wrapText="1"/>
    </xf>
    <xf numFmtId="0" fontId="9" fillId="0" borderId="2" xfId="2" quotePrefix="1" applyFont="1" applyFill="1" applyBorder="1" applyAlignment="1">
      <alignment horizontal="center" vertical="top" wrapText="1"/>
    </xf>
    <xf numFmtId="0" fontId="13" fillId="0" borderId="2" xfId="2" applyFont="1" applyFill="1" applyBorder="1" applyAlignment="1">
      <alignment horizontal="left" vertical="top"/>
    </xf>
    <xf numFmtId="0" fontId="14" fillId="0" borderId="2" xfId="0" quotePrefix="1" applyFont="1" applyFill="1" applyBorder="1" applyAlignment="1">
      <alignment horizontal="center" vertical="top" wrapText="1"/>
    </xf>
    <xf numFmtId="0" fontId="9" fillId="0" borderId="2" xfId="5" quotePrefix="1" applyFont="1" applyFill="1" applyBorder="1" applyAlignment="1">
      <alignment horizontal="center" vertical="top" wrapText="1"/>
    </xf>
    <xf numFmtId="0" fontId="9" fillId="0" borderId="2" xfId="65" quotePrefix="1" applyFont="1" applyFill="1" applyBorder="1" applyAlignment="1">
      <alignment horizontal="center" vertical="top" wrapText="1"/>
    </xf>
    <xf numFmtId="0" fontId="9" fillId="0" borderId="2" xfId="65" applyFont="1" applyFill="1" applyBorder="1" applyAlignment="1">
      <alignment horizontal="justify" vertical="top" wrapText="1"/>
    </xf>
    <xf numFmtId="0" fontId="9" fillId="0" borderId="2" xfId="65" applyFont="1" applyFill="1" applyBorder="1" applyAlignment="1">
      <alignment horizontal="center" vertical="top" wrapText="1"/>
    </xf>
    <xf numFmtId="170" fontId="9" fillId="0" borderId="2" xfId="11" applyFont="1" applyFill="1" applyBorder="1" applyAlignment="1">
      <alignment horizontal="center"/>
    </xf>
    <xf numFmtId="43" fontId="9" fillId="0" borderId="2" xfId="29" applyFont="1" applyFill="1" applyBorder="1" applyAlignment="1">
      <alignment horizontal="right"/>
    </xf>
    <xf numFmtId="0" fontId="9" fillId="0" borderId="2" xfId="12" quotePrefix="1" applyFont="1" applyFill="1" applyBorder="1" applyAlignment="1">
      <alignment horizontal="center" vertical="top" wrapText="1"/>
    </xf>
    <xf numFmtId="0" fontId="9" fillId="0" borderId="2" xfId="12" applyFont="1" applyFill="1" applyBorder="1" applyAlignment="1">
      <alignment horizontal="justify" vertical="top" wrapText="1"/>
    </xf>
    <xf numFmtId="0" fontId="9" fillId="0" borderId="2" xfId="12" applyFont="1" applyFill="1" applyBorder="1" applyAlignment="1">
      <alignment horizontal="left" vertical="top" wrapText="1"/>
    </xf>
    <xf numFmtId="167" fontId="9" fillId="0" borderId="2" xfId="7" applyFont="1" applyFill="1" applyBorder="1"/>
    <xf numFmtId="3" fontId="14" fillId="0" borderId="2" xfId="6" applyNumberFormat="1" applyFont="1" applyFill="1" applyBorder="1" applyAlignment="1">
      <alignment horizontal="center"/>
    </xf>
    <xf numFmtId="0" fontId="28" fillId="0" borderId="2" xfId="2" applyFont="1" applyFill="1" applyBorder="1" applyAlignment="1">
      <alignment vertical="top" wrapText="1"/>
    </xf>
    <xf numFmtId="0" fontId="31" fillId="0" borderId="2" xfId="2" applyFont="1" applyFill="1" applyBorder="1"/>
    <xf numFmtId="43" fontId="28" fillId="0" borderId="2" xfId="6" applyFont="1" applyFill="1" applyBorder="1" applyAlignment="1"/>
    <xf numFmtId="3" fontId="28" fillId="0" borderId="2" xfId="6" applyNumberFormat="1" applyFont="1" applyFill="1" applyBorder="1" applyAlignment="1">
      <alignment horizontal="center"/>
    </xf>
    <xf numFmtId="0" fontId="14" fillId="0" borderId="2" xfId="2" quotePrefix="1" applyFont="1" applyFill="1" applyBorder="1" applyAlignment="1">
      <alignment horizontal="center" vertical="top" wrapText="1"/>
    </xf>
    <xf numFmtId="0" fontId="14" fillId="0" borderId="2" xfId="2" applyFont="1" applyFill="1" applyBorder="1" applyAlignment="1">
      <alignment horizontal="justify" vertical="top" wrapText="1"/>
    </xf>
    <xf numFmtId="43" fontId="14" fillId="0" borderId="2" xfId="10" applyFont="1" applyFill="1" applyBorder="1" applyAlignment="1"/>
    <xf numFmtId="0" fontId="14" fillId="0" borderId="2" xfId="2" applyFont="1" applyFill="1" applyBorder="1" applyAlignment="1">
      <alignment horizontal="center" wrapText="1"/>
    </xf>
    <xf numFmtId="0" fontId="14" fillId="0" borderId="2" xfId="2" applyFont="1" applyFill="1" applyBorder="1" applyAlignment="1"/>
    <xf numFmtId="4" fontId="14" fillId="0" borderId="2" xfId="6" applyNumberFormat="1" applyFont="1" applyFill="1" applyBorder="1" applyAlignment="1"/>
    <xf numFmtId="43" fontId="14" fillId="0" borderId="2" xfId="6" applyFont="1" applyFill="1" applyBorder="1" applyAlignment="1"/>
    <xf numFmtId="167" fontId="9" fillId="0" borderId="2" xfId="7" applyFont="1" applyFill="1" applyBorder="1" applyAlignment="1">
      <alignment horizontal="center" wrapText="1"/>
    </xf>
    <xf numFmtId="2" fontId="9" fillId="0" borderId="2" xfId="7" applyNumberFormat="1" applyFont="1" applyFill="1" applyBorder="1" applyAlignment="1">
      <alignment horizontal="center" wrapText="1"/>
    </xf>
    <xf numFmtId="164" fontId="9" fillId="0" borderId="2" xfId="3" applyFont="1" applyFill="1" applyBorder="1" applyAlignment="1">
      <alignment horizontal="center" wrapText="1"/>
    </xf>
    <xf numFmtId="169" fontId="9" fillId="0" borderId="2" xfId="3" applyNumberFormat="1" applyFont="1" applyFill="1" applyBorder="1" applyAlignment="1">
      <alignment wrapText="1"/>
    </xf>
    <xf numFmtId="167" fontId="9" fillId="0" borderId="2" xfId="7" applyFont="1" applyFill="1" applyBorder="1" applyAlignment="1">
      <alignment horizontal="right" vertical="justify" wrapText="1"/>
    </xf>
    <xf numFmtId="17" fontId="9" fillId="0" borderId="2" xfId="7" applyNumberFormat="1" applyFont="1" applyFill="1" applyBorder="1" applyAlignment="1">
      <alignment horizontal="center" vertical="center" wrapText="1"/>
    </xf>
    <xf numFmtId="167" fontId="9" fillId="0" borderId="2" xfId="7" applyFont="1" applyFill="1" applyBorder="1" applyAlignment="1">
      <alignment horizontal="left" vertical="center" wrapText="1"/>
    </xf>
    <xf numFmtId="169" fontId="9" fillId="0" borderId="2" xfId="3" applyNumberFormat="1" applyFont="1" applyFill="1" applyBorder="1" applyAlignment="1">
      <alignment horizontal="right" wrapText="1"/>
    </xf>
    <xf numFmtId="17" fontId="9" fillId="0" borderId="2" xfId="7" applyNumberFormat="1" applyFont="1" applyFill="1" applyBorder="1" applyAlignment="1">
      <alignment horizontal="center" vertical="top" wrapText="1"/>
    </xf>
    <xf numFmtId="0" fontId="12" fillId="0" borderId="2" xfId="1" quotePrefix="1" applyFont="1" applyFill="1" applyBorder="1" applyAlignment="1">
      <alignment horizontal="center" wrapText="1"/>
    </xf>
    <xf numFmtId="0" fontId="12" fillId="0" borderId="2" xfId="1" quotePrefix="1" applyFont="1" applyFill="1" applyBorder="1" applyAlignment="1">
      <alignment horizontal="center" vertical="top" wrapText="1"/>
    </xf>
    <xf numFmtId="0" fontId="12" fillId="0" borderId="2" xfId="1" quotePrefix="1" applyFont="1" applyFill="1" applyBorder="1" applyAlignment="1">
      <alignment horizontal="center"/>
    </xf>
    <xf numFmtId="0" fontId="31" fillId="0" borderId="2" xfId="2" applyFont="1" applyFill="1" applyBorder="1" applyAlignment="1">
      <alignment horizontal="left"/>
    </xf>
    <xf numFmtId="0" fontId="9" fillId="0" borderId="2" xfId="1" applyFont="1" applyFill="1" applyBorder="1" applyAlignment="1">
      <alignment horizontal="center" wrapText="1"/>
    </xf>
    <xf numFmtId="0" fontId="9" fillId="0" borderId="2" xfId="1" applyFont="1" applyFill="1" applyBorder="1" applyAlignment="1">
      <alignment horizontal="center" vertical="top" wrapText="1"/>
    </xf>
    <xf numFmtId="0" fontId="9" fillId="0" borderId="2" xfId="1" applyFont="1" applyFill="1" applyBorder="1" applyAlignment="1">
      <alignment horizontal="center"/>
    </xf>
    <xf numFmtId="0" fontId="13" fillId="0" borderId="2" xfId="2" applyFont="1" applyFill="1" applyBorder="1" applyAlignment="1">
      <alignment horizontal="left" vertical="top" wrapText="1"/>
    </xf>
    <xf numFmtId="0" fontId="31" fillId="0" borderId="2" xfId="1" applyFont="1" applyFill="1" applyBorder="1" applyAlignment="1">
      <alignment horizontal="left"/>
    </xf>
    <xf numFmtId="0" fontId="28" fillId="0" borderId="2" xfId="1" quotePrefix="1" applyFont="1" applyFill="1" applyBorder="1" applyAlignment="1">
      <alignment horizontal="center"/>
    </xf>
    <xf numFmtId="0" fontId="14" fillId="0" borderId="2" xfId="1" applyFont="1" applyFill="1" applyBorder="1" applyAlignment="1">
      <alignment horizontal="justify" vertical="top" wrapText="1"/>
    </xf>
    <xf numFmtId="0" fontId="13" fillId="0" borderId="2" xfId="2" applyFont="1" applyFill="1" applyBorder="1"/>
    <xf numFmtId="0" fontId="9" fillId="0" borderId="2" xfId="2" applyFont="1" applyFill="1" applyBorder="1"/>
    <xf numFmtId="0" fontId="28" fillId="0" borderId="2" xfId="2" applyFont="1" applyFill="1" applyBorder="1" applyAlignment="1">
      <alignment horizontal="justify" vertical="top"/>
    </xf>
    <xf numFmtId="0" fontId="14" fillId="0" borderId="2" xfId="2" applyFont="1" applyFill="1" applyBorder="1" applyAlignment="1">
      <alignment horizontal="justify" vertical="top"/>
    </xf>
    <xf numFmtId="0" fontId="9" fillId="0" borderId="2" xfId="0" applyFont="1" applyFill="1" applyBorder="1" applyAlignment="1" applyProtection="1">
      <alignment horizontal="justify" vertical="top"/>
      <protection hidden="1"/>
    </xf>
    <xf numFmtId="0" fontId="9" fillId="0" borderId="2" xfId="11" applyNumberFormat="1" applyFont="1" applyFill="1" applyBorder="1" applyAlignment="1">
      <alignment horizontal="justify" vertical="top" wrapText="1"/>
    </xf>
    <xf numFmtId="0" fontId="9" fillId="0" borderId="2" xfId="11" applyNumberFormat="1" applyFont="1" applyFill="1" applyBorder="1" applyAlignment="1">
      <alignment horizontal="justify" vertical="justify" wrapText="1"/>
    </xf>
    <xf numFmtId="170" fontId="9" fillId="0" borderId="2" xfId="11" applyFont="1" applyFill="1" applyBorder="1" applyAlignment="1"/>
    <xf numFmtId="167" fontId="12" fillId="0" borderId="2" xfId="7" applyFont="1" applyFill="1" applyBorder="1" applyAlignment="1">
      <alignment horizontal="justify" vertical="top" wrapText="1"/>
    </xf>
    <xf numFmtId="164" fontId="9" fillId="0" borderId="2" xfId="3" applyNumberFormat="1" applyFont="1" applyFill="1" applyBorder="1" applyAlignment="1"/>
    <xf numFmtId="164" fontId="9" fillId="0" borderId="2" xfId="3" applyNumberFormat="1" applyFont="1" applyFill="1" applyBorder="1" applyAlignment="1">
      <alignment horizontal="right"/>
    </xf>
    <xf numFmtId="2" fontId="9" fillId="0" borderId="2" xfId="11" applyNumberFormat="1" applyFont="1" applyFill="1" applyBorder="1" applyAlignment="1">
      <alignment horizontal="center" wrapText="1"/>
    </xf>
    <xf numFmtId="0" fontId="9" fillId="0" borderId="2" xfId="14" applyFont="1" applyFill="1" applyBorder="1"/>
    <xf numFmtId="167" fontId="12" fillId="0" borderId="2" xfId="151" applyNumberFormat="1" applyFont="1" applyFill="1" applyBorder="1" applyAlignment="1">
      <alignment horizontal="justify" vertical="top" wrapText="1"/>
    </xf>
    <xf numFmtId="2" fontId="9" fillId="0" borderId="2" xfId="151" applyNumberFormat="1" applyFont="1" applyFill="1" applyBorder="1" applyAlignment="1">
      <alignment horizontal="center" wrapText="1"/>
    </xf>
    <xf numFmtId="3" fontId="9" fillId="0" borderId="2" xfId="8" applyNumberFormat="1" applyFont="1" applyFill="1" applyBorder="1" applyAlignment="1">
      <alignment horizontal="center" wrapText="1"/>
    </xf>
    <xf numFmtId="169" fontId="30" fillId="0" borderId="2" xfId="8" applyNumberFormat="1" applyFont="1" applyFill="1" applyBorder="1" applyAlignment="1">
      <alignment horizontal="right" wrapText="1"/>
    </xf>
    <xf numFmtId="169" fontId="30" fillId="0" borderId="2" xfId="8" applyNumberFormat="1" applyFont="1" applyFill="1" applyBorder="1" applyAlignment="1">
      <alignment wrapText="1"/>
    </xf>
    <xf numFmtId="167" fontId="9" fillId="0" borderId="2" xfId="151" applyNumberFormat="1" applyFont="1" applyFill="1" applyBorder="1" applyAlignment="1">
      <alignment horizontal="justify" vertical="top" wrapText="1"/>
    </xf>
    <xf numFmtId="169" fontId="14" fillId="0" borderId="2" xfId="8" applyNumberFormat="1" applyFont="1" applyFill="1" applyBorder="1" applyAlignment="1">
      <alignment horizontal="right" wrapText="1"/>
    </xf>
    <xf numFmtId="169" fontId="14" fillId="0" borderId="2" xfId="8" applyNumberFormat="1" applyFont="1" applyFill="1" applyBorder="1" applyAlignment="1">
      <alignment wrapText="1"/>
    </xf>
    <xf numFmtId="0" fontId="9" fillId="0" borderId="2" xfId="2" applyFill="1" applyBorder="1" applyAlignment="1">
      <alignment vertical="top" wrapText="1"/>
    </xf>
    <xf numFmtId="0" fontId="9" fillId="0" borderId="2" xfId="2" applyFill="1" applyBorder="1" applyAlignment="1">
      <alignment horizontal="center" vertical="top" wrapText="1"/>
    </xf>
    <xf numFmtId="174" fontId="14" fillId="0" borderId="2" xfId="8" applyNumberFormat="1" applyFont="1" applyFill="1" applyBorder="1" applyAlignment="1">
      <alignment wrapText="1"/>
    </xf>
    <xf numFmtId="167" fontId="9" fillId="0" borderId="2" xfId="151" applyNumberFormat="1" applyFont="1" applyFill="1" applyBorder="1" applyAlignment="1">
      <alignment horizontal="center" vertical="top" wrapText="1"/>
    </xf>
    <xf numFmtId="167" fontId="9" fillId="0" borderId="2" xfId="151" applyNumberFormat="1" applyFont="1" applyFill="1" applyBorder="1"/>
    <xf numFmtId="167" fontId="12" fillId="0" borderId="2" xfId="151" applyNumberFormat="1" applyFont="1" applyFill="1" applyBorder="1" applyAlignment="1">
      <alignment horizontal="left" vertical="top"/>
    </xf>
    <xf numFmtId="0" fontId="34" fillId="0" borderId="2" xfId="2" quotePrefix="1" applyFont="1" applyFill="1" applyBorder="1" applyAlignment="1" applyProtection="1">
      <alignment horizontal="center" vertical="center"/>
      <protection locked="0"/>
    </xf>
    <xf numFmtId="0" fontId="12" fillId="0" borderId="2" xfId="2" quotePrefix="1" applyFont="1" applyFill="1" applyBorder="1" applyAlignment="1" applyProtection="1">
      <alignment horizontal="center"/>
      <protection locked="0"/>
    </xf>
    <xf numFmtId="167" fontId="9" fillId="0" borderId="2" xfId="2" applyNumberFormat="1" applyFont="1" applyFill="1" applyBorder="1" applyAlignment="1" applyProtection="1">
      <alignment horizontal="center" vertical="top"/>
      <protection locked="0"/>
    </xf>
    <xf numFmtId="167" fontId="9" fillId="0" borderId="2" xfId="2" applyNumberFormat="1" applyFont="1" applyFill="1" applyBorder="1" applyProtection="1">
      <protection locked="0"/>
    </xf>
    <xf numFmtId="43" fontId="9" fillId="0" borderId="2" xfId="6" applyFont="1" applyFill="1" applyBorder="1" applyAlignment="1" applyProtection="1">
      <alignment horizontal="center"/>
      <protection locked="0"/>
    </xf>
    <xf numFmtId="43" fontId="9" fillId="0" borderId="2" xfId="6" applyFont="1" applyFill="1" applyBorder="1" applyAlignment="1" applyProtection="1">
      <protection locked="0"/>
    </xf>
    <xf numFmtId="0" fontId="9" fillId="0" borderId="2" xfId="2" quotePrefix="1" applyFont="1" applyFill="1" applyBorder="1" applyAlignment="1" applyProtection="1">
      <alignment horizontal="center" vertical="top"/>
      <protection locked="0"/>
    </xf>
    <xf numFmtId="0" fontId="12" fillId="0" borderId="2" xfId="2" quotePrefix="1" applyFont="1" applyFill="1" applyBorder="1" applyAlignment="1" applyProtection="1">
      <alignment horizontal="center" vertical="top"/>
      <protection locked="0"/>
    </xf>
    <xf numFmtId="43" fontId="12" fillId="0" borderId="2" xfId="6" quotePrefix="1" applyFont="1" applyFill="1" applyBorder="1" applyAlignment="1" applyProtection="1">
      <alignment horizontal="center"/>
      <protection locked="0"/>
    </xf>
    <xf numFmtId="1" fontId="9" fillId="0" borderId="2" xfId="1" applyNumberFormat="1" applyFont="1" applyFill="1" applyBorder="1" applyAlignment="1" applyProtection="1">
      <alignment horizontal="center" vertical="top"/>
      <protection locked="0"/>
    </xf>
    <xf numFmtId="16" fontId="9" fillId="0" borderId="2" xfId="1" applyNumberFormat="1" applyFont="1" applyFill="1" applyBorder="1" applyAlignment="1" applyProtection="1">
      <alignment horizontal="center" vertical="top"/>
      <protection locked="0"/>
    </xf>
    <xf numFmtId="0" fontId="36" fillId="0" borderId="2" xfId="1" applyFont="1" applyFill="1" applyBorder="1" applyAlignment="1" applyProtection="1">
      <alignment horizontal="justify" vertical="top"/>
      <protection locked="0"/>
    </xf>
    <xf numFmtId="0" fontId="9" fillId="0" borderId="2" xfId="1" applyFont="1" applyFill="1" applyBorder="1" applyAlignment="1" applyProtection="1">
      <alignment horizontal="center"/>
      <protection locked="0"/>
    </xf>
    <xf numFmtId="0" fontId="9" fillId="0" borderId="2" xfId="1" applyFont="1" applyFill="1" applyBorder="1" applyAlignment="1" applyProtection="1">
      <alignment horizontal="justify" vertical="top" wrapText="1"/>
      <protection locked="0"/>
    </xf>
    <xf numFmtId="43" fontId="9" fillId="0" borderId="2" xfId="6" quotePrefix="1" applyFont="1" applyFill="1" applyBorder="1" applyAlignment="1" applyProtection="1">
      <alignment horizontal="center"/>
      <protection locked="0"/>
    </xf>
    <xf numFmtId="0" fontId="9" fillId="0" borderId="2" xfId="1" applyNumberFormat="1" applyFont="1" applyFill="1" applyBorder="1" applyAlignment="1" applyProtection="1">
      <alignment horizontal="justify" vertical="top" wrapText="1"/>
      <protection locked="0"/>
    </xf>
    <xf numFmtId="3" fontId="9" fillId="0" borderId="2" xfId="6" applyNumberFormat="1" applyFont="1" applyFill="1" applyBorder="1" applyAlignment="1" applyProtection="1">
      <alignment horizontal="center" wrapText="1"/>
      <protection locked="0"/>
    </xf>
    <xf numFmtId="0" fontId="9" fillId="0" borderId="2" xfId="1" applyNumberFormat="1" applyFont="1" applyFill="1" applyBorder="1" applyAlignment="1" applyProtection="1">
      <alignment horizontal="center" wrapText="1"/>
      <protection locked="0"/>
    </xf>
    <xf numFmtId="4" fontId="35" fillId="0" borderId="2" xfId="153" applyNumberFormat="1" applyFill="1" applyBorder="1" applyProtection="1">
      <protection locked="0"/>
    </xf>
    <xf numFmtId="4" fontId="9" fillId="0" borderId="2" xfId="6" applyNumberFormat="1" applyFont="1" applyFill="1" applyBorder="1" applyAlignment="1" applyProtection="1">
      <alignment horizontal="center" wrapText="1"/>
      <protection locked="0"/>
    </xf>
    <xf numFmtId="3" fontId="9" fillId="0" borderId="2" xfId="6" applyNumberFormat="1" applyFont="1" applyFill="1" applyBorder="1" applyAlignment="1" applyProtection="1">
      <alignment horizontal="center"/>
      <protection locked="0"/>
    </xf>
    <xf numFmtId="4" fontId="9" fillId="0" borderId="2" xfId="6" quotePrefix="1" applyNumberFormat="1" applyFont="1" applyFill="1" applyBorder="1" applyAlignment="1" applyProtection="1">
      <alignment horizontal="center"/>
      <protection locked="0"/>
    </xf>
    <xf numFmtId="16" fontId="9" fillId="0" borderId="2" xfId="1" applyNumberFormat="1" applyFont="1" applyFill="1" applyBorder="1" applyAlignment="1" applyProtection="1">
      <alignment horizontal="center" vertical="top" wrapText="1"/>
      <protection locked="0"/>
    </xf>
    <xf numFmtId="0" fontId="9" fillId="0" borderId="2" xfId="1" applyFont="1" applyFill="1" applyBorder="1" applyAlignment="1" applyProtection="1">
      <alignment horizontal="center" vertical="top"/>
      <protection locked="0"/>
    </xf>
    <xf numFmtId="0" fontId="9" fillId="0" borderId="2" xfId="1" applyFont="1" applyFill="1" applyBorder="1" applyAlignment="1" applyProtection="1">
      <alignment horizontal="justify" vertical="justify" shrinkToFit="1"/>
      <protection locked="0"/>
    </xf>
    <xf numFmtId="0" fontId="9" fillId="0" borderId="2" xfId="153" applyFont="1" applyFill="1" applyBorder="1" applyProtection="1">
      <protection locked="0"/>
    </xf>
    <xf numFmtId="0" fontId="9" fillId="0" borderId="2" xfId="153" applyFont="1" applyFill="1" applyBorder="1" applyAlignment="1" applyProtection="1">
      <alignment horizontal="center" vertical="top"/>
      <protection locked="0"/>
    </xf>
    <xf numFmtId="0" fontId="9" fillId="0" borderId="2" xfId="153" applyFont="1" applyFill="1" applyBorder="1" applyAlignment="1" applyProtection="1">
      <alignment horizontal="justify" vertical="justify"/>
      <protection locked="0"/>
    </xf>
    <xf numFmtId="0" fontId="9" fillId="0" borderId="2" xfId="153" applyFont="1" applyFill="1" applyBorder="1" applyAlignment="1" applyProtection="1">
      <alignment horizontal="center"/>
      <protection locked="0"/>
    </xf>
    <xf numFmtId="4" fontId="9" fillId="0" borderId="2" xfId="6" applyNumberFormat="1" applyFont="1" applyFill="1" applyBorder="1" applyAlignment="1" applyProtection="1">
      <alignment horizontal="center"/>
      <protection locked="0"/>
    </xf>
    <xf numFmtId="0" fontId="13" fillId="0" borderId="2" xfId="1" applyFont="1" applyFill="1" applyBorder="1" applyAlignment="1" applyProtection="1">
      <alignment horizontal="justify" vertical="top"/>
      <protection locked="0"/>
    </xf>
    <xf numFmtId="0" fontId="9" fillId="0" borderId="2" xfId="1" applyFont="1" applyFill="1" applyBorder="1" applyAlignment="1" applyProtection="1">
      <alignment vertical="top"/>
      <protection locked="0"/>
    </xf>
    <xf numFmtId="0" fontId="9" fillId="0" borderId="2" xfId="1" applyFont="1" applyFill="1" applyBorder="1" applyAlignment="1" applyProtection="1">
      <protection locked="0"/>
    </xf>
    <xf numFmtId="0" fontId="9" fillId="0" borderId="2" xfId="1" applyFont="1" applyFill="1" applyBorder="1" applyAlignment="1" applyProtection="1">
      <alignment horizontal="center" vertical="top" wrapText="1"/>
      <protection locked="0"/>
    </xf>
    <xf numFmtId="3" fontId="37" fillId="0" borderId="2" xfId="6" applyNumberFormat="1" applyFont="1" applyFill="1" applyBorder="1" applyAlignment="1" applyProtection="1">
      <alignment horizontal="center"/>
      <protection locked="0"/>
    </xf>
    <xf numFmtId="0" fontId="9" fillId="0" borderId="2" xfId="1" applyFont="1" applyFill="1" applyBorder="1" applyAlignment="1" applyProtection="1">
      <alignment vertical="top" wrapText="1"/>
      <protection locked="0"/>
    </xf>
    <xf numFmtId="3" fontId="9" fillId="0" borderId="2" xfId="14" applyNumberFormat="1" applyFill="1" applyBorder="1" applyAlignment="1" applyProtection="1">
      <alignment horizontal="center"/>
      <protection locked="0"/>
    </xf>
    <xf numFmtId="4" fontId="9" fillId="0" borderId="2" xfId="153" applyNumberFormat="1" applyFont="1" applyFill="1" applyBorder="1" applyAlignment="1" applyProtection="1">
      <alignment horizontal="center"/>
      <protection locked="0"/>
    </xf>
    <xf numFmtId="0" fontId="9" fillId="0" borderId="2" xfId="1" applyFont="1" applyFill="1" applyBorder="1" applyAlignment="1" applyProtection="1">
      <alignment horizontal="justify" vertical="top" shrinkToFit="1"/>
      <protection locked="0"/>
    </xf>
    <xf numFmtId="0" fontId="10" fillId="0" borderId="2" xfId="1" applyFont="1" applyFill="1" applyBorder="1" applyAlignment="1" applyProtection="1">
      <alignment horizontal="justify" vertical="top"/>
      <protection locked="0"/>
    </xf>
    <xf numFmtId="0" fontId="14" fillId="0" borderId="2" xfId="1" applyFont="1" applyFill="1" applyBorder="1" applyAlignment="1" applyProtection="1">
      <alignment horizontal="center" vertical="top"/>
      <protection locked="0"/>
    </xf>
    <xf numFmtId="0" fontId="14" fillId="0" borderId="2" xfId="1" applyNumberFormat="1" applyFont="1" applyFill="1" applyBorder="1" applyAlignment="1" applyProtection="1">
      <alignment horizontal="justify" vertical="top" wrapText="1"/>
      <protection locked="0"/>
    </xf>
    <xf numFmtId="0" fontId="14" fillId="0" borderId="2" xfId="1" applyFont="1" applyFill="1" applyBorder="1" applyAlignment="1" applyProtection="1">
      <alignment horizontal="center"/>
      <protection locked="0"/>
    </xf>
    <xf numFmtId="16" fontId="14" fillId="0" borderId="2" xfId="1" applyNumberFormat="1" applyFont="1" applyFill="1" applyBorder="1" applyAlignment="1" applyProtection="1">
      <alignment horizontal="center" vertical="top"/>
      <protection locked="0"/>
    </xf>
    <xf numFmtId="4" fontId="14" fillId="0" borderId="2" xfId="6" applyNumberFormat="1" applyFont="1" applyFill="1" applyBorder="1" applyAlignment="1" applyProtection="1">
      <alignment horizontal="center" wrapText="1"/>
      <protection locked="0"/>
    </xf>
    <xf numFmtId="4" fontId="14" fillId="0" borderId="2" xfId="6" applyNumberFormat="1" applyFont="1" applyFill="1" applyBorder="1" applyAlignment="1" applyProtection="1">
      <alignment horizontal="center"/>
      <protection locked="0"/>
    </xf>
    <xf numFmtId="4" fontId="12" fillId="0" borderId="2" xfId="6" applyNumberFormat="1" applyFont="1" applyFill="1" applyBorder="1" applyAlignment="1" applyProtection="1">
      <alignment horizontal="center" wrapText="1"/>
      <protection locked="0"/>
    </xf>
    <xf numFmtId="0" fontId="9" fillId="0" borderId="2" xfId="1" applyNumberFormat="1" applyFont="1" applyFill="1" applyBorder="1" applyAlignment="1" applyProtection="1">
      <alignment horizontal="right" vertical="top" wrapText="1"/>
      <protection locked="0"/>
    </xf>
    <xf numFmtId="4" fontId="12" fillId="0" borderId="2" xfId="6" applyNumberFormat="1" applyFont="1" applyFill="1" applyBorder="1" applyAlignment="1" applyProtection="1">
      <alignment horizontal="center"/>
      <protection locked="0"/>
    </xf>
    <xf numFmtId="0" fontId="9" fillId="0" borderId="2" xfId="1" applyFont="1" applyFill="1" applyBorder="1" applyAlignment="1" applyProtection="1">
      <alignment horizontal="left" vertical="top"/>
      <protection locked="0"/>
    </xf>
    <xf numFmtId="0" fontId="9" fillId="0" borderId="2" xfId="153" applyFont="1" applyFill="1" applyBorder="1" applyAlignment="1" applyProtection="1">
      <alignment horizontal="justify" vertical="justify" wrapText="1"/>
      <protection locked="0"/>
    </xf>
    <xf numFmtId="0" fontId="9" fillId="0" borderId="2" xfId="153" applyFont="1" applyFill="1" applyBorder="1" applyAlignment="1" applyProtection="1">
      <alignment horizontal="left"/>
      <protection locked="0"/>
    </xf>
    <xf numFmtId="0" fontId="9" fillId="0" borderId="2" xfId="153" applyFont="1" applyFill="1" applyBorder="1" applyAlignment="1" applyProtection="1">
      <alignment horizontal="justify" vertical="top" wrapText="1"/>
      <protection locked="0"/>
    </xf>
    <xf numFmtId="0" fontId="35" fillId="0" borderId="2" xfId="153" applyFill="1" applyBorder="1" applyProtection="1">
      <protection locked="0"/>
    </xf>
    <xf numFmtId="3" fontId="0" fillId="0" borderId="2" xfId="6" applyNumberFormat="1" applyFont="1" applyFill="1" applyBorder="1" applyAlignment="1" applyProtection="1">
      <alignment horizontal="center"/>
      <protection locked="0"/>
    </xf>
    <xf numFmtId="0" fontId="13" fillId="0" borderId="2" xfId="153" applyFont="1" applyFill="1" applyBorder="1" applyAlignment="1" applyProtection="1">
      <alignment horizontal="justify" vertical="justify" wrapText="1"/>
      <protection locked="0"/>
    </xf>
    <xf numFmtId="0" fontId="35" fillId="0" borderId="2" xfId="153" applyFill="1" applyBorder="1" applyAlignment="1" applyProtection="1">
      <alignment horizontal="center"/>
      <protection locked="0"/>
    </xf>
    <xf numFmtId="16" fontId="9" fillId="0" borderId="2" xfId="153" applyNumberFormat="1" applyFont="1" applyFill="1" applyBorder="1" applyAlignment="1" applyProtection="1">
      <alignment horizontal="center" vertical="top"/>
      <protection locked="0"/>
    </xf>
    <xf numFmtId="1" fontId="9" fillId="0" borderId="2" xfId="153" applyNumberFormat="1" applyFont="1" applyFill="1" applyBorder="1" applyAlignment="1" applyProtection="1">
      <alignment horizontal="center" vertical="top"/>
      <protection locked="0"/>
    </xf>
    <xf numFmtId="0" fontId="13" fillId="0" borderId="2" xfId="153" applyFont="1" applyFill="1" applyBorder="1" applyAlignment="1" applyProtection="1">
      <alignment horizontal="left" vertical="top"/>
      <protection locked="0"/>
    </xf>
    <xf numFmtId="0" fontId="12" fillId="0" borderId="2" xfId="153" applyNumberFormat="1" applyFont="1" applyFill="1" applyBorder="1" applyAlignment="1" applyProtection="1">
      <alignment horizontal="right" vertical="center" wrapText="1"/>
      <protection locked="0"/>
    </xf>
    <xf numFmtId="0" fontId="9" fillId="0" borderId="2" xfId="153" applyNumberFormat="1" applyFont="1" applyFill="1" applyBorder="1" applyAlignment="1" applyProtection="1">
      <alignment horizontal="right" vertical="center" wrapText="1"/>
      <protection locked="0"/>
    </xf>
    <xf numFmtId="0" fontId="9" fillId="0" borderId="2" xfId="2" applyFont="1" applyFill="1" applyBorder="1" applyProtection="1">
      <protection locked="0"/>
    </xf>
    <xf numFmtId="1" fontId="13" fillId="0" borderId="2" xfId="49" applyFont="1" applyFill="1" applyBorder="1" applyAlignment="1" applyProtection="1">
      <alignment horizontal="left" vertical="top" wrapText="1"/>
      <protection locked="0"/>
    </xf>
    <xf numFmtId="167" fontId="9" fillId="0" borderId="2" xfId="1" applyNumberFormat="1" applyFont="1" applyFill="1" applyBorder="1" applyAlignment="1" applyProtection="1">
      <alignment horizontal="justify" vertical="top" wrapText="1"/>
      <protection locked="0"/>
    </xf>
    <xf numFmtId="0" fontId="9" fillId="0" borderId="2" xfId="1" applyFont="1" applyFill="1" applyBorder="1" applyProtection="1">
      <protection locked="0"/>
    </xf>
    <xf numFmtId="167" fontId="9" fillId="0" borderId="2" xfId="1" applyNumberFormat="1" applyFont="1" applyFill="1" applyBorder="1" applyAlignment="1" applyProtection="1">
      <alignment horizontal="center"/>
      <protection locked="0"/>
    </xf>
    <xf numFmtId="0" fontId="40" fillId="0" borderId="2" xfId="1" applyFont="1" applyFill="1" applyBorder="1" applyAlignment="1" applyProtection="1">
      <protection locked="0"/>
    </xf>
    <xf numFmtId="3" fontId="12" fillId="0" borderId="2" xfId="6" applyNumberFormat="1" applyFont="1" applyFill="1" applyBorder="1" applyAlignment="1" applyProtection="1">
      <alignment horizontal="center"/>
      <protection locked="0"/>
    </xf>
    <xf numFmtId="4" fontId="9" fillId="0" borderId="2" xfId="1" applyNumberFormat="1" applyFont="1" applyFill="1" applyBorder="1" applyAlignment="1" applyProtection="1">
      <alignment horizontal="center"/>
      <protection locked="0"/>
    </xf>
    <xf numFmtId="0" fontId="13" fillId="0" borderId="2" xfId="1" applyFont="1" applyFill="1" applyBorder="1" applyAlignment="1" applyProtection="1">
      <alignment horizontal="justify" vertical="top" wrapText="1"/>
      <protection locked="0"/>
    </xf>
    <xf numFmtId="4" fontId="37" fillId="0" borderId="2" xfId="6" applyNumberFormat="1" applyFont="1" applyFill="1" applyBorder="1" applyAlignment="1" applyProtection="1">
      <alignment horizontal="center"/>
      <protection locked="0"/>
    </xf>
    <xf numFmtId="3" fontId="14" fillId="0" borderId="2" xfId="6" applyNumberFormat="1" applyFont="1" applyFill="1" applyBorder="1" applyAlignment="1" applyProtection="1">
      <alignment horizontal="center"/>
      <protection locked="0"/>
    </xf>
    <xf numFmtId="0" fontId="13" fillId="0" borderId="2" xfId="1" applyFont="1" applyFill="1" applyBorder="1" applyAlignment="1" applyProtection="1">
      <alignment horizontal="left" vertical="top"/>
      <protection locked="0"/>
    </xf>
    <xf numFmtId="167" fontId="9" fillId="0" borderId="2" xfId="1" quotePrefix="1" applyNumberFormat="1" applyFont="1" applyFill="1" applyBorder="1" applyAlignment="1" applyProtection="1">
      <alignment horizontal="left" vertical="top"/>
      <protection locked="0"/>
    </xf>
    <xf numFmtId="4" fontId="41" fillId="0" borderId="2" xfId="6" applyNumberFormat="1" applyFont="1" applyFill="1" applyBorder="1" applyAlignment="1" applyProtection="1">
      <alignment horizontal="center" wrapText="1"/>
      <protection locked="0"/>
    </xf>
    <xf numFmtId="0" fontId="9" fillId="0" borderId="2" xfId="2" applyFont="1" applyFill="1" applyBorder="1" applyAlignment="1" applyProtection="1">
      <alignment horizontal="justify" vertical="justify" wrapText="1" readingOrder="1"/>
      <protection locked="0"/>
    </xf>
    <xf numFmtId="0" fontId="9" fillId="0" borderId="2" xfId="2" applyFont="1" applyFill="1" applyBorder="1" applyAlignment="1" applyProtection="1">
      <alignment horizontal="center"/>
      <protection locked="0"/>
    </xf>
    <xf numFmtId="1" fontId="9" fillId="0" borderId="2" xfId="2" applyNumberFormat="1" applyFont="1" applyFill="1" applyBorder="1" applyAlignment="1" applyProtection="1">
      <alignment horizontal="center" vertical="top"/>
      <protection locked="0"/>
    </xf>
    <xf numFmtId="0" fontId="37" fillId="0" borderId="2" xfId="1" applyFont="1" applyFill="1" applyBorder="1" applyAlignment="1" applyProtection="1">
      <alignment vertical="top"/>
      <protection locked="0"/>
    </xf>
    <xf numFmtId="0" fontId="12" fillId="0" borderId="2" xfId="1" applyFont="1" applyFill="1" applyBorder="1" applyAlignment="1" applyProtection="1">
      <alignment horizontal="justify" vertical="top" wrapText="1"/>
      <protection locked="0"/>
    </xf>
    <xf numFmtId="0" fontId="40" fillId="0" borderId="2" xfId="1" applyFont="1" applyFill="1" applyBorder="1" applyAlignment="1" applyProtection="1">
      <alignment horizontal="justify" vertical="top"/>
      <protection locked="0"/>
    </xf>
    <xf numFmtId="1" fontId="9" fillId="0" borderId="2" xfId="2" applyNumberFormat="1" applyFont="1" applyFill="1" applyBorder="1" applyAlignment="1" applyProtection="1">
      <alignment horizontal="center" vertical="top" wrapText="1"/>
      <protection locked="0"/>
    </xf>
    <xf numFmtId="3" fontId="9" fillId="0" borderId="2" xfId="15" applyNumberFormat="1" applyFont="1" applyFill="1" applyBorder="1" applyAlignment="1" applyProtection="1">
      <alignment horizontal="center" wrapText="1"/>
      <protection locked="0"/>
    </xf>
    <xf numFmtId="0" fontId="36" fillId="0" borderId="2" xfId="153" applyFont="1" applyFill="1" applyBorder="1" applyAlignment="1" applyProtection="1">
      <alignment horizontal="justify" vertical="center"/>
      <protection locked="0"/>
    </xf>
    <xf numFmtId="4" fontId="30" fillId="0" borderId="2" xfId="6" applyNumberFormat="1" applyFont="1" applyFill="1" applyBorder="1" applyAlignment="1" applyProtection="1">
      <alignment horizontal="center"/>
      <protection locked="0"/>
    </xf>
    <xf numFmtId="0" fontId="42" fillId="0" borderId="2" xfId="153" quotePrefix="1" applyFont="1" applyFill="1" applyBorder="1" applyAlignment="1" applyProtection="1">
      <alignment horizontal="center" vertical="top" wrapText="1"/>
      <protection locked="0"/>
    </xf>
    <xf numFmtId="0" fontId="42" fillId="0" borderId="2" xfId="153" applyFont="1" applyFill="1" applyBorder="1" applyAlignment="1" applyProtection="1">
      <alignment horizontal="center" wrapText="1"/>
      <protection locked="0"/>
    </xf>
    <xf numFmtId="0" fontId="9" fillId="0" borderId="2" xfId="153" applyFont="1" applyFill="1" applyBorder="1" applyAlignment="1" applyProtection="1">
      <alignment horizontal="center" vertical="top" wrapText="1"/>
      <protection locked="0"/>
    </xf>
    <xf numFmtId="0" fontId="9" fillId="0" borderId="2" xfId="153" applyFont="1" applyFill="1" applyBorder="1" applyAlignment="1" applyProtection="1">
      <alignment horizontal="center" wrapText="1"/>
      <protection locked="0"/>
    </xf>
    <xf numFmtId="0" fontId="13" fillId="0" borderId="2" xfId="153" applyFont="1" applyFill="1" applyBorder="1" applyAlignment="1" applyProtection="1">
      <alignment horizontal="justify" vertical="top" wrapText="1"/>
      <protection locked="0"/>
    </xf>
    <xf numFmtId="4" fontId="37" fillId="0" borderId="2" xfId="6" applyNumberFormat="1" applyFont="1" applyFill="1" applyBorder="1" applyAlignment="1" applyProtection="1">
      <alignment horizontal="center" wrapText="1"/>
      <protection locked="0"/>
    </xf>
    <xf numFmtId="0" fontId="9" fillId="0" borderId="2" xfId="153" applyFont="1" applyFill="1" applyBorder="1" applyAlignment="1" applyProtection="1">
      <alignment vertical="top"/>
      <protection locked="0"/>
    </xf>
    <xf numFmtId="0" fontId="36" fillId="0" borderId="2" xfId="153" applyFont="1" applyFill="1" applyBorder="1" applyAlignment="1" applyProtection="1">
      <alignment horizontal="left" vertical="top" wrapText="1"/>
      <protection locked="0"/>
    </xf>
    <xf numFmtId="0" fontId="13" fillId="0" borderId="2" xfId="153" applyFont="1" applyFill="1" applyBorder="1" applyAlignment="1" applyProtection="1">
      <alignment vertical="top"/>
      <protection locked="0"/>
    </xf>
    <xf numFmtId="0" fontId="42" fillId="0" borderId="2" xfId="153" applyFont="1" applyFill="1" applyBorder="1" applyAlignment="1" applyProtection="1">
      <alignment horizontal="center" vertical="top" wrapText="1"/>
      <protection locked="0"/>
    </xf>
    <xf numFmtId="0" fontId="9" fillId="0" borderId="2" xfId="153" applyFont="1" applyFill="1" applyBorder="1" applyAlignment="1" applyProtection="1">
      <protection locked="0"/>
    </xf>
    <xf numFmtId="49" fontId="9" fillId="0" borderId="2" xfId="153" applyNumberFormat="1" applyFont="1" applyFill="1" applyBorder="1" applyAlignment="1" applyProtection="1">
      <alignment horizontal="center" vertical="top" wrapText="1"/>
      <protection locked="0"/>
    </xf>
    <xf numFmtId="0" fontId="9" fillId="0" borderId="2" xfId="153" applyFont="1" applyFill="1" applyBorder="1" applyAlignment="1" applyProtection="1">
      <alignment horizontal="justify" vertical="top"/>
      <protection locked="0"/>
    </xf>
    <xf numFmtId="0" fontId="13" fillId="0" borderId="2" xfId="153" applyFont="1" applyFill="1" applyBorder="1" applyAlignment="1" applyProtection="1">
      <alignment horizontal="left"/>
      <protection locked="0"/>
    </xf>
    <xf numFmtId="0" fontId="13" fillId="0" borderId="2" xfId="1" applyFont="1" applyFill="1" applyBorder="1" applyAlignment="1" applyProtection="1">
      <alignment vertical="top"/>
      <protection locked="0"/>
    </xf>
    <xf numFmtId="43" fontId="9" fillId="0" borderId="2" xfId="15" applyFont="1" applyFill="1" applyBorder="1" applyAlignment="1" applyProtection="1">
      <alignment horizontal="right"/>
      <protection locked="0"/>
    </xf>
    <xf numFmtId="0" fontId="12" fillId="0" borderId="2" xfId="1" quotePrefix="1" applyFont="1" applyFill="1" applyBorder="1" applyAlignment="1" applyProtection="1">
      <alignment horizontal="center"/>
      <protection locked="0"/>
    </xf>
    <xf numFmtId="0" fontId="13" fillId="0" borderId="2" xfId="1" applyFont="1" applyFill="1" applyBorder="1" applyAlignment="1" applyProtection="1">
      <alignment horizontal="left"/>
      <protection locked="0"/>
    </xf>
    <xf numFmtId="43" fontId="9" fillId="0" borderId="2" xfId="6" applyFont="1" applyFill="1" applyBorder="1" applyAlignment="1" applyProtection="1">
      <alignment horizontal="right"/>
      <protection locked="0"/>
    </xf>
    <xf numFmtId="43" fontId="9" fillId="0" borderId="2" xfId="6" applyFont="1" applyFill="1" applyBorder="1" applyProtection="1">
      <protection locked="0"/>
    </xf>
    <xf numFmtId="3" fontId="9" fillId="0" borderId="2" xfId="15" applyNumberFormat="1" applyFont="1" applyFill="1" applyBorder="1" applyAlignment="1" applyProtection="1">
      <alignment horizontal="center"/>
      <protection locked="0"/>
    </xf>
    <xf numFmtId="0" fontId="12" fillId="0" borderId="2" xfId="1" applyFont="1" applyFill="1" applyBorder="1" applyAlignment="1" applyProtection="1">
      <alignment vertical="top"/>
      <protection locked="0"/>
    </xf>
    <xf numFmtId="4" fontId="9" fillId="0" borderId="2" xfId="1" applyNumberFormat="1" applyFont="1" applyFill="1" applyBorder="1" applyAlignment="1" applyProtection="1">
      <alignment horizontal="center" wrapText="1"/>
      <protection locked="0"/>
    </xf>
    <xf numFmtId="4" fontId="9" fillId="0" borderId="2" xfId="15" applyNumberFormat="1" applyFont="1" applyFill="1" applyBorder="1" applyAlignment="1" applyProtection="1">
      <alignment horizontal="center"/>
      <protection locked="0"/>
    </xf>
    <xf numFmtId="3" fontId="9" fillId="0" borderId="2" xfId="10" applyNumberFormat="1" applyFont="1" applyFill="1" applyBorder="1" applyAlignment="1" applyProtection="1">
      <alignment horizontal="center"/>
      <protection locked="0"/>
    </xf>
    <xf numFmtId="0" fontId="12" fillId="0" borderId="2" xfId="1" applyFont="1" applyFill="1" applyBorder="1" applyAlignment="1" applyProtection="1">
      <alignment vertical="top" wrapText="1"/>
      <protection locked="0"/>
    </xf>
    <xf numFmtId="4" fontId="40" fillId="0" borderId="2" xfId="1" applyNumberFormat="1" applyFont="1" applyFill="1" applyBorder="1" applyAlignment="1" applyProtection="1">
      <alignment horizontal="center"/>
      <protection locked="0"/>
    </xf>
    <xf numFmtId="0" fontId="9" fillId="0" borderId="2" xfId="1" applyFont="1" applyFill="1" applyBorder="1" applyAlignment="1" applyProtection="1">
      <alignment horizontal="justify" vertical="justify" wrapText="1"/>
      <protection locked="0"/>
    </xf>
    <xf numFmtId="0" fontId="9" fillId="0" borderId="2" xfId="1" applyNumberFormat="1" applyFont="1" applyFill="1" applyBorder="1" applyAlignment="1" applyProtection="1">
      <alignment horizontal="right" vertical="center" wrapText="1"/>
      <protection locked="0"/>
    </xf>
    <xf numFmtId="0" fontId="9" fillId="0" borderId="2" xfId="153" applyFont="1" applyFill="1" applyBorder="1" applyAlignment="1" applyProtection="1">
      <alignment horizontal="left" vertical="top"/>
      <protection locked="0"/>
    </xf>
    <xf numFmtId="0" fontId="36" fillId="0" borderId="2" xfId="1" applyFont="1" applyFill="1" applyBorder="1" applyAlignment="1" applyProtection="1">
      <alignment horizontal="left" vertical="top"/>
      <protection locked="0"/>
    </xf>
    <xf numFmtId="4" fontId="9" fillId="0" borderId="2" xfId="2" applyNumberFormat="1" applyFont="1" applyFill="1" applyBorder="1" applyAlignment="1" applyProtection="1">
      <alignment horizontal="center"/>
      <protection locked="0"/>
    </xf>
    <xf numFmtId="167" fontId="9" fillId="0" borderId="2" xfId="1" quotePrefix="1" applyNumberFormat="1" applyFont="1" applyFill="1" applyBorder="1" applyAlignment="1" applyProtection="1">
      <alignment horizontal="left" vertical="top" wrapText="1"/>
      <protection locked="0"/>
    </xf>
    <xf numFmtId="0" fontId="12" fillId="0" borderId="2" xfId="153" applyNumberFormat="1" applyFont="1" applyFill="1" applyBorder="1" applyAlignment="1" applyProtection="1">
      <alignment horizontal="justify" vertical="justify" wrapText="1"/>
      <protection locked="0"/>
    </xf>
    <xf numFmtId="4" fontId="12" fillId="0" borderId="2" xfId="153" applyNumberFormat="1" applyFont="1" applyFill="1" applyBorder="1" applyAlignment="1" applyProtection="1">
      <alignment horizontal="center" wrapText="1"/>
      <protection locked="0"/>
    </xf>
    <xf numFmtId="3" fontId="41" fillId="0" borderId="2" xfId="6" applyNumberFormat="1" applyFont="1" applyFill="1" applyBorder="1" applyAlignment="1" applyProtection="1">
      <alignment horizontal="center" wrapText="1"/>
      <protection locked="0"/>
    </xf>
    <xf numFmtId="3" fontId="9" fillId="0" borderId="2" xfId="153" applyNumberFormat="1" applyFont="1" applyFill="1" applyBorder="1" applyAlignment="1" applyProtection="1">
      <alignment horizontal="center" wrapText="1"/>
      <protection locked="0"/>
    </xf>
    <xf numFmtId="3" fontId="9" fillId="0" borderId="2" xfId="6" applyNumberFormat="1" applyFont="1" applyFill="1" applyBorder="1" applyAlignment="1" applyProtection="1">
      <alignment wrapText="1"/>
      <protection locked="0"/>
    </xf>
    <xf numFmtId="0" fontId="11" fillId="0" borderId="2" xfId="153" applyFont="1" applyFill="1" applyBorder="1" applyAlignment="1" applyProtection="1">
      <alignment horizontal="center" vertical="top" wrapText="1"/>
      <protection locked="0"/>
    </xf>
    <xf numFmtId="3" fontId="9" fillId="0" borderId="2" xfId="1" applyNumberFormat="1" applyFont="1" applyFill="1" applyBorder="1" applyAlignment="1" applyProtection="1">
      <alignment horizontal="center"/>
      <protection locked="0"/>
    </xf>
    <xf numFmtId="3" fontId="9" fillId="0" borderId="2" xfId="1" applyNumberFormat="1" applyFont="1" applyFill="1" applyBorder="1" applyAlignment="1" applyProtection="1">
      <alignment horizontal="center" wrapText="1"/>
      <protection locked="0"/>
    </xf>
    <xf numFmtId="0" fontId="43" fillId="0" borderId="2" xfId="7" applyNumberFormat="1" applyFont="1" applyFill="1" applyBorder="1" applyAlignment="1" applyProtection="1">
      <alignment horizontal="center" vertical="center" wrapText="1"/>
      <protection locked="0"/>
    </xf>
    <xf numFmtId="0" fontId="13" fillId="0" borderId="2" xfId="2" applyFont="1" applyFill="1" applyBorder="1" applyAlignment="1" applyProtection="1">
      <alignment horizontal="left" vertical="justify"/>
      <protection locked="0"/>
    </xf>
    <xf numFmtId="0" fontId="44" fillId="0" borderId="2" xfId="7" applyNumberFormat="1" applyFont="1" applyFill="1" applyBorder="1" applyAlignment="1" applyProtection="1">
      <alignment horizontal="left" wrapText="1"/>
      <protection locked="0"/>
    </xf>
    <xf numFmtId="3" fontId="45" fillId="0" borderId="2" xfId="7" applyNumberFormat="1" applyFont="1" applyFill="1" applyBorder="1" applyAlignment="1" applyProtection="1">
      <alignment horizontal="center" vertical="center" wrapText="1"/>
      <protection locked="0"/>
    </xf>
    <xf numFmtId="3" fontId="44" fillId="0" borderId="2" xfId="7" applyNumberFormat="1" applyFont="1" applyFill="1" applyBorder="1" applyAlignment="1" applyProtection="1">
      <alignment horizontal="center" vertical="center" wrapText="1"/>
      <protection locked="0"/>
    </xf>
    <xf numFmtId="0" fontId="34" fillId="0" borderId="2" xfId="153" applyFont="1" applyFill="1" applyBorder="1" applyAlignment="1" applyProtection="1">
      <protection locked="0"/>
    </xf>
    <xf numFmtId="0" fontId="11" fillId="0" borderId="2" xfId="153" applyFont="1" applyFill="1" applyBorder="1" applyAlignment="1" applyProtection="1">
      <alignment horizontal="justify" vertical="top" wrapText="1"/>
      <protection locked="0"/>
    </xf>
    <xf numFmtId="43" fontId="9" fillId="0" borderId="2" xfId="6" applyFont="1" applyFill="1" applyBorder="1" applyAlignment="1" applyProtection="1">
      <alignment horizontal="center" wrapText="1"/>
      <protection locked="0"/>
    </xf>
    <xf numFmtId="0" fontId="9" fillId="0" borderId="2" xfId="2" applyFont="1" applyFill="1" applyBorder="1" applyAlignment="1" applyProtection="1">
      <alignment horizontal="center" vertical="top"/>
      <protection locked="0"/>
    </xf>
    <xf numFmtId="0" fontId="13" fillId="0" borderId="2" xfId="2" applyFont="1" applyFill="1" applyBorder="1" applyProtection="1">
      <protection locked="0"/>
    </xf>
    <xf numFmtId="0" fontId="9" fillId="0" borderId="2" xfId="2" applyNumberFormat="1" applyFont="1" applyFill="1" applyBorder="1" applyAlignment="1" applyProtection="1">
      <alignment horizontal="center" wrapText="1"/>
      <protection locked="0"/>
    </xf>
    <xf numFmtId="0" fontId="12" fillId="0" borderId="2" xfId="2" applyFont="1" applyFill="1" applyBorder="1" applyAlignment="1" applyProtection="1">
      <alignment horizontal="left" vertical="justify"/>
      <protection locked="0"/>
    </xf>
    <xf numFmtId="0" fontId="43" fillId="0" borderId="2" xfId="153" applyFont="1" applyFill="1" applyBorder="1" applyAlignment="1" applyProtection="1">
      <alignment vertical="top"/>
      <protection locked="0"/>
    </xf>
    <xf numFmtId="0" fontId="43" fillId="0" borderId="2" xfId="153" applyFont="1" applyFill="1" applyBorder="1" applyProtection="1">
      <protection locked="0"/>
    </xf>
    <xf numFmtId="0" fontId="43" fillId="0" borderId="2" xfId="153" applyFont="1" applyFill="1" applyBorder="1" applyAlignment="1" applyProtection="1">
      <alignment horizontal="center"/>
      <protection locked="0"/>
    </xf>
    <xf numFmtId="0" fontId="43" fillId="0" borderId="2" xfId="153" applyFont="1" applyFill="1" applyBorder="1" applyAlignment="1" applyProtection="1">
      <alignment horizontal="right"/>
      <protection locked="0"/>
    </xf>
    <xf numFmtId="4" fontId="46" fillId="0" borderId="2" xfId="1" applyNumberFormat="1" applyFont="1" applyFill="1" applyBorder="1" applyAlignment="1" applyProtection="1">
      <alignment horizontal="center" wrapText="1"/>
      <protection locked="0"/>
    </xf>
    <xf numFmtId="3" fontId="47" fillId="0" borderId="2" xfId="6" applyNumberFormat="1" applyFont="1" applyFill="1" applyBorder="1" applyAlignment="1" applyProtection="1">
      <alignment horizontal="center" wrapText="1"/>
      <protection locked="0"/>
    </xf>
    <xf numFmtId="4" fontId="44" fillId="0" borderId="2" xfId="1" applyNumberFormat="1" applyFont="1" applyFill="1" applyBorder="1" applyAlignment="1" applyProtection="1">
      <protection locked="0"/>
    </xf>
    <xf numFmtId="4" fontId="9" fillId="0" borderId="2" xfId="1" applyNumberFormat="1" applyFont="1" applyFill="1" applyBorder="1" applyAlignment="1" applyProtection="1">
      <protection locked="0"/>
    </xf>
    <xf numFmtId="4" fontId="37" fillId="0" borderId="2" xfId="6" quotePrefix="1" applyNumberFormat="1" applyFont="1" applyFill="1" applyBorder="1" applyAlignment="1" applyProtection="1">
      <alignment horizontal="center"/>
      <protection locked="0"/>
    </xf>
    <xf numFmtId="167" fontId="9" fillId="0" borderId="2" xfId="2" applyNumberFormat="1" applyFont="1" applyFill="1" applyBorder="1" applyAlignment="1">
      <alignment horizontal="center" vertical="top"/>
    </xf>
    <xf numFmtId="167" fontId="9" fillId="0" borderId="2" xfId="2" applyNumberFormat="1" applyFont="1" applyFill="1" applyBorder="1"/>
    <xf numFmtId="43" fontId="9" fillId="0" borderId="2" xfId="6" applyFont="1" applyFill="1" applyBorder="1" applyAlignment="1"/>
    <xf numFmtId="4" fontId="9" fillId="0" borderId="2" xfId="6" applyNumberFormat="1" applyFont="1" applyFill="1" applyBorder="1" applyAlignment="1"/>
    <xf numFmtId="0" fontId="12" fillId="0" borderId="2" xfId="2" quotePrefix="1" applyFont="1" applyFill="1" applyBorder="1" applyAlignment="1">
      <alignment horizontal="center" vertical="top"/>
    </xf>
    <xf numFmtId="0" fontId="13" fillId="0" borderId="2" xfId="2" applyFont="1" applyFill="1" applyBorder="1" applyAlignment="1">
      <alignment horizontal="left"/>
    </xf>
    <xf numFmtId="3" fontId="12" fillId="0" borderId="2" xfId="6" quotePrefix="1" applyNumberFormat="1" applyFont="1" applyFill="1" applyBorder="1" applyAlignment="1">
      <alignment horizontal="center"/>
    </xf>
    <xf numFmtId="0" fontId="12" fillId="0" borderId="2" xfId="14" applyFont="1" applyFill="1" applyBorder="1"/>
    <xf numFmtId="0" fontId="12" fillId="0" borderId="2" xfId="14" applyFont="1" applyFill="1" applyBorder="1" applyAlignment="1">
      <alignment horizontal="center"/>
    </xf>
    <xf numFmtId="0" fontId="13" fillId="0" borderId="2" xfId="14" applyFont="1" applyFill="1" applyBorder="1"/>
    <xf numFmtId="3" fontId="12" fillId="0" borderId="2" xfId="6" applyNumberFormat="1" applyFont="1" applyFill="1" applyBorder="1" applyAlignment="1">
      <alignment horizontal="center"/>
    </xf>
    <xf numFmtId="43" fontId="12" fillId="0" borderId="2" xfId="6" applyFont="1" applyFill="1" applyBorder="1" applyAlignment="1"/>
    <xf numFmtId="4" fontId="12" fillId="0" borderId="2" xfId="6" applyNumberFormat="1" applyFont="1" applyFill="1" applyBorder="1" applyAlignment="1">
      <alignment horizontal="right"/>
    </xf>
    <xf numFmtId="0" fontId="9" fillId="0" borderId="2" xfId="1" applyFont="1" applyFill="1" applyBorder="1" applyAlignment="1">
      <alignment horizontal="center" vertical="top"/>
    </xf>
    <xf numFmtId="0" fontId="9" fillId="0" borderId="2" xfId="14" applyFont="1" applyFill="1" applyBorder="1" applyAlignment="1">
      <alignment horizontal="center" vertical="top" wrapText="1"/>
    </xf>
    <xf numFmtId="0" fontId="9" fillId="0" borderId="2" xfId="14" applyFont="1" applyFill="1" applyBorder="1" applyAlignment="1">
      <alignment horizontal="justify" vertical="top" wrapText="1"/>
    </xf>
    <xf numFmtId="0" fontId="9" fillId="0" borderId="2" xfId="14" applyFont="1" applyFill="1" applyBorder="1" applyAlignment="1">
      <alignment horizontal="center"/>
    </xf>
    <xf numFmtId="168" fontId="9" fillId="0" borderId="2" xfId="6" applyNumberFormat="1" applyFont="1" applyFill="1" applyBorder="1" applyAlignment="1">
      <alignment horizontal="center"/>
    </xf>
    <xf numFmtId="2" fontId="9" fillId="0" borderId="2" xfId="2" applyNumberFormat="1" applyFont="1" applyFill="1" applyBorder="1"/>
    <xf numFmtId="4" fontId="9" fillId="0" borderId="2" xfId="6" applyNumberFormat="1" applyFont="1" applyFill="1" applyBorder="1" applyAlignment="1">
      <alignment horizontal="right"/>
    </xf>
    <xf numFmtId="0" fontId="37" fillId="0" borderId="2" xfId="14" applyFont="1" applyFill="1" applyBorder="1"/>
    <xf numFmtId="0" fontId="37" fillId="0" borderId="2" xfId="14" applyFont="1" applyFill="1" applyBorder="1" applyAlignment="1">
      <alignment horizontal="center"/>
    </xf>
    <xf numFmtId="43" fontId="37" fillId="0" borderId="2" xfId="6" applyFont="1" applyFill="1" applyBorder="1" applyAlignment="1"/>
    <xf numFmtId="0" fontId="9" fillId="0" borderId="2" xfId="14" applyFont="1" applyFill="1" applyBorder="1" applyAlignment="1">
      <alignment horizontal="center" vertical="top"/>
    </xf>
    <xf numFmtId="0" fontId="9" fillId="0" borderId="2" xfId="1" applyFont="1" applyFill="1" applyBorder="1" applyAlignment="1">
      <alignment horizontal="justify" vertical="top" wrapText="1"/>
    </xf>
    <xf numFmtId="0" fontId="9" fillId="0" borderId="2" xfId="153" applyFont="1" applyFill="1" applyBorder="1" applyAlignment="1">
      <alignment horizontal="center" vertical="top"/>
    </xf>
    <xf numFmtId="0" fontId="9" fillId="0" borderId="2" xfId="153" applyFont="1" applyFill="1" applyBorder="1" applyAlignment="1">
      <alignment horizontal="center"/>
    </xf>
    <xf numFmtId="43" fontId="9" fillId="0" borderId="2" xfId="10" applyFont="1" applyFill="1" applyBorder="1" applyAlignment="1"/>
    <xf numFmtId="0" fontId="14" fillId="0" borderId="2" xfId="1" applyFont="1" applyFill="1" applyBorder="1" applyAlignment="1">
      <alignment horizontal="center" vertical="top"/>
    </xf>
    <xf numFmtId="0" fontId="14" fillId="0" borderId="2" xfId="14" applyFont="1" applyFill="1" applyBorder="1" applyAlignment="1">
      <alignment horizontal="center" vertical="top"/>
    </xf>
    <xf numFmtId="0" fontId="14" fillId="0" borderId="2" xfId="14" applyFont="1" applyFill="1" applyBorder="1" applyAlignment="1">
      <alignment horizontal="justify" vertical="top" wrapText="1"/>
    </xf>
    <xf numFmtId="0" fontId="14" fillId="0" borderId="2" xfId="14" applyFont="1" applyFill="1" applyBorder="1" applyAlignment="1">
      <alignment horizontal="center"/>
    </xf>
    <xf numFmtId="0" fontId="14" fillId="0" borderId="2" xfId="14" applyFont="1" applyFill="1" applyBorder="1" applyAlignment="1">
      <alignment horizontal="center" vertical="top" wrapText="1"/>
    </xf>
    <xf numFmtId="0" fontId="14" fillId="0" borderId="2" xfId="1" applyFont="1" applyFill="1" applyBorder="1" applyAlignment="1">
      <alignment horizontal="center"/>
    </xf>
    <xf numFmtId="0" fontId="13" fillId="0" borderId="2" xfId="14" applyFont="1" applyFill="1" applyBorder="1" applyAlignment="1">
      <alignment horizontal="left" vertical="top" wrapText="1"/>
    </xf>
    <xf numFmtId="0" fontId="41" fillId="0" borderId="2" xfId="14" applyFont="1" applyFill="1" applyBorder="1" applyAlignment="1">
      <alignment horizontal="center"/>
    </xf>
    <xf numFmtId="0" fontId="41" fillId="0" borderId="2" xfId="14" applyFont="1" applyFill="1" applyBorder="1"/>
    <xf numFmtId="0" fontId="14" fillId="0" borderId="2" xfId="153" applyFont="1" applyFill="1" applyBorder="1" applyAlignment="1">
      <alignment horizontal="center" vertical="top"/>
    </xf>
    <xf numFmtId="0" fontId="14" fillId="0" borderId="2" xfId="153" applyFont="1" applyFill="1" applyBorder="1" applyAlignment="1">
      <alignment horizontal="justify" vertical="top" wrapText="1"/>
    </xf>
    <xf numFmtId="0" fontId="14" fillId="0" borderId="2" xfId="153" applyFont="1" applyFill="1" applyBorder="1" applyAlignment="1">
      <alignment horizontal="center"/>
    </xf>
    <xf numFmtId="43" fontId="14" fillId="0" borderId="2" xfId="10" applyFont="1" applyFill="1" applyBorder="1" applyAlignment="1">
      <alignment horizontal="right"/>
    </xf>
    <xf numFmtId="0" fontId="13" fillId="0" borderId="2" xfId="14" applyFont="1" applyFill="1" applyBorder="1" applyAlignment="1">
      <alignment horizontal="left" vertical="top"/>
    </xf>
    <xf numFmtId="0" fontId="42" fillId="0" borderId="2" xfId="153" quotePrefix="1" applyFont="1" applyFill="1" applyBorder="1" applyAlignment="1">
      <alignment horizontal="center" vertical="top" wrapText="1"/>
    </xf>
    <xf numFmtId="0" fontId="9" fillId="0" borderId="2" xfId="153" applyFont="1" applyFill="1" applyBorder="1" applyAlignment="1">
      <alignment horizontal="justify" vertical="top" wrapText="1"/>
    </xf>
    <xf numFmtId="0" fontId="9" fillId="0" borderId="2" xfId="1" applyFont="1" applyFill="1" applyBorder="1"/>
    <xf numFmtId="0" fontId="13" fillId="0" borderId="2" xfId="1" applyFont="1" applyFill="1" applyBorder="1" applyAlignment="1">
      <alignment horizontal="justify" vertical="top" wrapText="1"/>
    </xf>
    <xf numFmtId="43" fontId="37" fillId="0" borderId="2" xfId="10" applyFont="1" applyFill="1" applyBorder="1" applyAlignment="1"/>
    <xf numFmtId="0" fontId="12" fillId="0" borderId="2" xfId="153" applyFont="1" applyBorder="1" applyAlignment="1">
      <alignment horizontal="center"/>
    </xf>
    <xf numFmtId="0" fontId="13" fillId="0" borderId="2" xfId="153" applyFont="1" applyFill="1" applyBorder="1" applyAlignment="1">
      <alignment horizontal="left"/>
    </xf>
    <xf numFmtId="0" fontId="9" fillId="0" borderId="2" xfId="2" applyFont="1" applyFill="1" applyBorder="1" applyAlignment="1">
      <alignment horizontal="left" vertical="top"/>
    </xf>
    <xf numFmtId="43" fontId="9" fillId="0" borderId="2" xfId="6" applyFont="1" applyFill="1" applyBorder="1" applyAlignment="1">
      <alignment horizontal="center"/>
    </xf>
    <xf numFmtId="0" fontId="12" fillId="0" borderId="2" xfId="153" quotePrefix="1" applyFont="1" applyFill="1" applyBorder="1" applyAlignment="1">
      <alignment horizontal="center"/>
    </xf>
    <xf numFmtId="0" fontId="12" fillId="0" borderId="2" xfId="153" quotePrefix="1" applyFont="1" applyFill="1" applyBorder="1" applyAlignment="1">
      <alignment horizontal="center" vertical="top"/>
    </xf>
    <xf numFmtId="168" fontId="12" fillId="0" borderId="2" xfId="15" quotePrefix="1" applyNumberFormat="1" applyFont="1" applyFill="1" applyBorder="1" applyAlignment="1">
      <alignment horizontal="center"/>
    </xf>
    <xf numFmtId="43" fontId="9" fillId="0" borderId="2" xfId="15" applyFont="1" applyFill="1" applyBorder="1" applyAlignment="1"/>
    <xf numFmtId="4" fontId="9" fillId="0" borderId="2" xfId="15" applyNumberFormat="1" applyFont="1" applyFill="1" applyBorder="1" applyAlignment="1"/>
    <xf numFmtId="168" fontId="9" fillId="0" borderId="2" xfId="153" applyNumberFormat="1" applyFont="1" applyFill="1" applyBorder="1" applyAlignment="1">
      <alignment horizontal="center"/>
    </xf>
    <xf numFmtId="4" fontId="14" fillId="0" borderId="2" xfId="153" applyNumberFormat="1" applyFont="1" applyFill="1" applyBorder="1" applyAlignment="1"/>
    <xf numFmtId="4" fontId="9" fillId="0" borderId="2" xfId="15" applyNumberFormat="1" applyFont="1" applyFill="1" applyBorder="1" applyAlignment="1">
      <alignment horizontal="right"/>
    </xf>
    <xf numFmtId="49" fontId="42" fillId="0" borderId="2" xfId="153" quotePrefix="1" applyNumberFormat="1" applyFont="1" applyFill="1" applyBorder="1" applyAlignment="1">
      <alignment horizontal="center" vertical="top" wrapText="1"/>
    </xf>
    <xf numFmtId="0" fontId="42" fillId="0" borderId="2" xfId="153" applyFont="1" applyFill="1" applyBorder="1" applyAlignment="1">
      <alignment horizontal="center" wrapText="1"/>
    </xf>
    <xf numFmtId="4" fontId="9" fillId="0" borderId="2" xfId="153" applyNumberFormat="1" applyFont="1" applyFill="1" applyBorder="1" applyAlignment="1">
      <alignment horizontal="right"/>
    </xf>
    <xf numFmtId="0" fontId="9" fillId="0" borderId="2" xfId="153" applyFont="1" applyFill="1" applyBorder="1" applyAlignment="1">
      <alignment horizontal="center" vertical="top" wrapText="1"/>
    </xf>
    <xf numFmtId="0" fontId="42" fillId="0" borderId="2" xfId="153" applyFont="1" applyFill="1" applyBorder="1" applyAlignment="1">
      <alignment horizontal="center" vertical="top" wrapText="1"/>
    </xf>
    <xf numFmtId="0" fontId="35" fillId="0" borderId="2" xfId="153" applyFill="1" applyBorder="1" applyAlignment="1">
      <alignment horizontal="center" vertical="top" wrapText="1"/>
    </xf>
    <xf numFmtId="167" fontId="31" fillId="0" borderId="2" xfId="153" applyNumberFormat="1" applyFont="1" applyFill="1" applyBorder="1" applyAlignment="1">
      <alignment horizontal="center"/>
    </xf>
    <xf numFmtId="0" fontId="14" fillId="0" borderId="2" xfId="153" applyFont="1" applyFill="1" applyBorder="1"/>
    <xf numFmtId="0" fontId="14" fillId="0" borderId="2" xfId="153" quotePrefix="1" applyFont="1" applyFill="1" applyBorder="1" applyAlignment="1">
      <alignment horizontal="center" vertical="top" wrapText="1"/>
    </xf>
    <xf numFmtId="0" fontId="14" fillId="0" borderId="2" xfId="153" applyFont="1" applyFill="1" applyBorder="1" applyAlignment="1">
      <alignment horizontal="center" wrapText="1"/>
    </xf>
    <xf numFmtId="168" fontId="9" fillId="0" borderId="2" xfId="10" applyNumberFormat="1" applyFont="1" applyFill="1" applyBorder="1" applyAlignment="1">
      <alignment horizontal="center"/>
    </xf>
    <xf numFmtId="4" fontId="14" fillId="0" borderId="2" xfId="10" applyNumberFormat="1" applyFont="1" applyFill="1" applyBorder="1" applyAlignment="1"/>
    <xf numFmtId="0" fontId="9" fillId="0" borderId="2" xfId="153" applyNumberFormat="1" applyFont="1" applyFill="1" applyBorder="1" applyAlignment="1">
      <alignment horizontal="center" wrapText="1"/>
    </xf>
    <xf numFmtId="0" fontId="48" fillId="0" borderId="2" xfId="153" quotePrefix="1" applyFont="1" applyFill="1" applyBorder="1" applyAlignment="1">
      <alignment horizontal="center" vertical="top" wrapText="1"/>
    </xf>
    <xf numFmtId="43" fontId="14" fillId="0" borderId="2" xfId="15" applyFont="1" applyFill="1" applyBorder="1" applyAlignment="1"/>
    <xf numFmtId="0" fontId="9" fillId="0" borderId="2" xfId="153" quotePrefix="1" applyFont="1" applyFill="1" applyBorder="1" applyAlignment="1">
      <alignment horizontal="center" vertical="top" wrapText="1"/>
    </xf>
    <xf numFmtId="0" fontId="9" fillId="0" borderId="2" xfId="153" applyFont="1" applyFill="1" applyBorder="1" applyAlignment="1">
      <alignment horizontal="center" wrapText="1"/>
    </xf>
    <xf numFmtId="4" fontId="9" fillId="0" borderId="2" xfId="153" applyNumberFormat="1" applyFont="1" applyFill="1" applyBorder="1" applyAlignment="1"/>
    <xf numFmtId="167" fontId="13" fillId="0" borderId="2" xfId="153" applyNumberFormat="1" applyFont="1" applyFill="1" applyBorder="1" applyAlignment="1"/>
    <xf numFmtId="168" fontId="9" fillId="0" borderId="2" xfId="6" applyNumberFormat="1" applyFont="1" applyFill="1" applyBorder="1" applyAlignment="1">
      <alignment horizontal="center" wrapText="1"/>
    </xf>
    <xf numFmtId="168" fontId="37" fillId="0" borderId="2" xfId="6" applyNumberFormat="1" applyFont="1" applyFill="1" applyBorder="1" applyAlignment="1">
      <alignment horizontal="right"/>
    </xf>
    <xf numFmtId="4" fontId="9" fillId="0" borderId="2" xfId="6" applyNumberFormat="1" applyFont="1" applyFill="1" applyBorder="1" applyAlignment="1">
      <alignment horizontal="right" wrapText="1"/>
    </xf>
    <xf numFmtId="0" fontId="34" fillId="0" borderId="2" xfId="1" applyFont="1" applyFill="1" applyBorder="1" applyAlignment="1">
      <alignment horizontal="center" vertical="top" wrapText="1"/>
    </xf>
    <xf numFmtId="0" fontId="35" fillId="0" borderId="2" xfId="153" applyFill="1" applyBorder="1" applyAlignment="1">
      <alignment horizontal="justify" vertical="top" wrapText="1"/>
    </xf>
    <xf numFmtId="0" fontId="11" fillId="0" borderId="2" xfId="153" applyFont="1" applyFill="1" applyBorder="1" applyAlignment="1" applyProtection="1">
      <alignment horizontal="center" vertical="top" wrapText="1"/>
    </xf>
    <xf numFmtId="0" fontId="9" fillId="0" borderId="2" xfId="153" applyFont="1" applyFill="1" applyBorder="1" applyAlignment="1" applyProtection="1">
      <alignment horizontal="justify" vertical="top" wrapText="1"/>
    </xf>
    <xf numFmtId="0" fontId="9" fillId="0" borderId="2" xfId="153" applyFont="1" applyFill="1" applyBorder="1" applyAlignment="1" applyProtection="1">
      <alignment horizontal="center"/>
    </xf>
    <xf numFmtId="0" fontId="12" fillId="0" borderId="2" xfId="153" applyFont="1" applyFill="1" applyBorder="1" applyAlignment="1">
      <alignment horizontal="justify" vertical="top" wrapText="1"/>
    </xf>
    <xf numFmtId="0" fontId="12" fillId="0" borderId="2" xfId="153" applyFont="1" applyFill="1" applyBorder="1" applyAlignment="1">
      <alignment horizontal="center" wrapText="1"/>
    </xf>
    <xf numFmtId="168" fontId="41" fillId="0" borderId="2" xfId="6" applyNumberFormat="1" applyFont="1" applyFill="1" applyBorder="1" applyAlignment="1">
      <alignment horizontal="right" wrapText="1"/>
    </xf>
    <xf numFmtId="4" fontId="12" fillId="0" borderId="2" xfId="6" applyNumberFormat="1" applyFont="1" applyFill="1" applyBorder="1" applyAlignment="1">
      <alignment horizontal="right" wrapText="1"/>
    </xf>
    <xf numFmtId="0" fontId="14" fillId="0" borderId="2" xfId="153" applyFont="1" applyFill="1" applyBorder="1" applyAlignment="1">
      <alignment horizontal="center" vertical="top" wrapText="1"/>
    </xf>
    <xf numFmtId="0" fontId="14" fillId="0" borderId="2" xfId="153" applyFont="1" applyFill="1" applyBorder="1" applyAlignment="1" applyProtection="1">
      <alignment horizontal="center"/>
    </xf>
    <xf numFmtId="168" fontId="14" fillId="0" borderId="2" xfId="15" applyNumberFormat="1" applyFont="1" applyFill="1" applyBorder="1" applyAlignment="1">
      <alignment horizontal="center"/>
    </xf>
    <xf numFmtId="168" fontId="14" fillId="0" borderId="2" xfId="6" applyNumberFormat="1" applyFont="1" applyFill="1" applyBorder="1" applyAlignment="1">
      <alignment horizontal="center"/>
    </xf>
    <xf numFmtId="4" fontId="14" fillId="0" borderId="2" xfId="6" applyNumberFormat="1" applyFont="1" applyFill="1" applyBorder="1" applyAlignment="1">
      <alignment horizontal="right"/>
    </xf>
    <xf numFmtId="0" fontId="28" fillId="0" borderId="2" xfId="153" applyFont="1" applyFill="1" applyBorder="1" applyAlignment="1">
      <alignment horizontal="left" vertical="center"/>
    </xf>
    <xf numFmtId="168" fontId="14" fillId="0" borderId="2" xfId="153" applyNumberFormat="1" applyFont="1" applyFill="1" applyBorder="1" applyAlignment="1">
      <alignment horizontal="center"/>
    </xf>
    <xf numFmtId="0" fontId="14" fillId="0" borderId="2" xfId="1" applyFont="1" applyFill="1" applyBorder="1" applyAlignment="1">
      <alignment horizontal="center" vertical="top" wrapText="1"/>
    </xf>
    <xf numFmtId="43" fontId="9" fillId="0" borderId="2" xfId="27" applyFont="1" applyFill="1" applyBorder="1" applyAlignment="1"/>
    <xf numFmtId="49" fontId="14" fillId="0" borderId="2" xfId="153" applyNumberFormat="1" applyFont="1" applyFill="1" applyBorder="1" applyAlignment="1">
      <alignment horizontal="center" vertical="top"/>
    </xf>
    <xf numFmtId="43" fontId="37" fillId="0" borderId="2" xfId="6" applyFont="1" applyFill="1" applyBorder="1" applyAlignment="1">
      <alignment horizontal="right"/>
    </xf>
    <xf numFmtId="43" fontId="41" fillId="0" borderId="2" xfId="6" applyFont="1" applyFill="1" applyBorder="1" applyAlignment="1">
      <alignment horizontal="right" wrapText="1"/>
    </xf>
    <xf numFmtId="43" fontId="14" fillId="0" borderId="2" xfId="6" applyFont="1" applyFill="1" applyBorder="1" applyAlignment="1">
      <alignment horizontal="center"/>
    </xf>
    <xf numFmtId="168" fontId="14" fillId="0" borderId="2" xfId="6" applyNumberFormat="1" applyFont="1" applyFill="1" applyBorder="1" applyAlignment="1">
      <alignment horizontal="center" wrapText="1"/>
    </xf>
    <xf numFmtId="4" fontId="14" fillId="0" borderId="2" xfId="6" applyNumberFormat="1" applyFont="1" applyFill="1" applyBorder="1" applyAlignment="1">
      <alignment horizontal="right" wrapText="1"/>
    </xf>
    <xf numFmtId="4" fontId="9" fillId="0" borderId="2" xfId="10" applyNumberFormat="1" applyFont="1" applyFill="1" applyBorder="1" applyAlignment="1">
      <alignment horizontal="center"/>
    </xf>
    <xf numFmtId="168" fontId="14" fillId="0" borderId="2" xfId="14" applyNumberFormat="1" applyFont="1" applyFill="1" applyBorder="1" applyAlignment="1">
      <alignment horizontal="center"/>
    </xf>
    <xf numFmtId="4" fontId="14" fillId="0" borderId="2" xfId="10" applyNumberFormat="1" applyFont="1" applyFill="1" applyBorder="1" applyAlignment="1">
      <alignment horizontal="center"/>
    </xf>
    <xf numFmtId="4" fontId="9" fillId="0" borderId="2" xfId="10" applyNumberFormat="1" applyFont="1" applyFill="1" applyBorder="1" applyAlignment="1">
      <alignment horizontal="right"/>
    </xf>
    <xf numFmtId="0" fontId="12" fillId="0" borderId="2" xfId="1" applyNumberFormat="1" applyFont="1" applyFill="1" applyBorder="1" applyAlignment="1">
      <alignment horizontal="center" vertical="top" wrapText="1"/>
    </xf>
    <xf numFmtId="168" fontId="12" fillId="0" borderId="2" xfId="6" applyNumberFormat="1" applyFont="1" applyFill="1" applyBorder="1" applyAlignment="1">
      <alignment horizontal="center" vertical="center" wrapText="1"/>
    </xf>
    <xf numFmtId="43" fontId="12" fillId="0" borderId="2" xfId="6" applyFont="1" applyFill="1" applyBorder="1" applyAlignment="1">
      <alignment horizontal="right" vertical="center" wrapText="1"/>
    </xf>
    <xf numFmtId="0" fontId="12" fillId="2" borderId="2" xfId="2" applyFont="1" applyFill="1" applyBorder="1"/>
    <xf numFmtId="168" fontId="12" fillId="0" borderId="2" xfId="6" quotePrefix="1" applyNumberFormat="1" applyFont="1" applyFill="1" applyBorder="1" applyAlignment="1">
      <alignment horizontal="center"/>
    </xf>
    <xf numFmtId="0" fontId="13" fillId="0" borderId="2" xfId="1" applyFont="1" applyFill="1" applyBorder="1" applyAlignment="1">
      <alignment horizontal="left"/>
    </xf>
    <xf numFmtId="0" fontId="13" fillId="0" borderId="2" xfId="1" applyFont="1" applyFill="1" applyBorder="1"/>
    <xf numFmtId="0" fontId="12" fillId="0" borderId="2" xfId="1" applyFont="1" applyFill="1" applyBorder="1"/>
    <xf numFmtId="0" fontId="12" fillId="0" borderId="2" xfId="1" applyFont="1" applyFill="1" applyBorder="1" applyAlignment="1">
      <alignment horizontal="center"/>
    </xf>
    <xf numFmtId="168" fontId="12" fillId="0" borderId="2" xfId="6" applyNumberFormat="1" applyFont="1" applyFill="1" applyBorder="1" applyAlignment="1">
      <alignment horizontal="center"/>
    </xf>
    <xf numFmtId="43" fontId="12" fillId="0" borderId="2" xfId="15" applyFont="1" applyFill="1" applyBorder="1" applyAlignment="1"/>
    <xf numFmtId="4" fontId="12" fillId="0" borderId="2" xfId="15" applyNumberFormat="1" applyFont="1" applyFill="1" applyBorder="1" applyAlignment="1">
      <alignment horizontal="right"/>
    </xf>
    <xf numFmtId="43" fontId="37" fillId="0" borderId="2" xfId="15" applyFont="1" applyFill="1" applyBorder="1" applyAlignment="1"/>
    <xf numFmtId="168" fontId="9" fillId="0" borderId="2" xfId="15" applyNumberFormat="1" applyFont="1" applyFill="1" applyBorder="1" applyAlignment="1"/>
    <xf numFmtId="0" fontId="42" fillId="0" borderId="2" xfId="153" applyFont="1" applyFill="1" applyBorder="1" applyAlignment="1">
      <alignment horizontal="justify" vertical="top" wrapText="1"/>
    </xf>
    <xf numFmtId="0" fontId="13" fillId="0" borderId="2" xfId="1" applyFont="1" applyFill="1" applyBorder="1" applyAlignment="1">
      <alignment horizontal="left" vertical="top" wrapText="1"/>
    </xf>
    <xf numFmtId="168" fontId="14" fillId="0" borderId="2" xfId="15" applyNumberFormat="1" applyFont="1" applyFill="1" applyBorder="1" applyAlignment="1"/>
    <xf numFmtId="0" fontId="13" fillId="0" borderId="2" xfId="1" applyFont="1" applyFill="1" applyBorder="1" applyAlignment="1">
      <alignment vertical="top"/>
    </xf>
    <xf numFmtId="0" fontId="13" fillId="0" borderId="2" xfId="1" applyFont="1" applyFill="1" applyBorder="1" applyAlignment="1">
      <alignment vertical="top" wrapText="1"/>
    </xf>
    <xf numFmtId="0" fontId="9" fillId="0" borderId="2" xfId="153" applyFont="1" applyFill="1" applyBorder="1"/>
    <xf numFmtId="0" fontId="12" fillId="0" borderId="2" xfId="1" applyFont="1" applyFill="1" applyBorder="1" applyAlignment="1">
      <alignment horizontal="justify"/>
    </xf>
    <xf numFmtId="0" fontId="9" fillId="0" borderId="2" xfId="153" applyFont="1" applyFill="1" applyBorder="1" applyAlignment="1">
      <alignment horizontal="justify"/>
    </xf>
    <xf numFmtId="0" fontId="9" fillId="0" borderId="2" xfId="2" applyFont="1" applyFill="1" applyBorder="1" applyAlignment="1">
      <alignment horizontal="center" vertical="top"/>
    </xf>
    <xf numFmtId="0" fontId="9" fillId="0" borderId="2" xfId="153" applyFont="1" applyFill="1" applyBorder="1" applyAlignment="1">
      <alignment horizontal="justify" wrapText="1"/>
    </xf>
    <xf numFmtId="0" fontId="9" fillId="0" borderId="2" xfId="153" applyFont="1" applyFill="1" applyBorder="1" applyAlignment="1">
      <alignment horizontal="left"/>
    </xf>
    <xf numFmtId="0" fontId="12" fillId="0" borderId="2" xfId="14" applyFont="1" applyFill="1" applyBorder="1" applyAlignment="1">
      <alignment horizontal="center" vertical="top"/>
    </xf>
    <xf numFmtId="168" fontId="9" fillId="0" borderId="2" xfId="15" applyNumberFormat="1" applyFont="1" applyFill="1" applyBorder="1" applyAlignment="1">
      <alignment horizontal="center"/>
    </xf>
    <xf numFmtId="168" fontId="37" fillId="0" borderId="2" xfId="10" applyNumberFormat="1" applyFont="1" applyFill="1" applyBorder="1" applyAlignment="1"/>
    <xf numFmtId="168" fontId="37" fillId="0" borderId="2" xfId="1" applyNumberFormat="1" applyFont="1" applyFill="1" applyBorder="1" applyAlignment="1">
      <alignment horizontal="center"/>
    </xf>
    <xf numFmtId="4" fontId="9" fillId="0" borderId="2" xfId="1" applyNumberFormat="1" applyFont="1" applyFill="1" applyBorder="1" applyAlignment="1">
      <alignment horizontal="center"/>
    </xf>
    <xf numFmtId="168" fontId="37" fillId="0" borderId="2" xfId="15" applyNumberFormat="1" applyFont="1" applyFill="1" applyBorder="1" applyAlignment="1"/>
    <xf numFmtId="0" fontId="9" fillId="0" borderId="2" xfId="153" applyFont="1" applyFill="1" applyBorder="1" applyAlignment="1" applyProtection="1">
      <alignment horizontal="justify" vertical="justify"/>
    </xf>
    <xf numFmtId="167" fontId="14" fillId="0" borderId="2" xfId="153" applyNumberFormat="1" applyFont="1" applyFill="1" applyBorder="1" applyAlignment="1" applyProtection="1">
      <alignment horizontal="center"/>
    </xf>
    <xf numFmtId="1" fontId="14" fillId="0" borderId="2" xfId="6" applyNumberFormat="1" applyFont="1" applyFill="1" applyBorder="1" applyAlignment="1">
      <alignment horizontal="center"/>
    </xf>
    <xf numFmtId="168" fontId="9" fillId="0" borderId="2" xfId="6" applyNumberFormat="1" applyFont="1" applyFill="1" applyBorder="1" applyAlignment="1"/>
    <xf numFmtId="168" fontId="12" fillId="0" borderId="2" xfId="6" applyNumberFormat="1" applyFont="1" applyFill="1" applyBorder="1" applyAlignment="1"/>
    <xf numFmtId="167" fontId="9" fillId="0" borderId="2" xfId="153" applyNumberFormat="1" applyFont="1" applyFill="1" applyBorder="1" applyAlignment="1">
      <alignment horizontal="center" wrapText="1"/>
    </xf>
    <xf numFmtId="167" fontId="9" fillId="0" borderId="2" xfId="153" applyNumberFormat="1" applyFont="1" applyFill="1" applyBorder="1" applyAlignment="1">
      <alignment horizontal="center" vertical="top"/>
    </xf>
    <xf numFmtId="167" fontId="9" fillId="0" borderId="2" xfId="153" applyNumberFormat="1" applyFont="1" applyFill="1" applyBorder="1"/>
    <xf numFmtId="3" fontId="14" fillId="0" borderId="2" xfId="153" applyNumberFormat="1" applyFont="1" applyFill="1" applyBorder="1" applyAlignment="1"/>
    <xf numFmtId="167" fontId="9" fillId="0" borderId="4" xfId="2" applyNumberFormat="1" applyFont="1" applyFill="1" applyBorder="1" applyAlignment="1">
      <alignment horizontal="center" wrapText="1"/>
    </xf>
    <xf numFmtId="4" fontId="9" fillId="0" borderId="3" xfId="3" applyNumberFormat="1" applyFont="1" applyFill="1" applyBorder="1" applyAlignment="1"/>
    <xf numFmtId="0" fontId="12" fillId="0" borderId="4" xfId="2" quotePrefix="1" applyFont="1" applyFill="1" applyBorder="1" applyAlignment="1">
      <alignment horizontal="center" wrapText="1"/>
    </xf>
    <xf numFmtId="0" fontId="9" fillId="0" borderId="4" xfId="4" applyFont="1" applyBorder="1" applyAlignment="1">
      <alignment horizontal="left"/>
    </xf>
    <xf numFmtId="0" fontId="9" fillId="0" borderId="2" xfId="0" quotePrefix="1" applyFont="1" applyBorder="1" applyAlignment="1">
      <alignment horizontal="center" vertical="top"/>
    </xf>
    <xf numFmtId="0" fontId="36" fillId="0" borderId="2" xfId="4" applyFont="1" applyFill="1" applyBorder="1" applyAlignment="1">
      <alignment horizontal="left"/>
    </xf>
    <xf numFmtId="1" fontId="9" fillId="0" borderId="2" xfId="0" applyNumberFormat="1" applyFont="1" applyBorder="1" applyAlignment="1">
      <alignment horizontal="left"/>
    </xf>
    <xf numFmtId="168" fontId="42" fillId="0" borderId="2" xfId="25" applyNumberFormat="1" applyFont="1" applyBorder="1" applyAlignment="1">
      <alignment horizontal="center" wrapText="1"/>
    </xf>
    <xf numFmtId="0" fontId="9" fillId="0" borderId="2" xfId="155" applyBorder="1"/>
    <xf numFmtId="4" fontId="9" fillId="0" borderId="3" xfId="155" applyNumberFormat="1" applyBorder="1"/>
    <xf numFmtId="0" fontId="9" fillId="0" borderId="2" xfId="156" applyFont="1" applyFill="1" applyBorder="1" applyAlignment="1" applyProtection="1">
      <alignment horizontal="center"/>
    </xf>
    <xf numFmtId="0" fontId="9" fillId="0" borderId="2" xfId="156" applyFont="1" applyFill="1" applyBorder="1" applyProtection="1"/>
    <xf numFmtId="49" fontId="33" fillId="0" borderId="2" xfId="155" applyNumberFormat="1" applyFont="1" applyBorder="1" applyAlignment="1">
      <alignment horizontal="center" vertical="center"/>
    </xf>
    <xf numFmtId="4" fontId="33" fillId="0" borderId="3" xfId="155" applyNumberFormat="1" applyFont="1" applyBorder="1" applyAlignment="1">
      <alignment horizontal="center" vertical="center"/>
    </xf>
    <xf numFmtId="0" fontId="9" fillId="0" borderId="4" xfId="4" applyFont="1" applyBorder="1" applyAlignment="1">
      <alignment horizontal="center" vertical="top"/>
    </xf>
    <xf numFmtId="0" fontId="9" fillId="0" borderId="2" xfId="156" applyFont="1" applyFill="1" applyBorder="1" applyAlignment="1" applyProtection="1">
      <alignment horizontal="center" vertical="center"/>
    </xf>
    <xf numFmtId="0" fontId="13" fillId="0" borderId="2" xfId="156" applyNumberFormat="1" applyFont="1" applyFill="1" applyBorder="1" applyAlignment="1" applyProtection="1">
      <alignment horizontal="justify" vertical="center" wrapText="1"/>
    </xf>
    <xf numFmtId="0" fontId="9" fillId="0" borderId="2" xfId="155" applyFont="1" applyBorder="1"/>
    <xf numFmtId="4" fontId="9" fillId="0" borderId="3" xfId="155" applyNumberFormat="1" applyFont="1" applyBorder="1"/>
    <xf numFmtId="0" fontId="9" fillId="0" borderId="2" xfId="156" applyNumberFormat="1" applyFont="1" applyFill="1" applyBorder="1" applyAlignment="1" applyProtection="1">
      <alignment horizontal="justify" vertical="justify" wrapText="1"/>
    </xf>
    <xf numFmtId="0" fontId="9" fillId="0" borderId="2" xfId="156" applyFont="1" applyFill="1" applyBorder="1" applyAlignment="1" applyProtection="1">
      <alignment horizontal="left" indent="1"/>
    </xf>
    <xf numFmtId="175" fontId="9" fillId="0" borderId="2" xfId="25" applyNumberFormat="1" applyFont="1" applyBorder="1" applyAlignment="1">
      <alignment wrapText="1"/>
    </xf>
    <xf numFmtId="4" fontId="9" fillId="0" borderId="3" xfId="25" applyNumberFormat="1" applyFont="1" applyBorder="1"/>
    <xf numFmtId="0" fontId="9" fillId="0" borderId="2" xfId="156" applyFont="1" applyFill="1" applyBorder="1" applyAlignment="1" applyProtection="1">
      <alignment horizontal="left"/>
    </xf>
    <xf numFmtId="0" fontId="9" fillId="0" borderId="2" xfId="4" applyFont="1" applyBorder="1" applyAlignment="1">
      <alignment horizontal="left"/>
    </xf>
    <xf numFmtId="4" fontId="9" fillId="0" borderId="3" xfId="4" applyNumberFormat="1" applyFont="1" applyBorder="1" applyAlignment="1">
      <alignment horizontal="left"/>
    </xf>
    <xf numFmtId="0" fontId="9" fillId="0" borderId="2" xfId="156" applyNumberFormat="1" applyFont="1" applyFill="1" applyBorder="1" applyAlignment="1" applyProtection="1">
      <alignment vertical="justify" wrapText="1"/>
    </xf>
    <xf numFmtId="4" fontId="9" fillId="0" borderId="3" xfId="155" applyNumberFormat="1" applyFont="1" applyBorder="1" applyAlignment="1">
      <alignment vertical="top"/>
    </xf>
    <xf numFmtId="0" fontId="13" fillId="0" borderId="2" xfId="156" applyFont="1" applyFill="1" applyBorder="1" applyAlignment="1" applyProtection="1">
      <alignment horizontal="left" vertical="center"/>
    </xf>
    <xf numFmtId="0" fontId="12" fillId="0" borderId="2" xfId="157" applyFont="1" applyFill="1" applyBorder="1" applyAlignment="1" applyProtection="1">
      <alignment horizontal="center"/>
    </xf>
    <xf numFmtId="168" fontId="9" fillId="0" borderId="2" xfId="155" applyNumberFormat="1" applyFont="1" applyBorder="1"/>
    <xf numFmtId="0" fontId="12" fillId="0" borderId="2" xfId="156" applyFont="1" applyFill="1" applyBorder="1" applyAlignment="1" applyProtection="1">
      <alignment horizontal="center"/>
    </xf>
    <xf numFmtId="0" fontId="50" fillId="0" borderId="2" xfId="156" applyFont="1" applyFill="1" applyBorder="1" applyAlignment="1" applyProtection="1">
      <alignment horizontal="left"/>
    </xf>
    <xf numFmtId="0" fontId="9" fillId="0" borderId="2" xfId="156" applyNumberFormat="1" applyFont="1" applyFill="1" applyBorder="1" applyAlignment="1" applyProtection="1">
      <alignment horizontal="left" vertical="justify" wrapText="1" indent="1"/>
    </xf>
    <xf numFmtId="0" fontId="13" fillId="0" borderId="2" xfId="156" applyNumberFormat="1" applyFont="1" applyFill="1" applyBorder="1" applyAlignment="1" applyProtection="1">
      <alignment vertical="center" wrapText="1"/>
    </xf>
    <xf numFmtId="0" fontId="50" fillId="0" borderId="2" xfId="156" applyNumberFormat="1" applyFont="1" applyFill="1" applyBorder="1" applyAlignment="1" applyProtection="1">
      <alignment vertical="top" wrapText="1"/>
    </xf>
    <xf numFmtId="0" fontId="13" fillId="0" borderId="2" xfId="156" applyNumberFormat="1" applyFont="1" applyFill="1" applyBorder="1" applyAlignment="1" applyProtection="1">
      <alignment vertical="top" wrapText="1"/>
    </xf>
    <xf numFmtId="0" fontId="9" fillId="0" borderId="2" xfId="156" applyNumberFormat="1" applyFont="1" applyFill="1" applyBorder="1" applyAlignment="1" applyProtection="1">
      <alignment vertical="top" wrapText="1"/>
    </xf>
    <xf numFmtId="0" fontId="13" fillId="0" borderId="2" xfId="156" applyNumberFormat="1" applyFont="1" applyFill="1" applyBorder="1" applyAlignment="1" applyProtection="1">
      <alignment vertical="center"/>
    </xf>
    <xf numFmtId="0" fontId="9" fillId="0" borderId="2" xfId="156" applyNumberFormat="1" applyFont="1" applyFill="1" applyBorder="1" applyAlignment="1" applyProtection="1">
      <alignment horizontal="left" vertical="top" wrapText="1" indent="1"/>
    </xf>
    <xf numFmtId="168" fontId="9" fillId="0" borderId="2" xfId="25" applyNumberFormat="1" applyFont="1" applyFill="1" applyBorder="1" applyAlignment="1" applyProtection="1">
      <alignment vertical="top" wrapText="1"/>
    </xf>
    <xf numFmtId="0" fontId="13" fillId="0" borderId="2" xfId="156" applyNumberFormat="1" applyFont="1" applyFill="1" applyBorder="1" applyAlignment="1" applyProtection="1">
      <alignment vertical="top"/>
    </xf>
    <xf numFmtId="0" fontId="9" fillId="0" borderId="2" xfId="4" applyFont="1" applyBorder="1" applyAlignment="1">
      <alignment horizontal="center"/>
    </xf>
    <xf numFmtId="0" fontId="9" fillId="0" borderId="2" xfId="0" applyFont="1" applyBorder="1" applyAlignment="1">
      <alignment horizontal="justify" vertical="top" wrapText="1"/>
    </xf>
    <xf numFmtId="0" fontId="34" fillId="0" borderId="2" xfId="156" quotePrefix="1" applyFont="1" applyFill="1" applyBorder="1" applyAlignment="1" applyProtection="1"/>
    <xf numFmtId="0" fontId="9" fillId="0" borderId="2" xfId="156" applyNumberFormat="1" applyFont="1" applyFill="1" applyBorder="1" applyAlignment="1" applyProtection="1">
      <alignment horizontal="left" vertical="justify" wrapText="1" indent="2"/>
    </xf>
    <xf numFmtId="168" fontId="9" fillId="0" borderId="2" xfId="25" applyNumberFormat="1" applyFont="1" applyBorder="1" applyAlignment="1">
      <alignment horizontal="right"/>
    </xf>
    <xf numFmtId="0" fontId="12" fillId="0" borderId="2" xfId="2" applyFont="1" applyFill="1" applyBorder="1" applyAlignment="1">
      <alignment horizontal="right" vertical="center"/>
    </xf>
    <xf numFmtId="0" fontId="10" fillId="0" borderId="0" xfId="1" applyFont="1" applyFill="1" applyAlignment="1">
      <alignment horizontal="center" vertical="center"/>
    </xf>
    <xf numFmtId="0" fontId="10" fillId="0" borderId="0" xfId="1" applyFont="1" applyFill="1" applyAlignment="1">
      <alignment horizontal="center" vertical="top" wrapText="1"/>
    </xf>
    <xf numFmtId="0" fontId="32" fillId="0" borderId="0" xfId="1" applyFont="1" applyFill="1" applyAlignment="1">
      <alignment horizontal="center" vertical="top"/>
    </xf>
    <xf numFmtId="167" fontId="12" fillId="0" borderId="0" xfId="153" applyNumberFormat="1" applyFont="1" applyFill="1" applyAlignment="1" applyProtection="1">
      <alignment horizontal="center"/>
    </xf>
    <xf numFmtId="0" fontId="12" fillId="0" borderId="2" xfId="1" applyFont="1" applyFill="1" applyBorder="1" applyAlignment="1">
      <alignment horizontal="right" wrapText="1"/>
    </xf>
    <xf numFmtId="168" fontId="12" fillId="0" borderId="2" xfId="1" applyNumberFormat="1" applyFont="1" applyFill="1" applyBorder="1" applyAlignment="1">
      <alignment horizontal="right" wrapText="1"/>
    </xf>
    <xf numFmtId="0" fontId="28" fillId="0" borderId="2" xfId="1" applyNumberFormat="1" applyFont="1" applyFill="1" applyBorder="1" applyAlignment="1">
      <alignment horizontal="right" vertical="center" wrapText="1"/>
    </xf>
    <xf numFmtId="0" fontId="12" fillId="0" borderId="2" xfId="1" applyNumberFormat="1" applyFont="1" applyFill="1" applyBorder="1" applyAlignment="1">
      <alignment horizontal="right" vertical="center" wrapText="1"/>
    </xf>
    <xf numFmtId="0" fontId="12" fillId="0" borderId="2" xfId="1" applyFont="1" applyFill="1" applyBorder="1" applyAlignment="1">
      <alignment horizontal="right" vertical="center" wrapText="1"/>
    </xf>
    <xf numFmtId="0" fontId="10" fillId="0" borderId="0" xfId="1" applyFont="1" applyFill="1" applyAlignment="1">
      <alignment horizontal="center" vertical="top"/>
    </xf>
    <xf numFmtId="0" fontId="32" fillId="0" borderId="0" xfId="1" applyFont="1" applyFill="1" applyAlignment="1">
      <alignment horizontal="center" vertical="center"/>
    </xf>
    <xf numFmtId="0" fontId="10" fillId="0" borderId="0" xfId="1" applyFont="1" applyFill="1" applyAlignment="1">
      <alignment horizontal="center" vertical="center" wrapText="1"/>
    </xf>
    <xf numFmtId="169" fontId="33" fillId="0" borderId="2" xfId="3" applyNumberFormat="1"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2" xfId="2" applyFont="1" applyFill="1" applyBorder="1" applyAlignment="1">
      <alignment horizontal="center" vertical="center"/>
    </xf>
    <xf numFmtId="3" fontId="33" fillId="0" borderId="2" xfId="3" applyNumberFormat="1" applyFont="1" applyFill="1" applyBorder="1" applyAlignment="1">
      <alignment horizontal="center" vertical="center"/>
    </xf>
    <xf numFmtId="164" fontId="33" fillId="0" borderId="2" xfId="3" applyFont="1" applyFill="1" applyBorder="1" applyAlignment="1">
      <alignment horizontal="center" vertical="center" wrapText="1"/>
    </xf>
    <xf numFmtId="0" fontId="12" fillId="0" borderId="2" xfId="1" applyNumberFormat="1" applyFont="1" applyFill="1" applyBorder="1" applyAlignment="1" applyProtection="1">
      <alignment horizontal="right" vertical="center" wrapText="1"/>
      <protection locked="0"/>
    </xf>
    <xf numFmtId="43" fontId="33" fillId="0" borderId="2" xfId="6" applyFont="1" applyFill="1" applyBorder="1" applyAlignment="1" applyProtection="1">
      <alignment horizontal="center" vertical="center" wrapText="1"/>
      <protection locked="0"/>
    </xf>
    <xf numFmtId="0" fontId="33" fillId="0" borderId="2" xfId="2" quotePrefix="1" applyFont="1" applyFill="1" applyBorder="1" applyAlignment="1" applyProtection="1">
      <alignment horizontal="center" vertical="center"/>
      <protection locked="0"/>
    </xf>
    <xf numFmtId="0" fontId="33" fillId="0" borderId="2" xfId="2" applyFont="1" applyFill="1" applyBorder="1" applyAlignment="1" applyProtection="1">
      <alignment horizontal="center" vertical="center" wrapText="1"/>
      <protection locked="0"/>
    </xf>
    <xf numFmtId="0" fontId="33" fillId="0" borderId="2" xfId="2" applyFont="1" applyFill="1" applyBorder="1" applyAlignment="1" applyProtection="1">
      <alignment horizontal="center" vertical="center"/>
      <protection locked="0"/>
    </xf>
    <xf numFmtId="43" fontId="33" fillId="0" borderId="2" xfId="6" applyFont="1" applyFill="1" applyBorder="1" applyAlignment="1" applyProtection="1">
      <alignment horizontal="center" vertical="center"/>
      <protection locked="0"/>
    </xf>
    <xf numFmtId="0" fontId="10" fillId="0" borderId="1" xfId="2" applyFont="1" applyFill="1" applyBorder="1" applyAlignment="1" applyProtection="1">
      <alignment horizontal="left" vertical="top"/>
      <protection locked="0"/>
    </xf>
    <xf numFmtId="0" fontId="10" fillId="0" borderId="0" xfId="1" applyFont="1" applyFill="1" applyAlignment="1" applyProtection="1">
      <alignment horizontal="center" vertical="top"/>
      <protection locked="0"/>
    </xf>
    <xf numFmtId="167" fontId="32" fillId="0" borderId="0" xfId="2" applyNumberFormat="1" applyFont="1" applyFill="1" applyAlignment="1" applyProtection="1">
      <alignment horizontal="center"/>
      <protection locked="0"/>
    </xf>
    <xf numFmtId="167" fontId="12" fillId="0" borderId="0" xfId="153" applyNumberFormat="1" applyFont="1" applyFill="1" applyAlignment="1" applyProtection="1">
      <alignment horizontal="center"/>
      <protection locked="0"/>
    </xf>
    <xf numFmtId="167" fontId="10" fillId="0" borderId="0" xfId="153" applyNumberFormat="1" applyFont="1" applyFill="1" applyAlignment="1" applyProtection="1">
      <alignment horizontal="center"/>
      <protection locked="0"/>
    </xf>
    <xf numFmtId="167" fontId="32" fillId="0" borderId="0" xfId="2" applyNumberFormat="1" applyFont="1" applyFill="1" applyAlignment="1" applyProtection="1">
      <alignment horizontal="center"/>
    </xf>
    <xf numFmtId="43" fontId="33" fillId="0" borderId="2" xfId="6" applyFont="1" applyFill="1" applyBorder="1" applyAlignment="1">
      <alignment horizontal="center" vertical="center"/>
    </xf>
    <xf numFmtId="43" fontId="33" fillId="0" borderId="2" xfId="6" applyFont="1" applyFill="1" applyBorder="1" applyAlignment="1">
      <alignment horizontal="center" vertical="center" wrapText="1"/>
    </xf>
    <xf numFmtId="4" fontId="33" fillId="0" borderId="2" xfId="6" applyNumberFormat="1" applyFont="1" applyFill="1" applyBorder="1" applyAlignment="1">
      <alignment horizontal="center" vertical="center" wrapText="1"/>
    </xf>
    <xf numFmtId="4" fontId="33" fillId="0" borderId="2" xfId="3" applyNumberFormat="1" applyFont="1" applyFill="1" applyBorder="1" applyAlignment="1">
      <alignment horizontal="center" vertical="center" wrapText="1"/>
    </xf>
    <xf numFmtId="168" fontId="12" fillId="0" borderId="2" xfId="1" applyNumberFormat="1" applyFont="1" applyFill="1" applyBorder="1" applyAlignment="1">
      <alignment horizontal="right" vertic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24" applyFont="1" applyFill="1" applyBorder="1" applyAlignment="1">
      <alignment horizontal="center"/>
    </xf>
    <xf numFmtId="0" fontId="3" fillId="0" borderId="6" xfId="24" applyFont="1" applyFill="1" applyBorder="1" applyAlignment="1">
      <alignment horizontal="center"/>
    </xf>
    <xf numFmtId="0" fontId="3" fillId="0" borderId="4" xfId="24" applyFont="1" applyFill="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14" borderId="3" xfId="0" applyFont="1" applyFill="1" applyBorder="1" applyAlignment="1">
      <alignment horizontal="center"/>
    </xf>
    <xf numFmtId="0" fontId="3" fillId="14" borderId="4" xfId="0" applyFont="1" applyFill="1" applyBorder="1" applyAlignment="1">
      <alignment horizontal="center"/>
    </xf>
    <xf numFmtId="2" fontId="4" fillId="2" borderId="3"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cellXfs>
  <cellStyles count="158">
    <cellStyle name="Comma" xfId="23" builtinId="3"/>
    <cellStyle name="Comma 10" xfId="6" xr:uid="{00000000-0005-0000-0000-000001000000}"/>
    <cellStyle name="Comma 10 2" xfId="143" xr:uid="{00000000-0005-0000-0000-000002000000}"/>
    <cellStyle name="Comma 11" xfId="25" xr:uid="{00000000-0005-0000-0000-000003000000}"/>
    <cellStyle name="Comma 11 2" xfId="26" xr:uid="{00000000-0005-0000-0000-000004000000}"/>
    <cellStyle name="Comma 12" xfId="10" xr:uid="{00000000-0005-0000-0000-000005000000}"/>
    <cellStyle name="Comma 13" xfId="27" xr:uid="{00000000-0005-0000-0000-000006000000}"/>
    <cellStyle name="Comma 13 2" xfId="28" xr:uid="{00000000-0005-0000-0000-000007000000}"/>
    <cellStyle name="Comma 14" xfId="29" xr:uid="{00000000-0005-0000-0000-000008000000}"/>
    <cellStyle name="Comma 14 2" xfId="30" xr:uid="{00000000-0005-0000-0000-000009000000}"/>
    <cellStyle name="Comma 14 2 2" xfId="31" xr:uid="{00000000-0005-0000-0000-00000A000000}"/>
    <cellStyle name="Comma 14 2 2 2" xfId="150" xr:uid="{00000000-0005-0000-0000-00000B000000}"/>
    <cellStyle name="Comma 15" xfId="8" xr:uid="{00000000-0005-0000-0000-00000C000000}"/>
    <cellStyle name="Comma 16" xfId="147" xr:uid="{00000000-0005-0000-0000-00000D000000}"/>
    <cellStyle name="Comma 18" xfId="32" xr:uid="{00000000-0005-0000-0000-00000E000000}"/>
    <cellStyle name="Comma 2" xfId="3" xr:uid="{00000000-0005-0000-0000-00000F000000}"/>
    <cellStyle name="Comma 2 2" xfId="15" xr:uid="{00000000-0005-0000-0000-000010000000}"/>
    <cellStyle name="Comma 3" xfId="22" xr:uid="{00000000-0005-0000-0000-000011000000}"/>
    <cellStyle name="Comma 3 2" xfId="33" xr:uid="{00000000-0005-0000-0000-000012000000}"/>
    <cellStyle name="Comma 3 3" xfId="34" xr:uid="{00000000-0005-0000-0000-000013000000}"/>
    <cellStyle name="Comma 4" xfId="35" xr:uid="{00000000-0005-0000-0000-000014000000}"/>
    <cellStyle name="Comma 4 3" xfId="149" xr:uid="{00000000-0005-0000-0000-000015000000}"/>
    <cellStyle name="Comma 5" xfId="36" xr:uid="{00000000-0005-0000-0000-000016000000}"/>
    <cellStyle name="Comma 6" xfId="37" xr:uid="{00000000-0005-0000-0000-000017000000}"/>
    <cellStyle name="Comma 6 2" xfId="19" xr:uid="{00000000-0005-0000-0000-000018000000}"/>
    <cellStyle name="Comma 7" xfId="38" xr:uid="{00000000-0005-0000-0000-000019000000}"/>
    <cellStyle name="Comma 7 2" xfId="39" xr:uid="{00000000-0005-0000-0000-00001A000000}"/>
    <cellStyle name="Comma 8" xfId="40" xr:uid="{00000000-0005-0000-0000-00001B000000}"/>
    <cellStyle name="Comma 8 2" xfId="41" xr:uid="{00000000-0005-0000-0000-00001C000000}"/>
    <cellStyle name="Comma 9" xfId="42" xr:uid="{00000000-0005-0000-0000-00001D000000}"/>
    <cellStyle name="Comma 9 2" xfId="43" xr:uid="{00000000-0005-0000-0000-00001E000000}"/>
    <cellStyle name="Comma0" xfId="44" xr:uid="{00000000-0005-0000-0000-00001F000000}"/>
    <cellStyle name="Currency0" xfId="45" xr:uid="{00000000-0005-0000-0000-000020000000}"/>
    <cellStyle name="Date" xfId="46" xr:uid="{00000000-0005-0000-0000-000021000000}"/>
    <cellStyle name="Fixed" xfId="47" xr:uid="{00000000-0005-0000-0000-000022000000}"/>
    <cellStyle name="Hyperlink 2" xfId="48" xr:uid="{00000000-0005-0000-0000-000023000000}"/>
    <cellStyle name="MC" xfId="49" xr:uid="{00000000-0005-0000-0000-000024000000}"/>
    <cellStyle name="Normal" xfId="0" builtinId="0"/>
    <cellStyle name="Normal 10" xfId="50" xr:uid="{00000000-0005-0000-0000-000026000000}"/>
    <cellStyle name="Normal 10 2" xfId="51" xr:uid="{00000000-0005-0000-0000-000027000000}"/>
    <cellStyle name="Normal 10 2 2" xfId="52" xr:uid="{00000000-0005-0000-0000-000028000000}"/>
    <cellStyle name="Normal 10 3" xfId="53" xr:uid="{00000000-0005-0000-0000-000029000000}"/>
    <cellStyle name="Normal 10 4" xfId="18" xr:uid="{00000000-0005-0000-0000-00002A000000}"/>
    <cellStyle name="Normal 11" xfId="54" xr:uid="{00000000-0005-0000-0000-00002B000000}"/>
    <cellStyle name="Normal 11 2" xfId="55" xr:uid="{00000000-0005-0000-0000-00002C000000}"/>
    <cellStyle name="Normal 12" xfId="56" xr:uid="{00000000-0005-0000-0000-00002D000000}"/>
    <cellStyle name="Normal 12 2" xfId="57" xr:uid="{00000000-0005-0000-0000-00002E000000}"/>
    <cellStyle name="Normal 13" xfId="2" xr:uid="{00000000-0005-0000-0000-00002F000000}"/>
    <cellStyle name="Normal 14" xfId="58" xr:uid="{00000000-0005-0000-0000-000030000000}"/>
    <cellStyle name="Normal 14 2" xfId="59" xr:uid="{00000000-0005-0000-0000-000031000000}"/>
    <cellStyle name="Normal 15" xfId="60" xr:uid="{00000000-0005-0000-0000-000032000000}"/>
    <cellStyle name="Normal 16" xfId="61" xr:uid="{00000000-0005-0000-0000-000033000000}"/>
    <cellStyle name="Normal 16 2" xfId="62" xr:uid="{00000000-0005-0000-0000-000034000000}"/>
    <cellStyle name="Normal 17" xfId="63" xr:uid="{00000000-0005-0000-0000-000035000000}"/>
    <cellStyle name="Normal 17 2" xfId="64" xr:uid="{00000000-0005-0000-0000-000036000000}"/>
    <cellStyle name="Normal 18" xfId="65" xr:uid="{00000000-0005-0000-0000-000037000000}"/>
    <cellStyle name="Normal 18 2" xfId="66" xr:uid="{00000000-0005-0000-0000-000038000000}"/>
    <cellStyle name="Normal 18 2 2" xfId="67" xr:uid="{00000000-0005-0000-0000-000039000000}"/>
    <cellStyle name="Normal 18 2 2 2" xfId="68" xr:uid="{00000000-0005-0000-0000-00003A000000}"/>
    <cellStyle name="Normal 18 2 2 2 2" xfId="69" xr:uid="{00000000-0005-0000-0000-00003B000000}"/>
    <cellStyle name="Normal 18 2 2 3" xfId="12" xr:uid="{00000000-0005-0000-0000-00003C000000}"/>
    <cellStyle name="Normal 18 2 2 3 2" xfId="21" xr:uid="{00000000-0005-0000-0000-00003D000000}"/>
    <cellStyle name="Normal 18 2 2 3 3" xfId="145" xr:uid="{00000000-0005-0000-0000-00003E000000}"/>
    <cellStyle name="Normal 19" xfId="70" xr:uid="{00000000-0005-0000-0000-00003F000000}"/>
    <cellStyle name="Normal 19 2" xfId="24" xr:uid="{00000000-0005-0000-0000-000040000000}"/>
    <cellStyle name="Normal 2" xfId="4" xr:uid="{00000000-0005-0000-0000-000041000000}"/>
    <cellStyle name="Normal 2 2" xfId="7" xr:uid="{00000000-0005-0000-0000-000042000000}"/>
    <cellStyle name="Normal 2 2 2" xfId="11" xr:uid="{00000000-0005-0000-0000-000043000000}"/>
    <cellStyle name="Normal 2 2 3" xfId="151" xr:uid="{00000000-0005-0000-0000-000044000000}"/>
    <cellStyle name="Normal 2 3" xfId="14" xr:uid="{00000000-0005-0000-0000-000045000000}"/>
    <cellStyle name="Normal 2 4" xfId="71" xr:uid="{00000000-0005-0000-0000-000046000000}"/>
    <cellStyle name="Normal 2 5" xfId="20" xr:uid="{00000000-0005-0000-0000-000047000000}"/>
    <cellStyle name="Normal 2 6" xfId="152" xr:uid="{00000000-0005-0000-0000-000048000000}"/>
    <cellStyle name="Normal 20" xfId="72" xr:uid="{00000000-0005-0000-0000-000049000000}"/>
    <cellStyle name="Normal 21" xfId="73" xr:uid="{00000000-0005-0000-0000-00004A000000}"/>
    <cellStyle name="Normal 22" xfId="144" xr:uid="{00000000-0005-0000-0000-00004B000000}"/>
    <cellStyle name="Normal 23" xfId="148" xr:uid="{00000000-0005-0000-0000-00004C000000}"/>
    <cellStyle name="Normal 24" xfId="146" xr:uid="{00000000-0005-0000-0000-00004D000000}"/>
    <cellStyle name="Normal 25" xfId="153" xr:uid="{FCB0971F-32C0-4F15-9D63-ABC5DD9DCDE0}"/>
    <cellStyle name="Normal 27" xfId="74" xr:uid="{00000000-0005-0000-0000-00004E000000}"/>
    <cellStyle name="Normal 3" xfId="1" xr:uid="{00000000-0005-0000-0000-00004F000000}"/>
    <cellStyle name="Normal 3 2" xfId="75" xr:uid="{00000000-0005-0000-0000-000050000000}"/>
    <cellStyle name="Normal 3 3" xfId="76" xr:uid="{00000000-0005-0000-0000-000051000000}"/>
    <cellStyle name="Normal 3 4" xfId="77" xr:uid="{00000000-0005-0000-0000-000052000000}"/>
    <cellStyle name="Normal 3 4 2" xfId="78" xr:uid="{00000000-0005-0000-0000-000053000000}"/>
    <cellStyle name="Normal 4" xfId="5" xr:uid="{00000000-0005-0000-0000-000054000000}"/>
    <cellStyle name="Normal 4 2" xfId="79" xr:uid="{00000000-0005-0000-0000-000055000000}"/>
    <cellStyle name="Normal 4 3" xfId="80" xr:uid="{00000000-0005-0000-0000-000056000000}"/>
    <cellStyle name="Normal 4 4" xfId="9" xr:uid="{00000000-0005-0000-0000-000057000000}"/>
    <cellStyle name="Normal 5" xfId="81" xr:uid="{00000000-0005-0000-0000-000058000000}"/>
    <cellStyle name="Normal 6" xfId="82" xr:uid="{00000000-0005-0000-0000-000059000000}"/>
    <cellStyle name="Normal 6 2" xfId="83" xr:uid="{00000000-0005-0000-0000-00005A000000}"/>
    <cellStyle name="Normal 6 2 10" xfId="84" xr:uid="{00000000-0005-0000-0000-00005B000000}"/>
    <cellStyle name="Normal 6 2 10 2" xfId="85" xr:uid="{00000000-0005-0000-0000-00005C000000}"/>
    <cellStyle name="Normal 6 2 10 2 2" xfId="13" xr:uid="{00000000-0005-0000-0000-00005D000000}"/>
    <cellStyle name="Normal 6 2 2" xfId="86" xr:uid="{00000000-0005-0000-0000-00005E000000}"/>
    <cellStyle name="Normal 6 2 2 2" xfId="87" xr:uid="{00000000-0005-0000-0000-00005F000000}"/>
    <cellStyle name="Normal 6 2 2 2 2" xfId="88" xr:uid="{00000000-0005-0000-0000-000060000000}"/>
    <cellStyle name="Normal 6 2 2 2 2 2" xfId="89" xr:uid="{00000000-0005-0000-0000-000061000000}"/>
    <cellStyle name="Normal 6 2 2 2 2 2 2" xfId="90" xr:uid="{00000000-0005-0000-0000-000062000000}"/>
    <cellStyle name="Normal 6 2 2 2 2 2 2 2" xfId="91" xr:uid="{00000000-0005-0000-0000-000063000000}"/>
    <cellStyle name="Normal 6 2 3" xfId="92" xr:uid="{00000000-0005-0000-0000-000064000000}"/>
    <cellStyle name="Normal 6 2 3 2" xfId="93" xr:uid="{00000000-0005-0000-0000-000065000000}"/>
    <cellStyle name="Normal 6 2 3 2 2" xfId="94" xr:uid="{00000000-0005-0000-0000-000066000000}"/>
    <cellStyle name="Normal 6 2 3 3" xfId="95" xr:uid="{00000000-0005-0000-0000-000067000000}"/>
    <cellStyle name="Normal 6 2 4" xfId="96" xr:uid="{00000000-0005-0000-0000-000068000000}"/>
    <cellStyle name="Normal 6 2 4 2" xfId="97" xr:uid="{00000000-0005-0000-0000-000069000000}"/>
    <cellStyle name="Normal 6 2 4 2 2" xfId="98" xr:uid="{00000000-0005-0000-0000-00006A000000}"/>
    <cellStyle name="Normal 6 2 4 2 2 2" xfId="99" xr:uid="{00000000-0005-0000-0000-00006B000000}"/>
    <cellStyle name="Normal 6 2 4 2 2 2 2" xfId="100" xr:uid="{00000000-0005-0000-0000-00006C000000}"/>
    <cellStyle name="Normal 6 2 4 2 2 2 2 2" xfId="101" xr:uid="{00000000-0005-0000-0000-00006D000000}"/>
    <cellStyle name="Normal 6 2 4 3" xfId="102" xr:uid="{00000000-0005-0000-0000-00006E000000}"/>
    <cellStyle name="Normal 6 2 4 4" xfId="103" xr:uid="{00000000-0005-0000-0000-00006F000000}"/>
    <cellStyle name="Normal 6 2 4 4 2" xfId="104" xr:uid="{00000000-0005-0000-0000-000070000000}"/>
    <cellStyle name="Normal 6 2 4 4 2 2" xfId="105" xr:uid="{00000000-0005-0000-0000-000071000000}"/>
    <cellStyle name="Normal 6 2 4 4 2 2 2" xfId="106" xr:uid="{00000000-0005-0000-0000-000072000000}"/>
    <cellStyle name="Normal 6 2 4 4 2 2 2 2" xfId="107" xr:uid="{00000000-0005-0000-0000-000073000000}"/>
    <cellStyle name="Normal 6 2 4 5" xfId="108" xr:uid="{00000000-0005-0000-0000-000074000000}"/>
    <cellStyle name="Normal 6 2 4 6" xfId="109" xr:uid="{00000000-0005-0000-0000-000075000000}"/>
    <cellStyle name="Normal 6 2 4 7" xfId="110" xr:uid="{00000000-0005-0000-0000-000076000000}"/>
    <cellStyle name="Normal 6 2 4 8" xfId="111" xr:uid="{00000000-0005-0000-0000-000077000000}"/>
    <cellStyle name="Normal 6 2 5" xfId="112" xr:uid="{00000000-0005-0000-0000-000078000000}"/>
    <cellStyle name="Normal 6 2 5 2" xfId="113" xr:uid="{00000000-0005-0000-0000-000079000000}"/>
    <cellStyle name="Normal 6 2 5 2 2" xfId="114" xr:uid="{00000000-0005-0000-0000-00007A000000}"/>
    <cellStyle name="Normal 6 2 5 2 2 2" xfId="115" xr:uid="{00000000-0005-0000-0000-00007B000000}"/>
    <cellStyle name="Normal 6 2 5 2 2 2 2" xfId="116" xr:uid="{00000000-0005-0000-0000-00007C000000}"/>
    <cellStyle name="Normal 6 2 5 2 2 2 2 2" xfId="117" xr:uid="{00000000-0005-0000-0000-00007D000000}"/>
    <cellStyle name="Normal 6 2 6" xfId="118" xr:uid="{00000000-0005-0000-0000-00007E000000}"/>
    <cellStyle name="Normal 6 2 6 2" xfId="119" xr:uid="{00000000-0005-0000-0000-00007F000000}"/>
    <cellStyle name="Normal 6 2 7" xfId="120" xr:uid="{00000000-0005-0000-0000-000080000000}"/>
    <cellStyle name="Normal 6 2 8" xfId="121" xr:uid="{00000000-0005-0000-0000-000081000000}"/>
    <cellStyle name="Normal 6 2 9" xfId="122" xr:uid="{00000000-0005-0000-0000-000082000000}"/>
    <cellStyle name="Normal 7" xfId="123" xr:uid="{00000000-0005-0000-0000-000083000000}"/>
    <cellStyle name="Normal 7 2" xfId="16" xr:uid="{00000000-0005-0000-0000-000084000000}"/>
    <cellStyle name="Normal 8" xfId="124" xr:uid="{00000000-0005-0000-0000-000085000000}"/>
    <cellStyle name="Normal 8 2" xfId="125" xr:uid="{00000000-0005-0000-0000-000086000000}"/>
    <cellStyle name="Normal 9" xfId="126" xr:uid="{00000000-0005-0000-0000-000087000000}"/>
    <cellStyle name="Normal 9 2" xfId="127" xr:uid="{00000000-0005-0000-0000-000088000000}"/>
    <cellStyle name="Normal 9 2 2" xfId="128" xr:uid="{00000000-0005-0000-0000-000089000000}"/>
    <cellStyle name="Normal 9 2 2 2" xfId="129" xr:uid="{00000000-0005-0000-0000-00008A000000}"/>
    <cellStyle name="Normal 9 2 2 2 2" xfId="130" xr:uid="{00000000-0005-0000-0000-00008B000000}"/>
    <cellStyle name="Normal 9 2 2 2 2 2" xfId="131" xr:uid="{00000000-0005-0000-0000-00008C000000}"/>
    <cellStyle name="Normal_Bill2-Main School  Bldg." xfId="156" xr:uid="{C739D212-C409-48A5-9492-2405C3797006}"/>
    <cellStyle name="Normal_Commercial development " xfId="157" xr:uid="{D9B55BEE-D191-4FCA-8837-952F6A9AD72E}"/>
    <cellStyle name="Normal_EPB Hall 4 Part-2" xfId="155" xr:uid="{43453684-8ACC-49ED-BFF3-CC847D81EC35}"/>
    <cellStyle name="Percent 12" xfId="132" xr:uid="{00000000-0005-0000-0000-00008D000000}"/>
    <cellStyle name="Percent 13" xfId="133" xr:uid="{00000000-0005-0000-0000-00008E000000}"/>
    <cellStyle name="Percent 13 2" xfId="134" xr:uid="{00000000-0005-0000-0000-00008F000000}"/>
    <cellStyle name="Percent 14" xfId="135" xr:uid="{00000000-0005-0000-0000-000090000000}"/>
    <cellStyle name="Percent 2" xfId="17" xr:uid="{00000000-0005-0000-0000-000091000000}"/>
    <cellStyle name="Percent 2 2" xfId="136" xr:uid="{00000000-0005-0000-0000-000092000000}"/>
    <cellStyle name="Percent 2 2 2" xfId="137" xr:uid="{00000000-0005-0000-0000-000093000000}"/>
    <cellStyle name="Percent 2 3" xfId="154" xr:uid="{2563CD96-69FE-425F-B85F-FE06B8ACE54A}"/>
    <cellStyle name="Percent 3" xfId="138" xr:uid="{00000000-0005-0000-0000-000094000000}"/>
    <cellStyle name="Percent 3 2" xfId="139" xr:uid="{00000000-0005-0000-0000-000095000000}"/>
    <cellStyle name="Percent 4" xfId="140" xr:uid="{00000000-0005-0000-0000-000096000000}"/>
    <cellStyle name="Percent 5" xfId="141" xr:uid="{00000000-0005-0000-0000-000097000000}"/>
    <cellStyle name="常规_复件 爬山路 Microsoft Excel 工作表" xfId="142" xr:uid="{00000000-0005-0000-0000-00009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2-NEW%20BOQs\51-HIGH%20COURT(05-8-15)\000-%20BACKUP(High%20Court)Abbottaba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hmed\AHMED(work)\Work%20Done\CWE\President%20house\PH(21-03-13)\BOQ%20PRESIDENT%20HOUSE%20(NESPAK)%2021-03-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IDAP-20-5-22\IDAP%2016-5-22\Ahmed\AHMED(work)\Work%20Done\CWE\President%20house\PH(21-03-13)\BOQ%20PRESIDENT%20HOUSE%20(NESPAK)%2021-03-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Ahmed\AHMED(work)\Work%20Done\CWE\President%20house\PH(21-03-13)\BOQ%20PRESIDENT%20HOUSE%20(NESPAK)%2021-03-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47DCD5B\Judicial%20Complex%20Bannu%20(Civil%20Works)%20INAM.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D:\Users\aamir.rasheed\AppData\Local\Microsoft\Windows\Temporary%20Internet%20Files\Content.Outlook\242L74C8\MrdnPlcLnIIRocord\MrdnPlcLnIIArcDwg\unofficial\IQBAL\judicial%20courts%20Bannu\Work%20Done%20BANNU\Judicial%20Complex%20Bannu%20(Civil%20Works)%20INAM.xls?10FBC0FF" TargetMode="External"/><Relationship Id="rId1" Type="http://schemas.openxmlformats.org/officeDocument/2006/relationships/externalLinkPath" Target="file:///\\10FBC0FF\Judicial%20Complex%20Bannu%20(Civil%20Works)%20IN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FBC0FF\Judicial%20Complex%20Bannu%20(Civil%20Works)%20IN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YasirNaeem\Arshad\1.%20FINAL%20BOQ%20PRESIDENT%20HOUSE%20(21-03-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RCDP\SOUTHERN%20BYPASS\BOQ%20Southern%20Bypass\FINAL%20BOQ%20SOUTHERN%20BYPASS%20(NESPAK)Intege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IDAP-20-5-22\IDAP%2016-5-22\RCDP\SOUTHERN%20BYPASS\BOQ%20Southern%20Bypass\FINAL%20BOQ%20SOUTHERN%20BYPASS%20(NESPAK)Intege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RCDP\SOUTHERN%20BYPASS\BOQ%20Southern%20Bypass\FINAL%20BOQ%20SOUTHERN%20BYPASS%20(NESPAK)Intege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04%20-%20REFERENCE%20S\05-%20SAMPLES%20BOQS%20AND%20ETC\EGS%20TANKS%20-%2026-10-1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data\Documents%20and%20Settings\user7\Desktop\MUZAFFAR%20ABAD%20CWE\tahlee%20mandi\sent\09-02-10\AJK%20CSR%202009\CSR%20(I)%20Final%20North\CSR%2009(I)%20Final%20Muzaffarabads-Aug%2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yasir\Sajid%20Sb\PRESIDENT%20HOUSE%20WATER%20PROOFING%20(03-05-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ms\Desktop\EXP%20JOINT%20COMMUNITY%20CENTRE%20(12-1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44%20-%20Warehouse%20Peshawar%203861\PCCW%20ELECT%2024-5-17\01-Civil\PCCW-Qty-WH-Civil-(12-5-17)-EDI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44%20-%20Warehouse%20Peshawar%203861\PCCW%20ELECT%2024-5-17\01-Civil\PCCW-Qty-WH-Civil-(12-5-17)-EDIT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2-NEW%20BOQs\32-%20PRIME%20MINISTER%20HOUSE-(04-10-2012)\FINAL%20BOQ\1.%20FINAL%20BOQ%20PM%20HOUSE%20BUILDINGS%20(18-12-12)%20WITH%20BATCHING%20PLAN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yasir\Sajid%20Sb\FINAL%20BOQ%20CLUB%20(17-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Excavation"/>
      <sheetName val="02-TERMITE       "/>
      <sheetName val="02 - PCC footing &amp; wall"/>
      <sheetName val="03- SLAB ON GRADE"/>
      <sheetName val="03 - RCC footing"/>
      <sheetName val="04-BITUMEN COATING"/>
      <sheetName val="05 - RCC column"/>
      <sheetName val="06 - PLINTH BEAMS "/>
      <sheetName val="07-R.C.C WALLS"/>
      <sheetName val="08 - LINTAL &amp;  BEAMS"/>
      <sheetName val="08 - SLABS"/>
      <sheetName val="09-BRICK MASONARY(9&quot; WIDE)"/>
      <sheetName val="10-BRICK MASONARY(.37 WIDE) (2)"/>
      <sheetName val="10-INTERRIOR-PLASTER  "/>
      <sheetName val="11-EXTERRIOR-PLASTER"/>
      <sheetName val="12-DOOR WINDOW"/>
      <sheetName val="13- FLOORING AND SKIRTING"/>
      <sheetName val="14-FALSE CEILING"/>
      <sheetName val="15-RAILING       "/>
      <sheetName val="16-FACEING STONE"/>
      <sheetName val="17-C.S PLASTER ON ROOF"/>
      <sheetName val="24-Reinforcement"/>
      <sheetName val="1-STEEL FOR BASEMENT"/>
      <sheetName val="2-STEEL FOR G.F"/>
      <sheetName val="3-STEEL FOR IST FLOOR"/>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cell r="B24" t="str">
            <v>COO</v>
          </cell>
          <cell r="D24" t="str">
            <v>Labourer</v>
          </cell>
          <cell r="G24" t="str">
            <v>Hrs</v>
          </cell>
          <cell r="H24" t="str">
            <v>@</v>
          </cell>
          <cell r="I24">
            <v>35</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S&amp;SI GPS"/>
      <sheetName val="CSR"/>
      <sheetName val="GENERAL ABSTRACT"/>
      <sheetName val="internal electrification GPS"/>
      <sheetName val="WBM_206"/>
      <sheetName val="Bw"/>
      <sheetName val="inWords"/>
      <sheetName val="Ext.Boq139"/>
      <sheetName val="BS-Notes"/>
      <sheetName val="MixBed"/>
      <sheetName val="CondPol"/>
      <sheetName val="cost 1"/>
      <sheetName val="Code 02"/>
      <sheetName val="Code 03"/>
      <sheetName val="Code 04"/>
      <sheetName val="Code 05"/>
      <sheetName val="Code 06"/>
      <sheetName val="Code 07"/>
      <sheetName val="Code 09"/>
      <sheetName val="measurment"/>
      <sheetName val="BOQ"/>
      <sheetName val="Sheet3"/>
      <sheetName val="Bill - 1"/>
      <sheetName val="PLT-SUM"/>
      <sheetName val="E-NS"/>
      <sheetName val="MATave I&amp;II MODEL"/>
      <sheetName val="Services"/>
      <sheetName val="B.O.Q"/>
      <sheetName val="MTL$-INTER"/>
      <sheetName val="MEASUREMENT"/>
      <sheetName val="Velocity_Check1"/>
      <sheetName val="WBM_2061"/>
      <sheetName val="MATave_I&amp;II_MODEL"/>
      <sheetName val="B_O_Q"/>
      <sheetName val="Matl Sum"/>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efreshError="1"/>
      <sheetData sheetId="35" refreshError="1"/>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cell r="I23">
            <v>537511.06429537502</v>
          </cell>
        </row>
        <row r="26">
          <cell r="G26">
            <v>512161.65907200001</v>
          </cell>
          <cell r="I26">
            <v>72807.294672000004</v>
          </cell>
        </row>
        <row r="95">
          <cell r="G95">
            <v>348922843.46034163</v>
          </cell>
          <cell r="I95">
            <v>24068108.164249968</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1">
          <cell r="B21" t="str">
            <v>BOLT</v>
          </cell>
          <cell r="C21" t="str">
            <v>Bolts &amp; Nuts</v>
          </cell>
          <cell r="D21">
            <v>0</v>
          </cell>
          <cell r="E21">
            <v>0</v>
          </cell>
          <cell r="F21" t="str">
            <v>Kg.</v>
          </cell>
          <cell r="G21" t="str">
            <v>@</v>
          </cell>
          <cell r="H21">
            <v>110</v>
          </cell>
        </row>
        <row r="22">
          <cell r="B22" t="str">
            <v>BUSH</v>
          </cell>
          <cell r="C22" t="str">
            <v>Bushing (Gun metal)</v>
          </cell>
          <cell r="D22">
            <v>0</v>
          </cell>
          <cell r="E22">
            <v>0</v>
          </cell>
          <cell r="F22" t="str">
            <v>Kg.</v>
          </cell>
          <cell r="G22" t="str">
            <v>@</v>
          </cell>
          <cell r="H22">
            <v>28.5</v>
          </cell>
        </row>
        <row r="23">
          <cell r="B23" t="str">
            <v>CST</v>
          </cell>
          <cell r="C23" t="str">
            <v xml:space="preserve">Carborandum Stone </v>
          </cell>
          <cell r="D23">
            <v>0</v>
          </cell>
          <cell r="E23">
            <v>0</v>
          </cell>
          <cell r="F23" t="str">
            <v>No.</v>
          </cell>
          <cell r="G23" t="str">
            <v>@</v>
          </cell>
          <cell r="H23">
            <v>155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7">
          <cell r="B37" t="str">
            <v>CL.S</v>
          </cell>
          <cell r="C37" t="str">
            <v xml:space="preserve">Clamp screw </v>
          </cell>
          <cell r="D37">
            <v>0</v>
          </cell>
          <cell r="E37">
            <v>0</v>
          </cell>
          <cell r="F37" t="str">
            <v>No.</v>
          </cell>
          <cell r="G37" t="str">
            <v>@</v>
          </cell>
          <cell r="H37">
            <v>7</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4">
          <cell r="B44" t="str">
            <v>FW</v>
          </cell>
          <cell r="C44" t="str">
            <v>Fuel Wood</v>
          </cell>
          <cell r="D44">
            <v>0</v>
          </cell>
          <cell r="E44">
            <v>0</v>
          </cell>
          <cell r="F44" t="str">
            <v>Kg</v>
          </cell>
          <cell r="G44" t="str">
            <v>@</v>
          </cell>
          <cell r="H44">
            <v>10</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4">
          <cell r="B64" t="str">
            <v>M.C</v>
          </cell>
          <cell r="C64" t="str">
            <v>Marble Chips</v>
          </cell>
          <cell r="D64">
            <v>0</v>
          </cell>
          <cell r="E64">
            <v>0</v>
          </cell>
          <cell r="F64" t="str">
            <v>Kg</v>
          </cell>
          <cell r="G64" t="str">
            <v>@</v>
          </cell>
          <cell r="H64">
            <v>3.5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8">
          <cell r="B68" t="str">
            <v>M.FB</v>
          </cell>
          <cell r="C68" t="str">
            <v>Mineral Fiber sheet (600mm x 600mm)</v>
          </cell>
          <cell r="D68">
            <v>0</v>
          </cell>
          <cell r="E68">
            <v>0</v>
          </cell>
          <cell r="F68" t="str">
            <v>Sq.m.</v>
          </cell>
          <cell r="G68" t="str">
            <v>@</v>
          </cell>
          <cell r="H68">
            <v>380</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2">
          <cell r="B92" t="str">
            <v>PLY.C3</v>
          </cell>
          <cell r="C92" t="str">
            <v>Ply - Commercial 3 ply</v>
          </cell>
          <cell r="D92">
            <v>0</v>
          </cell>
          <cell r="E92">
            <v>0</v>
          </cell>
          <cell r="F92" t="str">
            <v>Sq.ft.</v>
          </cell>
          <cell r="G92" t="str">
            <v>@</v>
          </cell>
          <cell r="H92">
            <v>35</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8">
          <cell r="B98" t="str">
            <v>RU.PK</v>
          </cell>
          <cell r="C98" t="str">
            <v>Rubber packing</v>
          </cell>
          <cell r="D98">
            <v>0</v>
          </cell>
          <cell r="E98">
            <v>0</v>
          </cell>
          <cell r="F98" t="str">
            <v>Sq.ft.</v>
          </cell>
          <cell r="G98" t="str">
            <v>@</v>
          </cell>
          <cell r="H98">
            <v>19</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1">
          <cell r="B101" t="str">
            <v>S.PAP</v>
          </cell>
          <cell r="C101" t="str">
            <v>Sand Paper</v>
          </cell>
          <cell r="D101">
            <v>0</v>
          </cell>
          <cell r="E101">
            <v>0</v>
          </cell>
          <cell r="F101" t="str">
            <v>No.</v>
          </cell>
          <cell r="G101" t="str">
            <v>@</v>
          </cell>
          <cell r="H101">
            <v>15</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0">
          <cell r="B110" t="str">
            <v>TI.G</v>
          </cell>
          <cell r="C110" t="str">
            <v xml:space="preserve">Tile glazed/matt </v>
          </cell>
          <cell r="D110">
            <v>0</v>
          </cell>
          <cell r="E110">
            <v>0</v>
          </cell>
          <cell r="F110" t="str">
            <v>Sq. m.</v>
          </cell>
          <cell r="G110" t="str">
            <v>@</v>
          </cell>
          <cell r="H110">
            <v>750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8">
          <cell r="B128" t="str">
            <v>C.GT</v>
          </cell>
          <cell r="C128" t="str">
            <v>Concrete Gully Trap</v>
          </cell>
          <cell r="D128">
            <v>0</v>
          </cell>
          <cell r="E128">
            <v>0</v>
          </cell>
          <cell r="F128" t="str">
            <v>No.</v>
          </cell>
          <cell r="G128" t="str">
            <v>@</v>
          </cell>
          <cell r="H128">
            <v>300</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3">
          <cell r="B133" t="str">
            <v>JWPM</v>
          </cell>
          <cell r="C133" t="str">
            <v>Jutoid W.P. matting (3.2 mm)</v>
          </cell>
          <cell r="D133">
            <v>0</v>
          </cell>
          <cell r="E133">
            <v>0</v>
          </cell>
          <cell r="F133" t="str">
            <v>Sq.m.</v>
          </cell>
          <cell r="G133" t="str">
            <v>@</v>
          </cell>
          <cell r="H133">
            <v>75</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7">
          <cell r="B147" t="str">
            <v>PO.F</v>
          </cell>
          <cell r="C147" t="str">
            <v>Polish french</v>
          </cell>
          <cell r="D147">
            <v>0</v>
          </cell>
          <cell r="E147">
            <v>0</v>
          </cell>
          <cell r="F147" t="str">
            <v>Litre</v>
          </cell>
          <cell r="G147" t="str">
            <v>@</v>
          </cell>
          <cell r="H147">
            <v>90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3">
          <cell r="B163" t="str">
            <v>CO.CON</v>
          </cell>
          <cell r="C163" t="str">
            <v>Copper connection</v>
          </cell>
          <cell r="D163">
            <v>0</v>
          </cell>
          <cell r="E163">
            <v>0</v>
          </cell>
          <cell r="F163" t="str">
            <v>No.</v>
          </cell>
          <cell r="G163" t="str">
            <v>@</v>
          </cell>
          <cell r="H163">
            <v>250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5">
          <cell r="B175" t="str">
            <v>FL.S</v>
          </cell>
          <cell r="C175" t="str">
            <v>Flexible Shower</v>
          </cell>
          <cell r="D175">
            <v>0</v>
          </cell>
          <cell r="E175">
            <v>0</v>
          </cell>
          <cell r="F175" t="str">
            <v>No.</v>
          </cell>
          <cell r="G175" t="str">
            <v>@</v>
          </cell>
          <cell r="H175">
            <v>625</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8">
          <cell r="B278" t="str">
            <v>CO.W</v>
          </cell>
          <cell r="C278" t="str">
            <v>Copper wire/ plate</v>
          </cell>
          <cell r="D278">
            <v>0</v>
          </cell>
          <cell r="E278">
            <v>0</v>
          </cell>
          <cell r="F278" t="str">
            <v>Kg.</v>
          </cell>
          <cell r="G278" t="str">
            <v>@</v>
          </cell>
          <cell r="H278">
            <v>900</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7">
          <cell r="B7" t="str">
            <v>BLS</v>
          </cell>
          <cell r="C7" t="str">
            <v>Black smith</v>
          </cell>
          <cell r="D7">
            <v>0</v>
          </cell>
          <cell r="E7">
            <v>0</v>
          </cell>
          <cell r="F7" t="str">
            <v>Hrs.</v>
          </cell>
          <cell r="G7" t="str">
            <v>@</v>
          </cell>
          <cell r="H7" t="str">
            <v>90</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1">
          <cell r="B31" t="str">
            <v>DRE</v>
          </cell>
          <cell r="C31" t="str">
            <v>Dresser</v>
          </cell>
          <cell r="D31">
            <v>0</v>
          </cell>
          <cell r="E31">
            <v>0</v>
          </cell>
          <cell r="F31" t="str">
            <v>Hrs.</v>
          </cell>
          <cell r="G31" t="str">
            <v>@</v>
          </cell>
          <cell r="H31" t="str">
            <v>58</v>
          </cell>
        </row>
        <row r="32">
          <cell r="B32" t="str">
            <v>DRI</v>
          </cell>
          <cell r="C32" t="str">
            <v>Driller</v>
          </cell>
          <cell r="D32">
            <v>0</v>
          </cell>
          <cell r="E32">
            <v>0</v>
          </cell>
          <cell r="F32" t="str">
            <v>Hrs.</v>
          </cell>
          <cell r="G32" t="str">
            <v>@</v>
          </cell>
          <cell r="H32" t="str">
            <v>90</v>
          </cell>
        </row>
        <row r="35">
          <cell r="B35" t="str">
            <v>ELE</v>
          </cell>
          <cell r="C35" t="str">
            <v>Electrician</v>
          </cell>
          <cell r="D35">
            <v>0</v>
          </cell>
          <cell r="E35">
            <v>0</v>
          </cell>
          <cell r="F35" t="str">
            <v>Hrs.</v>
          </cell>
          <cell r="G35" t="str">
            <v>@</v>
          </cell>
          <cell r="H35" t="str">
            <v>90</v>
          </cell>
        </row>
        <row r="39">
          <cell r="B39" t="str">
            <v>FIT</v>
          </cell>
          <cell r="C39" t="str">
            <v>Fitter</v>
          </cell>
          <cell r="D39">
            <v>0</v>
          </cell>
          <cell r="E39">
            <v>0</v>
          </cell>
          <cell r="F39" t="str">
            <v>Hrs.</v>
          </cell>
          <cell r="G39" t="str">
            <v>@</v>
          </cell>
          <cell r="H39" t="str">
            <v>90</v>
          </cell>
        </row>
        <row r="40">
          <cell r="B40" t="str">
            <v>FLG</v>
          </cell>
          <cell r="C40" t="str">
            <v>Floor grinder with machine</v>
          </cell>
          <cell r="D40">
            <v>0</v>
          </cell>
          <cell r="E40">
            <v>0</v>
          </cell>
          <cell r="F40" t="str">
            <v>Hrs.</v>
          </cell>
          <cell r="G40" t="str">
            <v>@</v>
          </cell>
          <cell r="H40" t="str">
            <v>90</v>
          </cell>
        </row>
        <row r="41">
          <cell r="B41" t="str">
            <v>FLP</v>
          </cell>
          <cell r="C41" t="str">
            <v>Floor polisher</v>
          </cell>
          <cell r="D41">
            <v>0</v>
          </cell>
          <cell r="E41">
            <v>0</v>
          </cell>
          <cell r="F41" t="str">
            <v>Hrs.</v>
          </cell>
          <cell r="G41" t="str">
            <v>@</v>
          </cell>
          <cell r="H41"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0">
          <cell r="B10" t="str">
            <v>CM.5</v>
          </cell>
          <cell r="C10" t="str">
            <v>Concrete mixer with operator - 5 Cu.ft.</v>
          </cell>
          <cell r="D10">
            <v>0</v>
          </cell>
          <cell r="E10">
            <v>0</v>
          </cell>
          <cell r="F10" t="str">
            <v>Hrs.</v>
          </cell>
          <cell r="G10" t="str">
            <v>@</v>
          </cell>
          <cell r="H10">
            <v>2404</v>
          </cell>
        </row>
        <row r="13">
          <cell r="B13" t="str">
            <v>CR.6</v>
          </cell>
          <cell r="C13" t="str">
            <v>Crane 6 ton capacity</v>
          </cell>
          <cell r="D13">
            <v>0</v>
          </cell>
          <cell r="E13">
            <v>0</v>
          </cell>
          <cell r="F13" t="str">
            <v>Hrs.</v>
          </cell>
          <cell r="G13" t="str">
            <v>@</v>
          </cell>
          <cell r="H13">
            <v>750</v>
          </cell>
        </row>
        <row r="14">
          <cell r="B14" t="str">
            <v>CUM.GI</v>
          </cell>
          <cell r="C14" t="str">
            <v>Cutting machine for G.I. pipes</v>
          </cell>
          <cell r="D14">
            <v>0</v>
          </cell>
          <cell r="E14">
            <v>0</v>
          </cell>
          <cell r="F14" t="str">
            <v>Hrs.</v>
          </cell>
          <cell r="G14" t="str">
            <v>@</v>
          </cell>
          <cell r="H14">
            <v>45</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79">
          <cell r="A479" t="str">
            <v>Providing &amp; laying in situ cement concrete in wall and piers etc, upto 9" (225mm) in thickness using Lawrencepur sand &amp; Margalla crushed aggregate 3/4" (19mm) &amp; down gauge including compacting, curing, cost of formwork and its removal in basement and grou</v>
          </cell>
        </row>
        <row r="487">
          <cell r="J487">
            <v>988.5</v>
          </cell>
        </row>
        <row r="490">
          <cell r="J490">
            <v>1314.4578750000001</v>
          </cell>
        </row>
        <row r="512">
          <cell r="H512">
            <v>19489.666477249797</v>
          </cell>
        </row>
        <row r="542">
          <cell r="J542">
            <v>5251.3985999999995</v>
          </cell>
        </row>
        <row r="544">
          <cell r="J544">
            <v>398.49853680000001</v>
          </cell>
        </row>
        <row r="545">
          <cell r="J545">
            <v>13116.686016799998</v>
          </cell>
        </row>
        <row r="549">
          <cell r="H549">
            <v>18756.371105839797</v>
          </cell>
        </row>
        <row r="564">
          <cell r="J564">
            <v>131.44578749999999</v>
          </cell>
        </row>
        <row r="578">
          <cell r="H578">
            <v>1065.8474342659799</v>
          </cell>
        </row>
        <row r="593">
          <cell r="J593">
            <v>98.584340624999982</v>
          </cell>
        </row>
        <row r="606">
          <cell r="H606">
            <v>799.38557569948489</v>
          </cell>
        </row>
        <row r="610">
          <cell r="A610" t="str">
            <v xml:space="preserve">Providing &amp; laying in situ cement concrete in wall and piers etc, above 9" to 18" (225mm to 450mm) in thickness using Lawrencepur sand &amp; Margalla crushed aggregate 3/4" (19mm) &amp; down gauge including compacting, curing, cost of formwork and its removal in basement and ground floor.                                                                                                                                           </v>
          </cell>
        </row>
        <row r="621">
          <cell r="J621">
            <v>1314.4578750000001</v>
          </cell>
        </row>
        <row r="643">
          <cell r="H643">
            <v>17720.489291129998</v>
          </cell>
        </row>
        <row r="695">
          <cell r="J695">
            <v>131.44578749999999</v>
          </cell>
        </row>
        <row r="708">
          <cell r="H708">
            <v>888.92971565400012</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22">
          <cell r="J122">
            <v>3042.2501022913252</v>
          </cell>
        </row>
        <row r="137">
          <cell r="H137">
            <v>8213.8268290810156</v>
          </cell>
        </row>
        <row r="141">
          <cell r="A141" t="str">
            <v>Providing and laying 1:2:4 cement concrete block masonry using Lawrencepur sand and Margalla crushed aggregate 1/2" (13mm) &amp; down gauge including scaffolding, raking out joints and curing in basement.</v>
          </cell>
        </row>
        <row r="213">
          <cell r="J213">
            <v>2146.573500967118</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row r="21">
          <cell r="H21">
            <v>100.91004194134294</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39">
          <cell r="H239">
            <v>1834.5744680851062</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88">
          <cell r="H88">
            <v>1027.2318749999999</v>
          </cell>
        </row>
        <row r="110">
          <cell r="H110">
            <v>1572.3708660000002</v>
          </cell>
        </row>
        <row r="132">
          <cell r="H132">
            <v>2360.4631605</v>
          </cell>
        </row>
        <row r="154">
          <cell r="H154">
            <v>3574.7669249999999</v>
          </cell>
        </row>
        <row r="176">
          <cell r="H176">
            <v>7722.5922719999999</v>
          </cell>
        </row>
        <row r="199">
          <cell r="H199">
            <v>2581.04475</v>
          </cell>
        </row>
        <row r="221">
          <cell r="H221">
            <v>7250.6214450000007</v>
          </cell>
        </row>
        <row r="243">
          <cell r="H243">
            <v>8779.1424750000006</v>
          </cell>
        </row>
        <row r="265">
          <cell r="H265">
            <v>495.2627280000001</v>
          </cell>
        </row>
        <row r="287">
          <cell r="H287">
            <v>807.54121799999996</v>
          </cell>
        </row>
        <row r="309">
          <cell r="H309">
            <v>1180.9742456249999</v>
          </cell>
        </row>
        <row r="331">
          <cell r="H331">
            <v>2450.2904325</v>
          </cell>
        </row>
        <row r="375">
          <cell r="H375">
            <v>4574.6059500000001</v>
          </cell>
        </row>
        <row r="397">
          <cell r="H397">
            <v>6533.1947250000003</v>
          </cell>
        </row>
        <row r="609">
          <cell r="H609">
            <v>33736.338467883361</v>
          </cell>
        </row>
        <row r="631">
          <cell r="H631">
            <v>2835.3594374999998</v>
          </cell>
        </row>
        <row r="645">
          <cell r="H645">
            <v>405446.40000000002</v>
          </cell>
        </row>
        <row r="667">
          <cell r="H667">
            <v>3346112.8886624998</v>
          </cell>
        </row>
        <row r="681">
          <cell r="H681">
            <v>4788145.1835000003</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697">
          <cell r="H1697">
            <v>2257.029</v>
          </cell>
        </row>
        <row r="1716">
          <cell r="H1716">
            <v>152570.196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WORKING"/>
      <sheetName val="ANALYSIS"/>
      <sheetName val="C-NS"/>
      <sheetName val="P-NS"/>
      <sheetName val="E-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 val="DRAIN COST"/>
    </sheetNames>
    <sheetDataSet>
      <sheetData sheetId="0"/>
      <sheetData sheetId="1"/>
      <sheetData sheetId="2"/>
      <sheetData sheetId="3"/>
      <sheetData sheetId="4"/>
      <sheetData sheetId="5"/>
      <sheetData sheetId="6"/>
      <sheetData sheetId="7"/>
      <sheetData sheetId="8"/>
      <sheetData sheetId="9"/>
      <sheetData sheetId="10">
        <row r="108">
          <cell r="B108" t="str">
            <v>NLS.1</v>
          </cell>
          <cell r="C108" t="str">
            <v>Natural Lime Stone 2' x 4'  1" thick</v>
          </cell>
          <cell r="D108">
            <v>0</v>
          </cell>
          <cell r="E108">
            <v>0</v>
          </cell>
          <cell r="F108" t="str">
            <v>Sq.m.</v>
          </cell>
          <cell r="G108" t="str">
            <v>@</v>
          </cell>
          <cell r="H108">
            <v>1506.3999999999999</v>
          </cell>
        </row>
      </sheetData>
      <sheetData sheetId="11">
        <row r="24">
          <cell r="B24" t="str">
            <v>LAB</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civil)"/>
      <sheetName val="CIV"/>
      <sheetName val="pump work"/>
      <sheetName val="EQ"/>
      <sheetName val="analysis ELC"/>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754">
          <cell r="A754" t="str">
            <v>Supplying and fitting C.I. manhole cover with frame weighing not less than 10.25 lbs/sq.ft (50 kg per sq.m.).</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928">
          <cell r="A928" t="str">
            <v>Providing and fixing deformed bar steps of 3/4" dia ,12" wide ,12" c/c  on inside wall  of Ground storage tank at places shown in drawings i/c painting complete. step iron or foot rest in manhole chambers including setting to correct lines and levels.</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S1"/>
      <sheetName val="Carriage Add"/>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24">
          <cell r="D24" t="str">
            <v>Gravelly soil</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ANALYSIS"/>
    </sheetNames>
    <sheetDataSet>
      <sheetData sheetId="0" refreshError="1"/>
      <sheetData sheetId="1">
        <row r="25">
          <cell r="H25">
            <v>948.71276595744678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ANALYSIS"/>
    </sheetNames>
    <sheetDataSet>
      <sheetData sheetId="0"/>
      <sheetData sheetId="1">
        <row r="17">
          <cell r="H17">
            <v>2094.4148936170213</v>
          </cell>
        </row>
        <row r="34">
          <cell r="H34">
            <v>2726.0638297872338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ANALYSIS"/>
      <sheetName val="C-NS"/>
      <sheetName val="P-NS"/>
      <sheetName val="E-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104">
          <cell r="A104" t="str">
            <v>Providing and laying 1/4" to 3/8"  thick PORCELAIN tiles 24" x 24" size, of any colour and size in floor laid over 1" (25mm) thick cement sand mortar base including jointing and washing the tiles with white cement slurry of matching color by using color p</v>
          </cell>
        </row>
        <row r="128">
          <cell r="H128">
            <v>3662.4334463324999</v>
          </cell>
        </row>
        <row r="132">
          <cell r="A132" t="str">
            <v xml:space="preserve">Providing and fixing 1/4" to 3/8" (6mm to 9mm) thick PORCELAIN tile of any colour and size in dado/skirting in ground floor over 1/2" (13mm) thick base of cement mortar 1:3, setting of tiles in slurry of grey cement over mortar base including filling the </v>
          </cell>
        </row>
        <row r="255">
          <cell r="A255" t="str">
            <v>Providing and fixing 3/4" (20mm) thick Granite tiles dressed on the surface in dado/skirting and facing in ground floor over 1/2" (13mm) thick base of cement sand mortar 1:3, setting of tiles in slurry of grey cement over mortar base including filling the</v>
          </cell>
        </row>
        <row r="282">
          <cell r="H282">
            <v>6175.6831232381246</v>
          </cell>
        </row>
        <row r="314">
          <cell r="A314" t="str">
            <v>Providing and laying in elevations side ornamental  work with pre cast cement mortar balusters as per design and drawing complete in all respect.</v>
          </cell>
        </row>
        <row r="331">
          <cell r="H331">
            <v>1388.8500000000001</v>
          </cell>
        </row>
        <row r="977">
          <cell r="A977" t="str">
            <v xml:space="preserve">Providing and fixing false ceiling of DAMPA sheets 600 x 600 x 0.7 mm thick, with back aluminium foil, fixed with aluminium angle and tee framing size 1" x 1" x 1/16" hanged by approved suspension system, screws etc. complete in all respects, as shown on </v>
          </cell>
        </row>
        <row r="1002">
          <cell r="H1002">
            <v>3652.7339688120001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SUMM-1"/>
      <sheetName val="CIV-1"/>
      <sheetName val="PLB-1"/>
      <sheetName val="ELE-1"/>
      <sheetName val="SUMM-2"/>
      <sheetName val="CIV-2"/>
      <sheetName val="PLB-2"/>
      <sheetName val="ELE-2"/>
      <sheetName val="GN"/>
      <sheetName val="ITEMS"/>
      <sheetName val="ANALYSIS-1"/>
      <sheetName val="ANALYSIS-2"/>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36">
          <cell r="A236" t="str">
            <v>Painting with ICI/Berger or equivalent mat enamel paint of approved shade in two or more coats as per manufacturer's instructions on plastered rendered and/or concrete surface over and including the cost of priming coat, surface preparation, dusting, rubb</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396">
          <cell r="A396" t="str">
            <v>Providing and laying floor of flexible polyvinyl chloride (P.V.C) tiles of Decora or any approved make and shade in ground floor including fixing with approved adhesive, 1-1/2" (37mm) thick sub base of 1:2:4 cement concrete and its curing.</v>
          </cell>
        </row>
        <row r="464">
          <cell r="H464">
            <v>1532.5302262499999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6E75-EDE0-47E2-884B-43C391F61158}">
  <dimension ref="A1:G15"/>
  <sheetViews>
    <sheetView view="pageBreakPreview" zoomScaleNormal="100" zoomScaleSheetLayoutView="100" workbookViewId="0">
      <selection activeCell="B13" sqref="B13"/>
    </sheetView>
  </sheetViews>
  <sheetFormatPr defaultColWidth="9.08984375" defaultRowHeight="12.5"/>
  <cols>
    <col min="1" max="1" width="11.36328125" style="277" customWidth="1"/>
    <col min="2" max="2" width="52.54296875" style="264" customWidth="1"/>
    <col min="3" max="3" width="22.90625" style="280" customWidth="1"/>
    <col min="4" max="4" width="9.453125" style="264" customWidth="1"/>
    <col min="5" max="5" width="8.6328125" style="169" customWidth="1"/>
    <col min="6" max="6" width="13.54296875" style="169" customWidth="1"/>
    <col min="7" max="7" width="15.6328125" style="258" customWidth="1"/>
    <col min="8" max="8" width="17.453125" style="122" customWidth="1"/>
    <col min="9" max="11" width="9.08984375" style="122"/>
    <col min="12" max="12" width="18.36328125" style="122" customWidth="1"/>
    <col min="13" max="16384" width="9.08984375" style="122"/>
  </cols>
  <sheetData>
    <row r="1" spans="1:7" s="235" customFormat="1" ht="20" customHeight="1">
      <c r="A1" s="796" t="s">
        <v>1120</v>
      </c>
      <c r="B1" s="796"/>
      <c r="C1" s="796"/>
      <c r="D1" s="265"/>
      <c r="E1" s="265"/>
      <c r="F1" s="265"/>
      <c r="G1" s="265"/>
    </row>
    <row r="2" spans="1:7" s="235" customFormat="1" ht="15" customHeight="1">
      <c r="A2" s="266"/>
      <c r="B2" s="210"/>
      <c r="C2" s="267"/>
      <c r="D2" s="210"/>
      <c r="E2" s="210"/>
      <c r="F2" s="210"/>
      <c r="G2" s="210"/>
    </row>
    <row r="3" spans="1:7" s="235" customFormat="1" ht="14">
      <c r="A3" s="797" t="s">
        <v>593</v>
      </c>
      <c r="B3" s="797"/>
      <c r="C3" s="797"/>
      <c r="D3" s="192"/>
      <c r="E3" s="192"/>
      <c r="F3" s="192"/>
      <c r="G3" s="192"/>
    </row>
    <row r="4" spans="1:7" s="211" customFormat="1" ht="14">
      <c r="A4" s="266"/>
      <c r="B4" s="210"/>
      <c r="C4" s="267"/>
      <c r="D4" s="210"/>
      <c r="E4" s="239"/>
      <c r="F4" s="268"/>
      <c r="G4" s="268"/>
    </row>
    <row r="5" spans="1:7" s="211" customFormat="1" ht="21" customHeight="1">
      <c r="A5" s="796" t="s">
        <v>1121</v>
      </c>
      <c r="B5" s="796"/>
      <c r="C5" s="796"/>
      <c r="D5" s="210"/>
      <c r="E5" s="239"/>
      <c r="F5" s="268"/>
      <c r="G5" s="268"/>
    </row>
    <row r="6" spans="1:7" s="211" customFormat="1" ht="14">
      <c r="A6" s="266"/>
      <c r="B6" s="210"/>
      <c r="C6" s="267"/>
      <c r="D6" s="210"/>
      <c r="E6" s="239"/>
      <c r="F6" s="268"/>
      <c r="G6" s="268"/>
    </row>
    <row r="7" spans="1:7" s="211" customFormat="1" ht="20" customHeight="1">
      <c r="A7" s="798" t="s">
        <v>1122</v>
      </c>
      <c r="B7" s="798"/>
      <c r="C7" s="798"/>
      <c r="D7" s="269"/>
      <c r="E7" s="269"/>
      <c r="F7" s="269"/>
      <c r="G7" s="269"/>
    </row>
    <row r="8" spans="1:7" s="211" customFormat="1" ht="13">
      <c r="A8" s="799"/>
      <c r="B8" s="799"/>
      <c r="C8" s="799"/>
      <c r="D8" s="799"/>
      <c r="E8" s="799"/>
      <c r="F8" s="799"/>
      <c r="G8" s="799"/>
    </row>
    <row r="9" spans="1:7" s="272" customFormat="1" ht="25.75" customHeight="1">
      <c r="A9" s="270" t="s">
        <v>1123</v>
      </c>
      <c r="B9" s="270" t="s">
        <v>78</v>
      </c>
      <c r="C9" s="271" t="s">
        <v>1124</v>
      </c>
      <c r="E9" s="273"/>
      <c r="F9" s="273"/>
      <c r="G9" s="273"/>
    </row>
    <row r="10" spans="1:7" s="277" customFormat="1" ht="20" customHeight="1">
      <c r="A10" s="274">
        <v>1</v>
      </c>
      <c r="B10" s="275" t="s">
        <v>1125</v>
      </c>
      <c r="C10" s="276">
        <v>0</v>
      </c>
      <c r="E10" s="278"/>
      <c r="F10" s="278"/>
      <c r="G10" s="278"/>
    </row>
    <row r="11" spans="1:7" s="277" customFormat="1" ht="20" customHeight="1">
      <c r="A11" s="274">
        <v>2</v>
      </c>
      <c r="B11" s="275" t="s">
        <v>1126</v>
      </c>
      <c r="C11" s="276">
        <v>0</v>
      </c>
      <c r="E11" s="278"/>
      <c r="F11" s="278"/>
      <c r="G11" s="278"/>
    </row>
    <row r="12" spans="1:7" s="277" customFormat="1" ht="20" customHeight="1">
      <c r="A12" s="274">
        <v>3</v>
      </c>
      <c r="B12" s="275" t="s">
        <v>1127</v>
      </c>
      <c r="C12" s="276">
        <v>0</v>
      </c>
      <c r="E12" s="278"/>
      <c r="F12" s="278"/>
      <c r="G12" s="278"/>
    </row>
    <row r="13" spans="1:7" ht="20" customHeight="1">
      <c r="A13" s="274">
        <v>4</v>
      </c>
      <c r="B13" s="275" t="s">
        <v>1128</v>
      </c>
      <c r="C13" s="276">
        <v>0</v>
      </c>
    </row>
    <row r="14" spans="1:7" ht="20" customHeight="1">
      <c r="A14" s="795" t="s">
        <v>1129</v>
      </c>
      <c r="B14" s="795"/>
      <c r="C14" s="279">
        <f>SUM(C10:C13)</f>
        <v>0</v>
      </c>
    </row>
    <row r="15" spans="1:7" ht="15" customHeight="1"/>
  </sheetData>
  <mergeCells count="6">
    <mergeCell ref="A14:B14"/>
    <mergeCell ref="A1:C1"/>
    <mergeCell ref="A3:C3"/>
    <mergeCell ref="A5:C5"/>
    <mergeCell ref="A7:C7"/>
    <mergeCell ref="A8:G8"/>
  </mergeCells>
  <printOptions horizontalCentered="1"/>
  <pageMargins left="0.5" right="0.75"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2"/>
  <sheetViews>
    <sheetView view="pageBreakPreview" zoomScale="80" zoomScaleSheetLayoutView="80" workbookViewId="0">
      <selection activeCell="F19" sqref="F19"/>
    </sheetView>
  </sheetViews>
  <sheetFormatPr defaultColWidth="9.08984375" defaultRowHeight="12.5"/>
  <cols>
    <col min="1" max="1" width="5.36328125" style="125" bestFit="1" customWidth="1"/>
    <col min="2" max="2" width="12.36328125" style="126" customWidth="1"/>
    <col min="3" max="3" width="39.453125" style="139" customWidth="1"/>
    <col min="4" max="4" width="6.36328125" style="123" customWidth="1"/>
    <col min="5" max="5" width="7.54296875" style="208" bestFit="1" customWidth="1"/>
    <col min="6" max="6" width="11.453125" style="196" bestFit="1" customWidth="1"/>
    <col min="7" max="7" width="16.54296875" style="136" customWidth="1"/>
    <col min="8" max="8" width="11.6328125" style="122" bestFit="1" customWidth="1"/>
    <col min="9" max="9" width="13.54296875" style="122" customWidth="1"/>
    <col min="10" max="10" width="8.36328125" style="122" customWidth="1"/>
    <col min="11" max="11" width="13.36328125" style="122" bestFit="1" customWidth="1"/>
    <col min="12" max="12" width="14" style="122" bestFit="1" customWidth="1"/>
    <col min="13" max="13" width="9.453125" style="122" bestFit="1" customWidth="1"/>
    <col min="14" max="14" width="13.08984375" style="122" bestFit="1" customWidth="1"/>
    <col min="15" max="15" width="13.90625" style="122" bestFit="1" customWidth="1"/>
    <col min="16" max="16" width="12.453125" style="122" bestFit="1" customWidth="1"/>
    <col min="17" max="16384" width="9.08984375" style="122"/>
  </cols>
  <sheetData>
    <row r="1" spans="1:15" ht="14">
      <c r="A1" s="805" t="s">
        <v>568</v>
      </c>
      <c r="B1" s="805"/>
      <c r="C1" s="805"/>
      <c r="D1" s="805"/>
      <c r="E1" s="805"/>
      <c r="F1" s="805"/>
      <c r="G1" s="805"/>
      <c r="H1" s="192"/>
      <c r="I1" s="182"/>
      <c r="J1" s="182"/>
      <c r="K1" s="182"/>
      <c r="L1" s="182"/>
      <c r="M1" s="182"/>
    </row>
    <row r="2" spans="1:15" s="177" customFormat="1" ht="14">
      <c r="A2" s="194"/>
      <c r="B2" s="194"/>
      <c r="C2" s="194"/>
      <c r="D2" s="194"/>
      <c r="E2" s="204"/>
      <c r="F2" s="194"/>
      <c r="G2" s="194"/>
      <c r="H2" s="176"/>
      <c r="I2" s="176"/>
      <c r="J2" s="176"/>
      <c r="K2" s="176"/>
      <c r="L2" s="176"/>
      <c r="M2" s="176"/>
    </row>
    <row r="3" spans="1:15" s="178" customFormat="1" ht="14">
      <c r="A3" s="805" t="s">
        <v>593</v>
      </c>
      <c r="B3" s="805"/>
      <c r="C3" s="805"/>
      <c r="D3" s="805"/>
      <c r="E3" s="805"/>
      <c r="F3" s="805"/>
      <c r="G3" s="805"/>
      <c r="H3" s="182"/>
      <c r="I3" s="182"/>
      <c r="J3" s="182"/>
      <c r="K3" s="182"/>
      <c r="L3" s="182"/>
      <c r="M3" s="182"/>
    </row>
    <row r="4" spans="1:15" s="181" customFormat="1" ht="14">
      <c r="A4" s="192"/>
      <c r="B4" s="192"/>
      <c r="C4" s="192"/>
      <c r="D4" s="192"/>
      <c r="E4" s="205"/>
      <c r="F4" s="192"/>
      <c r="G4" s="192"/>
      <c r="H4" s="182"/>
      <c r="I4" s="182"/>
      <c r="J4" s="182"/>
      <c r="K4" s="182"/>
      <c r="L4" s="182"/>
      <c r="M4" s="182"/>
      <c r="N4" s="179"/>
      <c r="O4" s="180"/>
    </row>
    <row r="5" spans="1:15" s="131" customFormat="1" ht="14">
      <c r="A5" s="806" t="s">
        <v>569</v>
      </c>
      <c r="B5" s="806"/>
      <c r="C5" s="806"/>
      <c r="D5" s="806"/>
      <c r="E5" s="806"/>
      <c r="F5" s="806"/>
      <c r="G5" s="806"/>
    </row>
    <row r="6" spans="1:15" s="135" customFormat="1" ht="14">
      <c r="A6" s="132"/>
      <c r="B6" s="132"/>
      <c r="C6" s="133"/>
      <c r="D6" s="130"/>
      <c r="E6" s="206"/>
      <c r="F6" s="195"/>
      <c r="G6" s="134"/>
    </row>
    <row r="7" spans="1:15" s="131" customFormat="1" ht="14">
      <c r="A7" s="807" t="s">
        <v>76</v>
      </c>
      <c r="B7" s="807"/>
      <c r="C7" s="807"/>
      <c r="D7" s="807"/>
      <c r="E7" s="807"/>
      <c r="F7" s="807"/>
      <c r="G7" s="807"/>
    </row>
    <row r="8" spans="1:15" s="135" customFormat="1" ht="14">
      <c r="A8" s="132"/>
      <c r="B8" s="132"/>
      <c r="C8" s="132"/>
      <c r="D8" s="130"/>
      <c r="E8" s="206"/>
      <c r="F8" s="195"/>
      <c r="G8" s="134"/>
    </row>
    <row r="9" spans="1:15" s="198" customFormat="1" ht="13.25" customHeight="1">
      <c r="A9" s="809" t="s">
        <v>77</v>
      </c>
      <c r="B9" s="809" t="s">
        <v>594</v>
      </c>
      <c r="C9" s="809" t="s">
        <v>78</v>
      </c>
      <c r="D9" s="810" t="s">
        <v>8</v>
      </c>
      <c r="E9" s="811" t="s">
        <v>7</v>
      </c>
      <c r="F9" s="812" t="s">
        <v>345</v>
      </c>
      <c r="G9" s="808" t="s">
        <v>344</v>
      </c>
    </row>
    <row r="10" spans="1:15" s="198" customFormat="1" ht="11.5">
      <c r="A10" s="809"/>
      <c r="B10" s="809"/>
      <c r="C10" s="809"/>
      <c r="D10" s="810"/>
      <c r="E10" s="811"/>
      <c r="F10" s="812"/>
      <c r="G10" s="808"/>
    </row>
    <row r="11" spans="1:15" s="198" customFormat="1" ht="27" customHeight="1">
      <c r="A11" s="809"/>
      <c r="B11" s="809"/>
      <c r="C11" s="809"/>
      <c r="D11" s="810"/>
      <c r="E11" s="811"/>
      <c r="F11" s="812"/>
      <c r="G11" s="808"/>
    </row>
    <row r="12" spans="1:15" s="198" customFormat="1" ht="11.5">
      <c r="A12" s="289" t="s">
        <v>79</v>
      </c>
      <c r="B12" s="199" t="s">
        <v>80</v>
      </c>
      <c r="C12" s="203" t="s">
        <v>81</v>
      </c>
      <c r="D12" s="200" t="s">
        <v>82</v>
      </c>
      <c r="E12" s="207" t="s">
        <v>83</v>
      </c>
      <c r="F12" s="201" t="s">
        <v>84</v>
      </c>
      <c r="G12" s="202" t="s">
        <v>85</v>
      </c>
    </row>
    <row r="13" spans="1:15">
      <c r="A13" s="295"/>
      <c r="B13" s="296"/>
      <c r="C13" s="297"/>
      <c r="D13" s="298"/>
      <c r="E13" s="299"/>
      <c r="F13" s="300"/>
      <c r="G13" s="301"/>
    </row>
    <row r="14" spans="1:15" ht="13">
      <c r="A14" s="302"/>
      <c r="B14" s="303"/>
      <c r="C14" s="304" t="s">
        <v>86</v>
      </c>
      <c r="D14" s="305"/>
      <c r="E14" s="306"/>
      <c r="F14" s="300"/>
      <c r="G14" s="301"/>
    </row>
    <row r="15" spans="1:15" ht="13">
      <c r="A15" s="302"/>
      <c r="B15" s="303"/>
      <c r="C15" s="304"/>
      <c r="D15" s="305"/>
      <c r="E15" s="306"/>
      <c r="F15" s="300"/>
      <c r="G15" s="301"/>
    </row>
    <row r="16" spans="1:15" ht="13">
      <c r="A16" s="302" t="s">
        <v>615</v>
      </c>
      <c r="B16" s="303"/>
      <c r="C16" s="304" t="s">
        <v>639</v>
      </c>
      <c r="D16" s="305"/>
      <c r="E16" s="306"/>
      <c r="F16" s="300"/>
      <c r="G16" s="301"/>
    </row>
    <row r="17" spans="1:11" ht="13">
      <c r="A17" s="302"/>
      <c r="B17" s="303"/>
      <c r="C17" s="304"/>
      <c r="D17" s="305"/>
      <c r="E17" s="306"/>
      <c r="F17" s="300"/>
      <c r="G17" s="301"/>
    </row>
    <row r="18" spans="1:11" s="120" customFormat="1" ht="13">
      <c r="A18" s="307"/>
      <c r="B18" s="308"/>
      <c r="C18" s="309" t="s">
        <v>87</v>
      </c>
      <c r="D18" s="310"/>
      <c r="E18" s="311"/>
      <c r="F18" s="312"/>
      <c r="G18" s="313"/>
    </row>
    <row r="19" spans="1:11" s="120" customFormat="1" ht="13">
      <c r="A19" s="307"/>
      <c r="B19" s="308"/>
      <c r="C19" s="314"/>
      <c r="D19" s="310"/>
      <c r="E19" s="311"/>
      <c r="F19" s="312"/>
      <c r="G19" s="313"/>
    </row>
    <row r="20" spans="1:11" s="120" customFormat="1" ht="25.5">
      <c r="A20" s="315">
        <v>1</v>
      </c>
      <c r="B20" s="316" t="s">
        <v>89</v>
      </c>
      <c r="C20" s="317" t="s">
        <v>595</v>
      </c>
      <c r="D20" s="318" t="s">
        <v>90</v>
      </c>
      <c r="E20" s="299">
        <v>1740</v>
      </c>
      <c r="F20" s="319">
        <v>0</v>
      </c>
      <c r="G20" s="320">
        <v>0</v>
      </c>
      <c r="I20" s="129"/>
      <c r="J20" s="124"/>
      <c r="K20" s="124"/>
    </row>
    <row r="21" spans="1:11" s="120" customFormat="1" ht="13">
      <c r="A21" s="307"/>
      <c r="B21" s="321"/>
      <c r="C21" s="322"/>
      <c r="D21" s="323"/>
      <c r="E21" s="299"/>
      <c r="F21" s="324"/>
      <c r="G21" s="325"/>
    </row>
    <row r="22" spans="1:11" s="120" customFormat="1" ht="25.5">
      <c r="A22" s="315">
        <v>2</v>
      </c>
      <c r="B22" s="326" t="s">
        <v>92</v>
      </c>
      <c r="C22" s="327" t="s">
        <v>547</v>
      </c>
      <c r="D22" s="318" t="s">
        <v>90</v>
      </c>
      <c r="E22" s="299">
        <v>25950</v>
      </c>
      <c r="F22" s="319">
        <v>0</v>
      </c>
      <c r="G22" s="320">
        <v>0</v>
      </c>
    </row>
    <row r="23" spans="1:11" s="120" customFormat="1" ht="13">
      <c r="A23" s="307"/>
      <c r="B23" s="328"/>
      <c r="C23" s="329"/>
      <c r="D23" s="330"/>
      <c r="E23" s="299"/>
      <c r="F23" s="331"/>
      <c r="G23" s="325"/>
    </row>
    <row r="24" spans="1:11" s="120" customFormat="1" ht="37.5">
      <c r="A24" s="315">
        <v>3</v>
      </c>
      <c r="B24" s="326" t="s">
        <v>327</v>
      </c>
      <c r="C24" s="327" t="s">
        <v>328</v>
      </c>
      <c r="D24" s="318" t="s">
        <v>90</v>
      </c>
      <c r="E24" s="299">
        <v>5500</v>
      </c>
      <c r="F24" s="319">
        <v>0</v>
      </c>
      <c r="G24" s="320">
        <v>0</v>
      </c>
    </row>
    <row r="25" spans="1:11" s="120" customFormat="1" ht="13">
      <c r="A25" s="307"/>
      <c r="B25" s="332"/>
      <c r="C25" s="317"/>
      <c r="D25" s="330"/>
      <c r="E25" s="299"/>
      <c r="F25" s="331"/>
      <c r="G25" s="325"/>
    </row>
    <row r="26" spans="1:11" s="120" customFormat="1" ht="37.5">
      <c r="A26" s="315">
        <v>4</v>
      </c>
      <c r="B26" s="326" t="s">
        <v>94</v>
      </c>
      <c r="C26" s="327" t="s">
        <v>548</v>
      </c>
      <c r="D26" s="318" t="s">
        <v>90</v>
      </c>
      <c r="E26" s="299">
        <f>(E34+E20-E22+E24)*0.5</f>
        <v>18480</v>
      </c>
      <c r="F26" s="319">
        <v>0</v>
      </c>
      <c r="G26" s="320">
        <v>0</v>
      </c>
    </row>
    <row r="27" spans="1:11" s="120" customFormat="1" ht="13">
      <c r="A27" s="307"/>
      <c r="B27" s="328"/>
      <c r="C27" s="329"/>
      <c r="D27" s="330"/>
      <c r="E27" s="299"/>
      <c r="F27" s="331"/>
      <c r="G27" s="325"/>
    </row>
    <row r="28" spans="1:11" s="120" customFormat="1" ht="25.5">
      <c r="A28" s="315">
        <v>5</v>
      </c>
      <c r="B28" s="326" t="s">
        <v>96</v>
      </c>
      <c r="C28" s="327" t="s">
        <v>97</v>
      </c>
      <c r="D28" s="318" t="s">
        <v>90</v>
      </c>
      <c r="E28" s="299">
        <f>E26</f>
        <v>18480</v>
      </c>
      <c r="F28" s="319">
        <v>0</v>
      </c>
      <c r="G28" s="320">
        <v>0</v>
      </c>
    </row>
    <row r="29" spans="1:11" s="120" customFormat="1" ht="13">
      <c r="A29" s="307"/>
      <c r="B29" s="333"/>
      <c r="C29" s="334"/>
      <c r="D29" s="330"/>
      <c r="E29" s="299"/>
      <c r="F29" s="331"/>
      <c r="G29" s="325"/>
    </row>
    <row r="30" spans="1:11" s="120" customFormat="1" ht="37.5">
      <c r="A30" s="315">
        <v>6</v>
      </c>
      <c r="B30" s="326" t="s">
        <v>99</v>
      </c>
      <c r="C30" s="327" t="s">
        <v>549</v>
      </c>
      <c r="D30" s="318" t="s">
        <v>90</v>
      </c>
      <c r="E30" s="299">
        <f>E28</f>
        <v>18480</v>
      </c>
      <c r="F30" s="319">
        <v>0</v>
      </c>
      <c r="G30" s="320">
        <v>0</v>
      </c>
    </row>
    <row r="31" spans="1:11" s="120" customFormat="1" ht="13">
      <c r="A31" s="307"/>
      <c r="B31" s="333"/>
      <c r="C31" s="334"/>
      <c r="D31" s="330"/>
      <c r="E31" s="299"/>
      <c r="F31" s="331"/>
      <c r="G31" s="325"/>
    </row>
    <row r="32" spans="1:11" s="120" customFormat="1" ht="37.5">
      <c r="A32" s="315">
        <v>7</v>
      </c>
      <c r="B32" s="326" t="s">
        <v>101</v>
      </c>
      <c r="C32" s="327" t="s">
        <v>550</v>
      </c>
      <c r="D32" s="318" t="s">
        <v>90</v>
      </c>
      <c r="E32" s="299">
        <f>E28</f>
        <v>18480</v>
      </c>
      <c r="F32" s="319">
        <v>0</v>
      </c>
      <c r="G32" s="320">
        <v>0</v>
      </c>
    </row>
    <row r="33" spans="1:10" s="120" customFormat="1" ht="13">
      <c r="A33" s="307"/>
      <c r="B33" s="335"/>
      <c r="C33" s="317"/>
      <c r="D33" s="318"/>
      <c r="E33" s="299"/>
      <c r="F33" s="324"/>
      <c r="G33" s="325"/>
    </row>
    <row r="34" spans="1:10" ht="25">
      <c r="A34" s="315">
        <v>8</v>
      </c>
      <c r="B34" s="336" t="s">
        <v>104</v>
      </c>
      <c r="C34" s="317" t="s">
        <v>105</v>
      </c>
      <c r="D34" s="318" t="s">
        <v>90</v>
      </c>
      <c r="E34" s="299">
        <v>55670</v>
      </c>
      <c r="F34" s="319">
        <v>0</v>
      </c>
      <c r="G34" s="320">
        <v>0</v>
      </c>
      <c r="H34" s="129"/>
      <c r="I34" s="124"/>
      <c r="J34" s="124"/>
    </row>
    <row r="35" spans="1:10" ht="13">
      <c r="A35" s="307"/>
      <c r="B35" s="315"/>
      <c r="C35" s="337"/>
      <c r="D35" s="330"/>
      <c r="E35" s="299"/>
      <c r="F35" s="324"/>
      <c r="G35" s="325"/>
      <c r="H35" s="129"/>
      <c r="I35" s="124"/>
      <c r="J35" s="124"/>
    </row>
    <row r="36" spans="1:10" ht="13">
      <c r="A36" s="315"/>
      <c r="B36" s="338"/>
      <c r="C36" s="314" t="s">
        <v>123</v>
      </c>
      <c r="D36" s="318"/>
      <c r="E36" s="299"/>
      <c r="F36" s="300"/>
      <c r="G36" s="325"/>
    </row>
    <row r="37" spans="1:10">
      <c r="A37" s="323"/>
      <c r="B37" s="338"/>
      <c r="C37" s="339"/>
      <c r="D37" s="318"/>
      <c r="E37" s="299"/>
      <c r="F37" s="300"/>
      <c r="G37" s="325"/>
    </row>
    <row r="38" spans="1:10" ht="25">
      <c r="A38" s="315">
        <v>9</v>
      </c>
      <c r="B38" s="335" t="s">
        <v>125</v>
      </c>
      <c r="C38" s="317" t="s">
        <v>126</v>
      </c>
      <c r="D38" s="318" t="s">
        <v>127</v>
      </c>
      <c r="E38" s="299">
        <v>4030</v>
      </c>
      <c r="F38" s="319">
        <v>0</v>
      </c>
      <c r="G38" s="320">
        <v>0</v>
      </c>
    </row>
    <row r="39" spans="1:10">
      <c r="A39" s="315"/>
      <c r="B39" s="315"/>
      <c r="C39" s="321"/>
      <c r="D39" s="323"/>
      <c r="E39" s="299"/>
      <c r="F39" s="324"/>
      <c r="G39" s="325"/>
    </row>
    <row r="40" spans="1:10" ht="37.5">
      <c r="A40" s="315">
        <v>10</v>
      </c>
      <c r="B40" s="340" t="s">
        <v>129</v>
      </c>
      <c r="C40" s="341" t="s">
        <v>539</v>
      </c>
      <c r="D40" s="318" t="s">
        <v>127</v>
      </c>
      <c r="E40" s="299">
        <v>770</v>
      </c>
      <c r="F40" s="319">
        <v>0</v>
      </c>
      <c r="G40" s="320">
        <v>0</v>
      </c>
    </row>
    <row r="41" spans="1:10">
      <c r="A41" s="315"/>
      <c r="B41" s="315"/>
      <c r="C41" s="342"/>
      <c r="D41" s="323"/>
      <c r="E41" s="299"/>
      <c r="F41" s="343"/>
      <c r="G41" s="325"/>
    </row>
    <row r="42" spans="1:10" s="186" customFormat="1" ht="37.5">
      <c r="A42" s="315">
        <v>11</v>
      </c>
      <c r="B42" s="340" t="s">
        <v>540</v>
      </c>
      <c r="C42" s="341" t="s">
        <v>541</v>
      </c>
      <c r="D42" s="318" t="s">
        <v>127</v>
      </c>
      <c r="E42" s="299">
        <f>790+1630</f>
        <v>2420</v>
      </c>
      <c r="F42" s="319">
        <v>0</v>
      </c>
      <c r="G42" s="320">
        <v>0</v>
      </c>
    </row>
    <row r="43" spans="1:10" s="186" customFormat="1">
      <c r="A43" s="315"/>
      <c r="B43" s="315"/>
      <c r="C43" s="342"/>
      <c r="D43" s="323"/>
      <c r="E43" s="299"/>
      <c r="F43" s="343"/>
      <c r="G43" s="325"/>
    </row>
    <row r="44" spans="1:10" s="186" customFormat="1" ht="37.5">
      <c r="A44" s="315">
        <v>12</v>
      </c>
      <c r="B44" s="340" t="s">
        <v>542</v>
      </c>
      <c r="C44" s="341" t="s">
        <v>543</v>
      </c>
      <c r="D44" s="318" t="s">
        <v>127</v>
      </c>
      <c r="E44" s="299">
        <v>300</v>
      </c>
      <c r="F44" s="319">
        <v>0</v>
      </c>
      <c r="G44" s="320">
        <v>0</v>
      </c>
    </row>
    <row r="45" spans="1:10" s="74" customFormat="1">
      <c r="A45" s="315"/>
      <c r="B45" s="315"/>
      <c r="C45" s="337"/>
      <c r="D45" s="323"/>
      <c r="E45" s="299"/>
      <c r="F45" s="324"/>
      <c r="G45" s="325"/>
    </row>
    <row r="46" spans="1:10" ht="25">
      <c r="A46" s="315">
        <v>13</v>
      </c>
      <c r="B46" s="336" t="s">
        <v>131</v>
      </c>
      <c r="C46" s="317" t="s">
        <v>132</v>
      </c>
      <c r="D46" s="318" t="s">
        <v>127</v>
      </c>
      <c r="E46" s="299">
        <v>7245</v>
      </c>
      <c r="F46" s="319">
        <v>0</v>
      </c>
      <c r="G46" s="320">
        <v>0</v>
      </c>
    </row>
    <row r="47" spans="1:10">
      <c r="A47" s="315"/>
      <c r="B47" s="315"/>
      <c r="C47" s="337"/>
      <c r="D47" s="323"/>
      <c r="E47" s="299"/>
      <c r="F47" s="324"/>
      <c r="G47" s="325"/>
    </row>
    <row r="48" spans="1:10" ht="37.5">
      <c r="A48" s="315">
        <v>14</v>
      </c>
      <c r="B48" s="338" t="s">
        <v>134</v>
      </c>
      <c r="C48" s="344" t="s">
        <v>636</v>
      </c>
      <c r="D48" s="345" t="s">
        <v>127</v>
      </c>
      <c r="E48" s="299">
        <v>100</v>
      </c>
      <c r="F48" s="319">
        <v>0</v>
      </c>
      <c r="G48" s="320">
        <v>0</v>
      </c>
      <c r="H48" s="141"/>
    </row>
    <row r="49" spans="1:17">
      <c r="A49" s="315"/>
      <c r="B49" s="338"/>
      <c r="C49" s="346"/>
      <c r="D49" s="318"/>
      <c r="E49" s="299"/>
      <c r="F49" s="300"/>
      <c r="G49" s="325"/>
    </row>
    <row r="50" spans="1:17" ht="25">
      <c r="A50" s="315">
        <v>15</v>
      </c>
      <c r="B50" s="340" t="s">
        <v>635</v>
      </c>
      <c r="C50" s="341" t="s">
        <v>504</v>
      </c>
      <c r="D50" s="345" t="s">
        <v>127</v>
      </c>
      <c r="E50" s="299">
        <v>60</v>
      </c>
      <c r="F50" s="319">
        <v>0</v>
      </c>
      <c r="G50" s="320">
        <v>0</v>
      </c>
      <c r="H50" s="141"/>
    </row>
    <row r="51" spans="1:17">
      <c r="A51" s="315"/>
      <c r="B51" s="338"/>
      <c r="C51" s="346"/>
      <c r="D51" s="318"/>
      <c r="E51" s="299"/>
      <c r="F51" s="300"/>
      <c r="G51" s="325"/>
    </row>
    <row r="52" spans="1:17" ht="37.5">
      <c r="A52" s="315">
        <v>16</v>
      </c>
      <c r="B52" s="340" t="s">
        <v>321</v>
      </c>
      <c r="C52" s="341" t="s">
        <v>322</v>
      </c>
      <c r="D52" s="347" t="s">
        <v>329</v>
      </c>
      <c r="E52" s="299">
        <f>157.4*1000</f>
        <v>157400</v>
      </c>
      <c r="F52" s="319">
        <v>0</v>
      </c>
      <c r="G52" s="320">
        <v>0</v>
      </c>
      <c r="H52" s="124"/>
      <c r="I52" s="124"/>
      <c r="J52" s="124"/>
      <c r="K52" s="144"/>
      <c r="L52" s="145"/>
    </row>
    <row r="53" spans="1:17">
      <c r="A53" s="315"/>
      <c r="B53" s="315"/>
      <c r="C53" s="342"/>
      <c r="D53" s="323"/>
      <c r="E53" s="299"/>
      <c r="F53" s="331"/>
      <c r="G53" s="325"/>
      <c r="H53" s="124"/>
      <c r="I53" s="124"/>
      <c r="J53" s="124"/>
      <c r="K53" s="144"/>
      <c r="L53" s="145"/>
      <c r="N53" s="145"/>
      <c r="O53" s="145"/>
      <c r="Q53" s="145"/>
    </row>
    <row r="54" spans="1:17" ht="37.5">
      <c r="A54" s="315">
        <v>17</v>
      </c>
      <c r="B54" s="340" t="s">
        <v>136</v>
      </c>
      <c r="C54" s="341" t="s">
        <v>137</v>
      </c>
      <c r="D54" s="347" t="s">
        <v>329</v>
      </c>
      <c r="E54" s="299">
        <f>61.327*1000</f>
        <v>61327</v>
      </c>
      <c r="F54" s="319">
        <v>0</v>
      </c>
      <c r="G54" s="320">
        <v>0</v>
      </c>
      <c r="H54" s="124"/>
      <c r="I54" s="124"/>
      <c r="J54" s="124"/>
      <c r="K54" s="144"/>
      <c r="L54" s="145"/>
    </row>
    <row r="55" spans="1:17">
      <c r="A55" s="315"/>
      <c r="B55" s="315"/>
      <c r="C55" s="342"/>
      <c r="D55" s="323"/>
      <c r="E55" s="299"/>
      <c r="F55" s="331"/>
      <c r="G55" s="325"/>
      <c r="H55" s="124"/>
      <c r="I55" s="124"/>
      <c r="J55" s="124"/>
      <c r="K55" s="144"/>
      <c r="L55" s="145"/>
      <c r="N55" s="145"/>
      <c r="O55" s="145"/>
    </row>
    <row r="56" spans="1:17" ht="25">
      <c r="A56" s="315">
        <v>18</v>
      </c>
      <c r="B56" s="340" t="s">
        <v>501</v>
      </c>
      <c r="C56" s="341" t="s">
        <v>596</v>
      </c>
      <c r="D56" s="318" t="s">
        <v>27</v>
      </c>
      <c r="E56" s="299">
        <v>435</v>
      </c>
      <c r="F56" s="319">
        <v>0</v>
      </c>
      <c r="G56" s="320">
        <v>0</v>
      </c>
      <c r="H56" s="124"/>
      <c r="I56" s="124"/>
      <c r="J56" s="124"/>
      <c r="K56" s="144"/>
      <c r="L56" s="145"/>
    </row>
    <row r="57" spans="1:17">
      <c r="A57" s="315"/>
      <c r="B57" s="315"/>
      <c r="C57" s="342"/>
      <c r="D57" s="323"/>
      <c r="E57" s="348"/>
      <c r="F57" s="343"/>
      <c r="G57" s="343"/>
      <c r="H57" s="124"/>
      <c r="I57" s="124"/>
      <c r="J57" s="124"/>
      <c r="K57" s="144"/>
      <c r="L57" s="145"/>
      <c r="N57" s="145"/>
      <c r="O57" s="145"/>
    </row>
    <row r="58" spans="1:17" ht="37.5">
      <c r="A58" s="315">
        <v>19</v>
      </c>
      <c r="B58" s="336" t="s">
        <v>141</v>
      </c>
      <c r="C58" s="317" t="s">
        <v>142</v>
      </c>
      <c r="D58" s="318" t="s">
        <v>121</v>
      </c>
      <c r="E58" s="299">
        <v>26230</v>
      </c>
      <c r="F58" s="319">
        <v>0</v>
      </c>
      <c r="G58" s="320">
        <v>0</v>
      </c>
    </row>
    <row r="59" spans="1:17">
      <c r="A59" s="315"/>
      <c r="B59" s="315"/>
      <c r="C59" s="317"/>
      <c r="D59" s="323"/>
      <c r="E59" s="299"/>
      <c r="F59" s="324"/>
      <c r="G59" s="325"/>
    </row>
    <row r="60" spans="1:17" ht="37.5">
      <c r="A60" s="315">
        <v>20</v>
      </c>
      <c r="B60" s="336" t="s">
        <v>144</v>
      </c>
      <c r="C60" s="317" t="s">
        <v>145</v>
      </c>
      <c r="D60" s="318" t="s">
        <v>121</v>
      </c>
      <c r="E60" s="299">
        <v>55520</v>
      </c>
      <c r="F60" s="319">
        <v>0</v>
      </c>
      <c r="G60" s="320">
        <v>0</v>
      </c>
    </row>
    <row r="61" spans="1:17">
      <c r="A61" s="315"/>
      <c r="B61" s="315"/>
      <c r="C61" s="322"/>
      <c r="D61" s="323"/>
      <c r="E61" s="299"/>
      <c r="F61" s="324"/>
      <c r="G61" s="325"/>
    </row>
    <row r="62" spans="1:17" ht="83.25" customHeight="1">
      <c r="A62" s="315">
        <v>21</v>
      </c>
      <c r="B62" s="349" t="s">
        <v>502</v>
      </c>
      <c r="C62" s="342" t="s">
        <v>503</v>
      </c>
      <c r="D62" s="318" t="s">
        <v>127</v>
      </c>
      <c r="E62" s="348">
        <f>20140+17375</f>
        <v>37515</v>
      </c>
      <c r="F62" s="319">
        <v>0</v>
      </c>
      <c r="G62" s="320">
        <v>0</v>
      </c>
      <c r="H62" s="124"/>
      <c r="I62" s="124"/>
      <c r="J62" s="124"/>
      <c r="K62" s="144"/>
      <c r="L62" s="145"/>
    </row>
    <row r="63" spans="1:17">
      <c r="A63" s="315"/>
      <c r="B63" s="340"/>
      <c r="C63" s="341"/>
      <c r="D63" s="318"/>
      <c r="E63" s="348"/>
      <c r="F63" s="343"/>
      <c r="G63" s="343"/>
      <c r="H63" s="124"/>
      <c r="I63" s="124"/>
      <c r="J63" s="124"/>
      <c r="K63" s="144"/>
      <c r="L63" s="145"/>
    </row>
    <row r="64" spans="1:17" ht="25">
      <c r="A64" s="315">
        <v>22</v>
      </c>
      <c r="B64" s="340" t="s">
        <v>640</v>
      </c>
      <c r="C64" s="341" t="s">
        <v>504</v>
      </c>
      <c r="D64" s="318" t="s">
        <v>127</v>
      </c>
      <c r="E64" s="348">
        <v>11880</v>
      </c>
      <c r="F64" s="319">
        <v>0</v>
      </c>
      <c r="G64" s="320">
        <v>0</v>
      </c>
      <c r="H64" s="124"/>
      <c r="I64" s="124"/>
      <c r="J64" s="124"/>
      <c r="K64" s="144"/>
      <c r="L64" s="145"/>
    </row>
    <row r="65" spans="1:12">
      <c r="A65" s="315"/>
      <c r="B65" s="340"/>
      <c r="C65" s="341"/>
      <c r="D65" s="318"/>
      <c r="E65" s="348"/>
      <c r="F65" s="343"/>
      <c r="G65" s="343"/>
      <c r="H65" s="124"/>
      <c r="I65" s="124"/>
      <c r="J65" s="124"/>
      <c r="K65" s="144"/>
      <c r="L65" s="145"/>
    </row>
    <row r="66" spans="1:12" ht="25">
      <c r="A66" s="315">
        <v>23</v>
      </c>
      <c r="B66" s="340" t="s">
        <v>641</v>
      </c>
      <c r="C66" s="341" t="s">
        <v>505</v>
      </c>
      <c r="D66" s="318" t="s">
        <v>127</v>
      </c>
      <c r="E66" s="348">
        <v>2315</v>
      </c>
      <c r="F66" s="319">
        <v>0</v>
      </c>
      <c r="G66" s="320">
        <v>0</v>
      </c>
      <c r="H66" s="124"/>
      <c r="I66" s="124"/>
      <c r="J66" s="124"/>
      <c r="K66" s="144"/>
      <c r="L66" s="145"/>
    </row>
    <row r="67" spans="1:12">
      <c r="A67" s="315"/>
      <c r="B67" s="340"/>
      <c r="C67" s="341"/>
      <c r="D67" s="318"/>
      <c r="E67" s="348"/>
      <c r="F67" s="350"/>
      <c r="G67" s="343"/>
      <c r="H67" s="124"/>
      <c r="I67" s="124"/>
      <c r="J67" s="124"/>
      <c r="K67" s="144"/>
      <c r="L67" s="145"/>
    </row>
    <row r="68" spans="1:12" s="120" customFormat="1" ht="13">
      <c r="A68" s="351"/>
      <c r="B68" s="308"/>
      <c r="C68" s="314" t="s">
        <v>146</v>
      </c>
      <c r="D68" s="310"/>
      <c r="E68" s="311"/>
      <c r="F68" s="312"/>
      <c r="G68" s="313"/>
    </row>
    <row r="69" spans="1:12">
      <c r="A69" s="315"/>
      <c r="B69" s="321"/>
      <c r="C69" s="322"/>
      <c r="D69" s="323"/>
      <c r="E69" s="299"/>
      <c r="F69" s="324"/>
      <c r="G69" s="325"/>
    </row>
    <row r="70" spans="1:12" ht="25">
      <c r="A70" s="315">
        <v>24</v>
      </c>
      <c r="B70" s="340" t="s">
        <v>323</v>
      </c>
      <c r="C70" s="341" t="s">
        <v>324</v>
      </c>
      <c r="D70" s="318" t="s">
        <v>127</v>
      </c>
      <c r="E70" s="299">
        <v>910</v>
      </c>
      <c r="F70" s="319">
        <v>0</v>
      </c>
      <c r="G70" s="320">
        <v>0</v>
      </c>
    </row>
    <row r="71" spans="1:12" ht="13">
      <c r="A71" s="307"/>
      <c r="B71" s="332"/>
      <c r="C71" s="322"/>
      <c r="D71" s="330"/>
      <c r="E71" s="299"/>
      <c r="F71" s="324"/>
      <c r="G71" s="325"/>
    </row>
    <row r="72" spans="1:12" ht="25">
      <c r="A72" s="315">
        <v>25</v>
      </c>
      <c r="B72" s="336" t="s">
        <v>148</v>
      </c>
      <c r="C72" s="352" t="s">
        <v>149</v>
      </c>
      <c r="D72" s="318" t="s">
        <v>127</v>
      </c>
      <c r="E72" s="299">
        <v>8690</v>
      </c>
      <c r="F72" s="319">
        <v>0</v>
      </c>
      <c r="G72" s="320">
        <v>0</v>
      </c>
    </row>
    <row r="73" spans="1:12" ht="13">
      <c r="A73" s="307"/>
      <c r="B73" s="332"/>
      <c r="C73" s="322"/>
      <c r="D73" s="330"/>
      <c r="E73" s="299"/>
      <c r="F73" s="324"/>
      <c r="G73" s="325"/>
    </row>
    <row r="74" spans="1:12" ht="25">
      <c r="A74" s="315">
        <v>26</v>
      </c>
      <c r="B74" s="336" t="s">
        <v>151</v>
      </c>
      <c r="C74" s="352" t="s">
        <v>152</v>
      </c>
      <c r="D74" s="318" t="s">
        <v>127</v>
      </c>
      <c r="E74" s="299">
        <v>9030</v>
      </c>
      <c r="F74" s="319">
        <v>0</v>
      </c>
      <c r="G74" s="320">
        <v>0</v>
      </c>
    </row>
    <row r="75" spans="1:12" ht="13">
      <c r="A75" s="307"/>
      <c r="B75" s="342"/>
      <c r="C75" s="321"/>
      <c r="D75" s="330"/>
      <c r="E75" s="299"/>
      <c r="F75" s="324"/>
      <c r="G75" s="325"/>
    </row>
    <row r="76" spans="1:12" ht="25">
      <c r="A76" s="315">
        <v>27</v>
      </c>
      <c r="B76" s="336" t="s">
        <v>154</v>
      </c>
      <c r="C76" s="352" t="s">
        <v>155</v>
      </c>
      <c r="D76" s="318" t="s">
        <v>127</v>
      </c>
      <c r="E76" s="299">
        <v>1560</v>
      </c>
      <c r="F76" s="319">
        <v>0</v>
      </c>
      <c r="G76" s="320">
        <v>0</v>
      </c>
    </row>
    <row r="77" spans="1:12" ht="13">
      <c r="A77" s="307"/>
      <c r="B77" s="336"/>
      <c r="C77" s="352"/>
      <c r="D77" s="318"/>
      <c r="E77" s="299"/>
      <c r="F77" s="324"/>
      <c r="G77" s="353"/>
    </row>
    <row r="78" spans="1:12" ht="13">
      <c r="A78" s="315"/>
      <c r="B78" s="338"/>
      <c r="C78" s="314" t="s">
        <v>160</v>
      </c>
      <c r="D78" s="318"/>
      <c r="E78" s="299"/>
      <c r="F78" s="300"/>
      <c r="G78" s="325"/>
    </row>
    <row r="79" spans="1:12" ht="13">
      <c r="A79" s="323"/>
      <c r="B79" s="338"/>
      <c r="C79" s="314"/>
      <c r="D79" s="318"/>
      <c r="E79" s="299"/>
      <c r="F79" s="300"/>
      <c r="G79" s="325"/>
    </row>
    <row r="80" spans="1:12" ht="37.5">
      <c r="A80" s="315">
        <v>28</v>
      </c>
      <c r="B80" s="354" t="s">
        <v>544</v>
      </c>
      <c r="C80" s="327" t="s">
        <v>545</v>
      </c>
      <c r="D80" s="355" t="s">
        <v>121</v>
      </c>
      <c r="E80" s="356">
        <v>10160</v>
      </c>
      <c r="F80" s="319">
        <v>0</v>
      </c>
      <c r="G80" s="320">
        <v>0</v>
      </c>
      <c r="H80" s="138"/>
    </row>
    <row r="81" spans="1:16" ht="13">
      <c r="A81" s="307"/>
      <c r="B81" s="315"/>
      <c r="C81" s="322"/>
      <c r="D81" s="323"/>
      <c r="E81" s="299"/>
      <c r="F81" s="324"/>
      <c r="G81" s="325"/>
      <c r="J81" s="141"/>
    </row>
    <row r="82" spans="1:16">
      <c r="A82" s="315">
        <v>29</v>
      </c>
      <c r="B82" s="357" t="s">
        <v>162</v>
      </c>
      <c r="C82" s="317" t="s">
        <v>163</v>
      </c>
      <c r="D82" s="318" t="s">
        <v>164</v>
      </c>
      <c r="E82" s="299">
        <v>14</v>
      </c>
      <c r="F82" s="319">
        <v>0</v>
      </c>
      <c r="G82" s="320">
        <v>0</v>
      </c>
      <c r="I82" s="129"/>
      <c r="J82" s="127"/>
      <c r="K82" s="127"/>
    </row>
    <row r="83" spans="1:16" ht="13">
      <c r="A83" s="307"/>
      <c r="B83" s="338"/>
      <c r="C83" s="344"/>
      <c r="D83" s="318"/>
      <c r="E83" s="299"/>
      <c r="F83" s="300"/>
      <c r="G83" s="325"/>
    </row>
    <row r="84" spans="1:16" ht="37.5">
      <c r="A84" s="315">
        <v>30</v>
      </c>
      <c r="B84" s="357" t="s">
        <v>537</v>
      </c>
      <c r="C84" s="344" t="s">
        <v>538</v>
      </c>
      <c r="D84" s="318" t="s">
        <v>468</v>
      </c>
      <c r="E84" s="356">
        <v>1510</v>
      </c>
      <c r="F84" s="319">
        <v>0</v>
      </c>
      <c r="G84" s="320">
        <v>0</v>
      </c>
      <c r="H84" s="138"/>
    </row>
    <row r="85" spans="1:16" ht="13">
      <c r="A85" s="307"/>
      <c r="B85" s="315"/>
      <c r="C85" s="322"/>
      <c r="D85" s="323"/>
      <c r="E85" s="299"/>
      <c r="F85" s="324"/>
      <c r="G85" s="325"/>
      <c r="J85" s="141"/>
    </row>
    <row r="86" spans="1:16" s="120" customFormat="1" ht="13">
      <c r="A86" s="351"/>
      <c r="B86" s="308"/>
      <c r="C86" s="314" t="s">
        <v>166</v>
      </c>
      <c r="D86" s="310"/>
      <c r="E86" s="311"/>
      <c r="F86" s="312"/>
      <c r="G86" s="313"/>
      <c r="J86" s="142"/>
    </row>
    <row r="87" spans="1:16" s="120" customFormat="1" ht="13">
      <c r="A87" s="307"/>
      <c r="B87" s="308"/>
      <c r="C87" s="314"/>
      <c r="D87" s="310"/>
      <c r="E87" s="311"/>
      <c r="F87" s="312"/>
      <c r="G87" s="313"/>
    </row>
    <row r="88" spans="1:16" s="143" customFormat="1" ht="25">
      <c r="A88" s="315">
        <v>31</v>
      </c>
      <c r="B88" s="340" t="s">
        <v>506</v>
      </c>
      <c r="C88" s="341" t="s">
        <v>507</v>
      </c>
      <c r="D88" s="355" t="s">
        <v>121</v>
      </c>
      <c r="E88" s="299">
        <f>1380*0.333</f>
        <v>459.54</v>
      </c>
      <c r="F88" s="319">
        <v>0</v>
      </c>
      <c r="G88" s="320">
        <v>0</v>
      </c>
      <c r="I88" s="129"/>
      <c r="J88" s="124"/>
      <c r="K88" s="124"/>
      <c r="L88" s="124"/>
      <c r="M88" s="124"/>
      <c r="N88" s="124"/>
      <c r="O88" s="144"/>
      <c r="P88" s="145"/>
    </row>
    <row r="89" spans="1:16">
      <c r="A89" s="318"/>
      <c r="B89" s="321"/>
      <c r="C89" s="322"/>
      <c r="D89" s="323"/>
      <c r="E89" s="299"/>
      <c r="F89" s="324"/>
      <c r="G89" s="325"/>
    </row>
    <row r="90" spans="1:16" s="79" customFormat="1" ht="37.5">
      <c r="A90" s="315">
        <v>32</v>
      </c>
      <c r="B90" s="358" t="s">
        <v>642</v>
      </c>
      <c r="C90" s="341" t="s">
        <v>546</v>
      </c>
      <c r="D90" s="345" t="s">
        <v>121</v>
      </c>
      <c r="E90" s="299">
        <v>10160</v>
      </c>
      <c r="F90" s="319">
        <v>0</v>
      </c>
      <c r="G90" s="320">
        <v>0</v>
      </c>
    </row>
    <row r="91" spans="1:16" s="79" customFormat="1">
      <c r="A91" s="318"/>
      <c r="B91" s="335"/>
      <c r="C91" s="317"/>
      <c r="D91" s="345"/>
      <c r="E91" s="299"/>
      <c r="F91" s="324"/>
      <c r="G91" s="325"/>
    </row>
    <row r="92" spans="1:16" s="79" customFormat="1" ht="37.5">
      <c r="A92" s="315">
        <v>33</v>
      </c>
      <c r="B92" s="335" t="s">
        <v>169</v>
      </c>
      <c r="C92" s="317" t="s">
        <v>336</v>
      </c>
      <c r="D92" s="345" t="s">
        <v>121</v>
      </c>
      <c r="E92" s="299">
        <v>1370</v>
      </c>
      <c r="F92" s="319">
        <v>0</v>
      </c>
      <c r="G92" s="320">
        <v>0</v>
      </c>
    </row>
    <row r="93" spans="1:16" s="79" customFormat="1">
      <c r="A93" s="318"/>
      <c r="B93" s="335"/>
      <c r="C93" s="317"/>
      <c r="D93" s="345"/>
      <c r="E93" s="299"/>
      <c r="F93" s="324"/>
      <c r="G93" s="325"/>
    </row>
    <row r="94" spans="1:16" s="143" customFormat="1" ht="37.5">
      <c r="A94" s="315">
        <v>34</v>
      </c>
      <c r="B94" s="336" t="s">
        <v>330</v>
      </c>
      <c r="C94" s="317" t="s">
        <v>325</v>
      </c>
      <c r="D94" s="355" t="s">
        <v>121</v>
      </c>
      <c r="E94" s="299">
        <v>870</v>
      </c>
      <c r="F94" s="319">
        <v>0</v>
      </c>
      <c r="G94" s="320">
        <v>0</v>
      </c>
      <c r="I94" s="129"/>
      <c r="J94" s="124"/>
      <c r="K94" s="124"/>
      <c r="L94" s="124"/>
      <c r="M94" s="124"/>
      <c r="N94" s="124"/>
      <c r="O94" s="144"/>
      <c r="P94" s="145"/>
    </row>
    <row r="95" spans="1:16" s="79" customFormat="1">
      <c r="A95" s="318"/>
      <c r="B95" s="335"/>
      <c r="C95" s="317"/>
      <c r="D95" s="345"/>
      <c r="E95" s="299"/>
      <c r="F95" s="324"/>
      <c r="G95" s="325"/>
    </row>
    <row r="96" spans="1:16" s="143" customFormat="1" ht="37.5">
      <c r="A96" s="315">
        <v>35</v>
      </c>
      <c r="B96" s="354" t="s">
        <v>509</v>
      </c>
      <c r="C96" s="359" t="s">
        <v>508</v>
      </c>
      <c r="D96" s="355" t="s">
        <v>121</v>
      </c>
      <c r="E96" s="299">
        <v>2650</v>
      </c>
      <c r="F96" s="319">
        <v>0</v>
      </c>
      <c r="G96" s="320">
        <v>0</v>
      </c>
      <c r="I96" s="129"/>
      <c r="J96" s="124"/>
      <c r="K96" s="124"/>
      <c r="L96" s="124"/>
      <c r="M96" s="124"/>
      <c r="N96" s="124"/>
      <c r="O96" s="144"/>
      <c r="P96" s="145"/>
    </row>
    <row r="97" spans="1:11" s="79" customFormat="1">
      <c r="A97" s="318"/>
      <c r="B97" s="335"/>
      <c r="C97" s="317"/>
      <c r="D97" s="345"/>
      <c r="E97" s="299"/>
      <c r="F97" s="324"/>
      <c r="G97" s="325"/>
    </row>
    <row r="98" spans="1:11" s="128" customFormat="1" ht="37.5">
      <c r="A98" s="315">
        <v>36</v>
      </c>
      <c r="B98" s="360" t="s">
        <v>172</v>
      </c>
      <c r="C98" s="361" t="s">
        <v>347</v>
      </c>
      <c r="D98" s="355" t="s">
        <v>121</v>
      </c>
      <c r="E98" s="362">
        <v>450</v>
      </c>
      <c r="F98" s="319">
        <v>0</v>
      </c>
      <c r="G98" s="320">
        <v>0</v>
      </c>
      <c r="H98" s="129"/>
      <c r="I98" s="127"/>
      <c r="J98" s="127"/>
    </row>
    <row r="99" spans="1:11" s="128" customFormat="1">
      <c r="A99" s="318"/>
      <c r="B99" s="360"/>
      <c r="C99" s="361"/>
      <c r="D99" s="363"/>
      <c r="E99" s="362"/>
      <c r="F99" s="324"/>
      <c r="G99" s="325"/>
      <c r="H99" s="129"/>
      <c r="I99" s="127"/>
      <c r="J99" s="127"/>
    </row>
    <row r="100" spans="1:11" s="128" customFormat="1" ht="25">
      <c r="A100" s="315">
        <v>37</v>
      </c>
      <c r="B100" s="360" t="s">
        <v>174</v>
      </c>
      <c r="C100" s="317" t="s">
        <v>175</v>
      </c>
      <c r="D100" s="345" t="s">
        <v>121</v>
      </c>
      <c r="E100" s="362">
        <v>830</v>
      </c>
      <c r="F100" s="319">
        <v>0</v>
      </c>
      <c r="G100" s="320">
        <v>0</v>
      </c>
      <c r="H100" s="146"/>
    </row>
    <row r="101" spans="1:11" s="128" customFormat="1">
      <c r="A101" s="318"/>
      <c r="B101" s="360"/>
      <c r="C101" s="317"/>
      <c r="D101" s="345"/>
      <c r="E101" s="362"/>
      <c r="F101" s="300"/>
      <c r="G101" s="325"/>
    </row>
    <row r="102" spans="1:11" s="128" customFormat="1" ht="41.25" customHeight="1">
      <c r="A102" s="315">
        <v>38</v>
      </c>
      <c r="B102" s="360" t="s">
        <v>179</v>
      </c>
      <c r="C102" s="361" t="s">
        <v>616</v>
      </c>
      <c r="D102" s="355" t="s">
        <v>121</v>
      </c>
      <c r="E102" s="362">
        <v>40</v>
      </c>
      <c r="F102" s="319">
        <v>0</v>
      </c>
      <c r="G102" s="320">
        <v>0</v>
      </c>
      <c r="I102" s="129"/>
      <c r="J102" s="127"/>
      <c r="K102" s="127"/>
    </row>
    <row r="103" spans="1:11" s="128" customFormat="1">
      <c r="A103" s="318"/>
      <c r="B103" s="364"/>
      <c r="C103" s="317"/>
      <c r="D103" s="363"/>
      <c r="E103" s="362"/>
      <c r="F103" s="365"/>
      <c r="G103" s="325"/>
    </row>
    <row r="104" spans="1:11" s="128" customFormat="1" ht="54.75" customHeight="1">
      <c r="A104" s="315">
        <v>39</v>
      </c>
      <c r="B104" s="360" t="s">
        <v>624</v>
      </c>
      <c r="C104" s="317" t="s">
        <v>625</v>
      </c>
      <c r="D104" s="355" t="s">
        <v>626</v>
      </c>
      <c r="E104" s="362">
        <v>80</v>
      </c>
      <c r="F104" s="319">
        <v>0</v>
      </c>
      <c r="G104" s="320">
        <v>0</v>
      </c>
      <c r="I104" s="129"/>
      <c r="J104" s="127"/>
      <c r="K104" s="127"/>
    </row>
    <row r="105" spans="1:11" s="128" customFormat="1">
      <c r="A105" s="318"/>
      <c r="B105" s="364"/>
      <c r="C105" s="317"/>
      <c r="D105" s="363"/>
      <c r="E105" s="362"/>
      <c r="F105" s="365"/>
      <c r="G105" s="325"/>
    </row>
    <row r="106" spans="1:11" s="128" customFormat="1" ht="50">
      <c r="A106" s="315">
        <v>40</v>
      </c>
      <c r="B106" s="366" t="s">
        <v>183</v>
      </c>
      <c r="C106" s="317" t="s">
        <v>597</v>
      </c>
      <c r="D106" s="345" t="s">
        <v>121</v>
      </c>
      <c r="E106" s="299">
        <f>660+580</f>
        <v>1240</v>
      </c>
      <c r="F106" s="319">
        <v>0</v>
      </c>
      <c r="G106" s="320">
        <v>0</v>
      </c>
      <c r="H106" s="138"/>
      <c r="K106" s="147"/>
    </row>
    <row r="107" spans="1:11" s="128" customFormat="1">
      <c r="A107" s="318"/>
      <c r="B107" s="366"/>
      <c r="C107" s="344"/>
      <c r="D107" s="363"/>
      <c r="E107" s="356"/>
      <c r="F107" s="324"/>
      <c r="G107" s="325"/>
      <c r="K107" s="147"/>
    </row>
    <row r="108" spans="1:11" s="128" customFormat="1" ht="25">
      <c r="A108" s="315">
        <v>41</v>
      </c>
      <c r="B108" s="366" t="s">
        <v>185</v>
      </c>
      <c r="C108" s="317" t="s">
        <v>186</v>
      </c>
      <c r="D108" s="318" t="s">
        <v>121</v>
      </c>
      <c r="E108" s="299">
        <f>1620+1150</f>
        <v>2770</v>
      </c>
      <c r="F108" s="319">
        <v>0</v>
      </c>
      <c r="G108" s="320">
        <v>0</v>
      </c>
      <c r="K108" s="147"/>
    </row>
    <row r="109" spans="1:11" s="128" customFormat="1">
      <c r="A109" s="318"/>
      <c r="B109" s="338"/>
      <c r="C109" s="361"/>
      <c r="D109" s="363"/>
      <c r="E109" s="362"/>
      <c r="F109" s="324"/>
      <c r="G109" s="325"/>
      <c r="H109" s="148"/>
      <c r="I109" s="129"/>
      <c r="J109" s="127"/>
      <c r="K109" s="147"/>
    </row>
    <row r="110" spans="1:11" s="128" customFormat="1" ht="25">
      <c r="A110" s="315">
        <v>42</v>
      </c>
      <c r="B110" s="338" t="s">
        <v>463</v>
      </c>
      <c r="C110" s="317" t="s">
        <v>464</v>
      </c>
      <c r="D110" s="345" t="s">
        <v>121</v>
      </c>
      <c r="E110" s="299">
        <f>620+760</f>
        <v>1380</v>
      </c>
      <c r="F110" s="319">
        <v>0</v>
      </c>
      <c r="G110" s="320">
        <v>0</v>
      </c>
      <c r="H110" s="147"/>
      <c r="K110" s="147"/>
    </row>
    <row r="111" spans="1:11" s="128" customFormat="1" ht="14.5">
      <c r="A111" s="318"/>
      <c r="B111" s="338"/>
      <c r="C111" s="367"/>
      <c r="D111" s="363"/>
      <c r="E111" s="368"/>
      <c r="F111" s="369"/>
      <c r="G111" s="370"/>
    </row>
    <row r="112" spans="1:11" s="128" customFormat="1" ht="25">
      <c r="A112" s="315">
        <v>43</v>
      </c>
      <c r="B112" s="338" t="s">
        <v>465</v>
      </c>
      <c r="C112" s="317" t="s">
        <v>466</v>
      </c>
      <c r="D112" s="345" t="s">
        <v>121</v>
      </c>
      <c r="E112" s="299">
        <f>4170+4530</f>
        <v>8700</v>
      </c>
      <c r="F112" s="319">
        <v>0</v>
      </c>
      <c r="G112" s="320">
        <v>0</v>
      </c>
      <c r="H112" s="147"/>
    </row>
    <row r="113" spans="1:11" s="128" customFormat="1">
      <c r="A113" s="318"/>
      <c r="B113" s="364"/>
      <c r="C113" s="317"/>
      <c r="D113" s="363"/>
      <c r="E113" s="362"/>
      <c r="F113" s="324"/>
      <c r="G113" s="325"/>
    </row>
    <row r="114" spans="1:11" s="128" customFormat="1" ht="62.5">
      <c r="A114" s="315">
        <v>44</v>
      </c>
      <c r="B114" s="364" t="s">
        <v>189</v>
      </c>
      <c r="C114" s="317" t="s">
        <v>190</v>
      </c>
      <c r="D114" s="345" t="s">
        <v>121</v>
      </c>
      <c r="E114" s="299">
        <f>8380+6230+5590+7890</f>
        <v>28090</v>
      </c>
      <c r="F114" s="319">
        <v>0</v>
      </c>
      <c r="G114" s="320">
        <v>0</v>
      </c>
      <c r="H114" s="146"/>
      <c r="J114" s="149"/>
    </row>
    <row r="115" spans="1:11" s="128" customFormat="1" ht="13">
      <c r="A115" s="318"/>
      <c r="B115" s="364"/>
      <c r="C115" s="317"/>
      <c r="D115" s="363"/>
      <c r="E115" s="362"/>
      <c r="F115" s="365"/>
      <c r="G115" s="325"/>
      <c r="J115" s="149"/>
    </row>
    <row r="116" spans="1:11" s="128" customFormat="1" ht="123" customHeight="1">
      <c r="A116" s="315">
        <v>45</v>
      </c>
      <c r="B116" s="357" t="s">
        <v>627</v>
      </c>
      <c r="C116" s="361" t="s">
        <v>634</v>
      </c>
      <c r="D116" s="345" t="s">
        <v>626</v>
      </c>
      <c r="E116" s="299">
        <v>760</v>
      </c>
      <c r="F116" s="319">
        <v>0</v>
      </c>
      <c r="G116" s="320">
        <v>0</v>
      </c>
      <c r="H116" s="146"/>
      <c r="J116" s="149"/>
    </row>
    <row r="117" spans="1:11" s="128" customFormat="1" ht="13">
      <c r="A117" s="318"/>
      <c r="B117" s="364"/>
      <c r="C117" s="317"/>
      <c r="D117" s="363"/>
      <c r="E117" s="362"/>
      <c r="F117" s="365"/>
      <c r="G117" s="325"/>
      <c r="J117" s="149"/>
    </row>
    <row r="118" spans="1:11" s="120" customFormat="1" ht="13">
      <c r="A118" s="315"/>
      <c r="B118" s="308"/>
      <c r="C118" s="314" t="s">
        <v>193</v>
      </c>
      <c r="D118" s="310"/>
      <c r="E118" s="311"/>
      <c r="F118" s="312"/>
      <c r="G118" s="325"/>
    </row>
    <row r="119" spans="1:11">
      <c r="A119" s="318"/>
      <c r="B119" s="321"/>
      <c r="C119" s="322"/>
      <c r="D119" s="323"/>
      <c r="E119" s="299"/>
      <c r="F119" s="324"/>
      <c r="G119" s="325"/>
    </row>
    <row r="120" spans="1:11" ht="25">
      <c r="A120" s="315">
        <v>46</v>
      </c>
      <c r="B120" s="336" t="s">
        <v>195</v>
      </c>
      <c r="C120" s="352" t="s">
        <v>196</v>
      </c>
      <c r="D120" s="318" t="s">
        <v>121</v>
      </c>
      <c r="E120" s="299">
        <f>19010</f>
        <v>19010</v>
      </c>
      <c r="F120" s="319">
        <v>0</v>
      </c>
      <c r="G120" s="320">
        <v>0</v>
      </c>
      <c r="H120" s="137"/>
    </row>
    <row r="121" spans="1:11" s="128" customFormat="1">
      <c r="A121" s="315"/>
      <c r="B121" s="371"/>
      <c r="C121" s="372"/>
      <c r="D121" s="363"/>
      <c r="E121" s="299"/>
      <c r="F121" s="300"/>
      <c r="G121" s="325"/>
    </row>
    <row r="122" spans="1:11" s="131" customFormat="1" ht="25">
      <c r="A122" s="315">
        <v>47</v>
      </c>
      <c r="B122" s="373" t="s">
        <v>198</v>
      </c>
      <c r="C122" s="374" t="s">
        <v>199</v>
      </c>
      <c r="D122" s="318" t="s">
        <v>121</v>
      </c>
      <c r="E122" s="299">
        <f>12530</f>
        <v>12530</v>
      </c>
      <c r="F122" s="319">
        <v>0</v>
      </c>
      <c r="G122" s="320">
        <v>0</v>
      </c>
    </row>
    <row r="123" spans="1:11">
      <c r="A123" s="315"/>
      <c r="B123" s="336"/>
      <c r="C123" s="352"/>
      <c r="D123" s="318"/>
      <c r="E123" s="299"/>
      <c r="F123" s="324"/>
      <c r="G123" s="325"/>
    </row>
    <row r="124" spans="1:11" s="131" customFormat="1" ht="25">
      <c r="A124" s="315">
        <v>48</v>
      </c>
      <c r="B124" s="373" t="s">
        <v>510</v>
      </c>
      <c r="C124" s="374" t="s">
        <v>511</v>
      </c>
      <c r="D124" s="318" t="s">
        <v>121</v>
      </c>
      <c r="E124" s="299">
        <f>(1150+5510)/2</f>
        <v>3330</v>
      </c>
      <c r="F124" s="319">
        <v>0</v>
      </c>
      <c r="G124" s="320">
        <v>0</v>
      </c>
    </row>
    <row r="125" spans="1:11">
      <c r="A125" s="315"/>
      <c r="B125" s="336"/>
      <c r="C125" s="352"/>
      <c r="D125" s="318"/>
      <c r="E125" s="299"/>
      <c r="F125" s="324"/>
      <c r="G125" s="325"/>
    </row>
    <row r="126" spans="1:11" s="128" customFormat="1" ht="25">
      <c r="A126" s="315">
        <v>49</v>
      </c>
      <c r="B126" s="336" t="s">
        <v>201</v>
      </c>
      <c r="C126" s="352" t="s">
        <v>202</v>
      </c>
      <c r="D126" s="318" t="s">
        <v>121</v>
      </c>
      <c r="E126" s="299">
        <f>9500</f>
        <v>9500</v>
      </c>
      <c r="F126" s="319">
        <v>0</v>
      </c>
      <c r="G126" s="320">
        <v>0</v>
      </c>
      <c r="H126" s="174"/>
      <c r="I126" s="127"/>
      <c r="J126" s="127"/>
      <c r="K126" s="150"/>
    </row>
    <row r="127" spans="1:11" s="128" customFormat="1">
      <c r="A127" s="315"/>
      <c r="B127" s="375"/>
      <c r="C127" s="376"/>
      <c r="D127" s="363"/>
      <c r="E127" s="299"/>
      <c r="F127" s="324"/>
      <c r="G127" s="325"/>
      <c r="H127" s="174"/>
      <c r="I127" s="127"/>
      <c r="J127" s="127"/>
      <c r="K127" s="150"/>
    </row>
    <row r="128" spans="1:11" s="154" customFormat="1" ht="25">
      <c r="A128" s="315">
        <v>50</v>
      </c>
      <c r="B128" s="336" t="s">
        <v>204</v>
      </c>
      <c r="C128" s="352" t="s">
        <v>205</v>
      </c>
      <c r="D128" s="318" t="s">
        <v>121</v>
      </c>
      <c r="E128" s="299">
        <f>5240</f>
        <v>5240</v>
      </c>
      <c r="F128" s="319">
        <v>0</v>
      </c>
      <c r="G128" s="320">
        <v>0</v>
      </c>
      <c r="H128" s="174"/>
      <c r="I128" s="152"/>
      <c r="J128" s="152"/>
      <c r="K128" s="153"/>
    </row>
    <row r="129" spans="1:13" s="154" customFormat="1">
      <c r="A129" s="315"/>
      <c r="B129" s="336"/>
      <c r="C129" s="336"/>
      <c r="D129" s="363"/>
      <c r="E129" s="299"/>
      <c r="F129" s="365"/>
      <c r="G129" s="353"/>
      <c r="H129" s="151"/>
      <c r="I129" s="152"/>
      <c r="J129" s="152"/>
      <c r="K129" s="153"/>
    </row>
    <row r="130" spans="1:13" s="154" customFormat="1" ht="25">
      <c r="A130" s="315">
        <v>51</v>
      </c>
      <c r="B130" s="336" t="s">
        <v>512</v>
      </c>
      <c r="C130" s="352" t="s">
        <v>513</v>
      </c>
      <c r="D130" s="318" t="s">
        <v>121</v>
      </c>
      <c r="E130" s="299">
        <f>E124</f>
        <v>3330</v>
      </c>
      <c r="F130" s="319">
        <v>0</v>
      </c>
      <c r="G130" s="320">
        <v>0</v>
      </c>
      <c r="H130" s="174"/>
      <c r="I130" s="152"/>
      <c r="J130" s="152"/>
      <c r="K130" s="153"/>
    </row>
    <row r="131" spans="1:13" s="154" customFormat="1">
      <c r="A131" s="315"/>
      <c r="B131" s="336"/>
      <c r="C131" s="336"/>
      <c r="D131" s="363"/>
      <c r="E131" s="299"/>
      <c r="F131" s="365"/>
      <c r="G131" s="353"/>
      <c r="H131" s="151"/>
      <c r="I131" s="152"/>
      <c r="J131" s="152"/>
      <c r="K131" s="153"/>
    </row>
    <row r="132" spans="1:13" s="158" customFormat="1" ht="25">
      <c r="A132" s="315">
        <v>52</v>
      </c>
      <c r="B132" s="336" t="s">
        <v>338</v>
      </c>
      <c r="C132" s="377" t="s">
        <v>337</v>
      </c>
      <c r="D132" s="318" t="s">
        <v>121</v>
      </c>
      <c r="E132" s="299">
        <v>2430</v>
      </c>
      <c r="F132" s="319">
        <v>0</v>
      </c>
      <c r="G132" s="320">
        <v>0</v>
      </c>
      <c r="H132" s="155"/>
      <c r="I132" s="156"/>
      <c r="J132" s="156"/>
      <c r="K132" s="157"/>
    </row>
    <row r="133" spans="1:13" s="128" customFormat="1">
      <c r="A133" s="315"/>
      <c r="B133" s="371"/>
      <c r="C133" s="361"/>
      <c r="D133" s="363"/>
      <c r="E133" s="299"/>
      <c r="F133" s="324"/>
      <c r="G133" s="325"/>
      <c r="H133" s="129"/>
      <c r="I133" s="127"/>
      <c r="J133" s="127"/>
      <c r="K133" s="150"/>
    </row>
    <row r="134" spans="1:13" s="158" customFormat="1" ht="37.5">
      <c r="A134" s="315">
        <v>53</v>
      </c>
      <c r="B134" s="336" t="s">
        <v>514</v>
      </c>
      <c r="C134" s="377" t="s">
        <v>470</v>
      </c>
      <c r="D134" s="318" t="s">
        <v>121</v>
      </c>
      <c r="E134" s="299">
        <v>2410</v>
      </c>
      <c r="F134" s="319">
        <v>0</v>
      </c>
      <c r="G134" s="320">
        <v>0</v>
      </c>
      <c r="H134" s="155"/>
      <c r="I134" s="156"/>
      <c r="J134" s="156"/>
      <c r="K134" s="157"/>
    </row>
    <row r="135" spans="1:13" s="128" customFormat="1">
      <c r="A135" s="315"/>
      <c r="B135" s="371"/>
      <c r="C135" s="361"/>
      <c r="D135" s="363"/>
      <c r="E135" s="299"/>
      <c r="F135" s="324"/>
      <c r="G135" s="325"/>
      <c r="H135" s="129"/>
      <c r="I135" s="127"/>
      <c r="J135" s="127"/>
      <c r="K135" s="150"/>
    </row>
    <row r="136" spans="1:13" s="158" customFormat="1" ht="37.5">
      <c r="A136" s="315">
        <v>54</v>
      </c>
      <c r="B136" s="336" t="s">
        <v>515</v>
      </c>
      <c r="C136" s="377" t="s">
        <v>516</v>
      </c>
      <c r="D136" s="318" t="s">
        <v>121</v>
      </c>
      <c r="E136" s="299">
        <v>780</v>
      </c>
      <c r="F136" s="319">
        <v>0</v>
      </c>
      <c r="G136" s="320">
        <v>0</v>
      </c>
      <c r="H136" s="155"/>
      <c r="I136" s="156"/>
      <c r="J136" s="156"/>
      <c r="K136" s="157"/>
    </row>
    <row r="137" spans="1:13" s="128" customFormat="1">
      <c r="A137" s="315"/>
      <c r="B137" s="371"/>
      <c r="C137" s="361"/>
      <c r="D137" s="363"/>
      <c r="E137" s="299"/>
      <c r="F137" s="324"/>
      <c r="G137" s="325"/>
      <c r="H137" s="129"/>
      <c r="I137" s="127"/>
      <c r="J137" s="127"/>
      <c r="K137" s="150"/>
    </row>
    <row r="138" spans="1:13" ht="25">
      <c r="A138" s="315">
        <v>55</v>
      </c>
      <c r="B138" s="371" t="s">
        <v>211</v>
      </c>
      <c r="C138" s="378" t="s">
        <v>212</v>
      </c>
      <c r="D138" s="318" t="s">
        <v>121</v>
      </c>
      <c r="E138" s="299">
        <f>E126</f>
        <v>9500</v>
      </c>
      <c r="F138" s="319">
        <v>0</v>
      </c>
      <c r="G138" s="320">
        <v>0</v>
      </c>
    </row>
    <row r="139" spans="1:13">
      <c r="A139" s="315"/>
      <c r="B139" s="336"/>
      <c r="C139" s="352"/>
      <c r="D139" s="318"/>
      <c r="E139" s="299"/>
      <c r="F139" s="324"/>
      <c r="G139" s="325"/>
    </row>
    <row r="140" spans="1:13" s="159" customFormat="1" ht="25">
      <c r="A140" s="315">
        <v>56</v>
      </c>
      <c r="B140" s="336" t="s">
        <v>214</v>
      </c>
      <c r="C140" s="352" t="s">
        <v>212</v>
      </c>
      <c r="D140" s="318" t="s">
        <v>121</v>
      </c>
      <c r="E140" s="299">
        <f>E128</f>
        <v>5240</v>
      </c>
      <c r="F140" s="319">
        <v>0</v>
      </c>
      <c r="G140" s="320">
        <v>0</v>
      </c>
      <c r="I140" s="160"/>
    </row>
    <row r="141" spans="1:13" s="159" customFormat="1">
      <c r="A141" s="315"/>
      <c r="B141" s="336"/>
      <c r="C141" s="352"/>
      <c r="D141" s="318"/>
      <c r="E141" s="299"/>
      <c r="F141" s="324"/>
      <c r="G141" s="325"/>
    </row>
    <row r="142" spans="1:13" s="159" customFormat="1" ht="25">
      <c r="A142" s="315">
        <v>57</v>
      </c>
      <c r="B142" s="336" t="s">
        <v>570</v>
      </c>
      <c r="C142" s="352" t="s">
        <v>212</v>
      </c>
      <c r="D142" s="318" t="s">
        <v>121</v>
      </c>
      <c r="E142" s="299">
        <f>E130</f>
        <v>3330</v>
      </c>
      <c r="F142" s="319">
        <v>0</v>
      </c>
      <c r="G142" s="320">
        <v>0</v>
      </c>
      <c r="I142" s="160"/>
    </row>
    <row r="143" spans="1:13" s="159" customFormat="1">
      <c r="A143" s="315"/>
      <c r="B143" s="336"/>
      <c r="C143" s="352"/>
      <c r="D143" s="318"/>
      <c r="E143" s="299"/>
      <c r="F143" s="324"/>
      <c r="G143" s="325"/>
    </row>
    <row r="144" spans="1:13" s="128" customFormat="1" ht="25">
      <c r="A144" s="315">
        <v>58</v>
      </c>
      <c r="B144" s="357" t="s">
        <v>216</v>
      </c>
      <c r="C144" s="361" t="s">
        <v>217</v>
      </c>
      <c r="D144" s="363" t="s">
        <v>27</v>
      </c>
      <c r="E144" s="362">
        <f>(E120+E122+E124)*0.1-2</f>
        <v>3485</v>
      </c>
      <c r="F144" s="319">
        <v>0</v>
      </c>
      <c r="G144" s="320">
        <v>0</v>
      </c>
      <c r="I144" s="129"/>
      <c r="J144" s="127"/>
      <c r="K144" s="127"/>
      <c r="M144" s="161"/>
    </row>
    <row r="145" spans="1:11" s="128" customFormat="1">
      <c r="A145" s="315"/>
      <c r="B145" s="379"/>
      <c r="C145" s="321"/>
      <c r="D145" s="318"/>
      <c r="E145" s="299"/>
      <c r="F145" s="300"/>
      <c r="G145" s="301"/>
    </row>
    <row r="146" spans="1:11" s="120" customFormat="1" ht="13">
      <c r="A146" s="351"/>
      <c r="B146" s="308"/>
      <c r="C146" s="380" t="s">
        <v>218</v>
      </c>
      <c r="D146" s="310"/>
      <c r="E146" s="311"/>
      <c r="F146" s="312"/>
      <c r="G146" s="313"/>
    </row>
    <row r="147" spans="1:11" s="120" customFormat="1" ht="13">
      <c r="A147" s="315"/>
      <c r="B147" s="308"/>
      <c r="C147" s="314"/>
      <c r="D147" s="310"/>
      <c r="E147" s="311"/>
      <c r="F147" s="312"/>
      <c r="G147" s="313"/>
    </row>
    <row r="148" spans="1:11" s="162" customFormat="1" ht="13">
      <c r="A148" s="315">
        <v>59</v>
      </c>
      <c r="B148" s="357" t="s">
        <v>220</v>
      </c>
      <c r="C148" s="372" t="s">
        <v>221</v>
      </c>
      <c r="D148" s="363" t="s">
        <v>164</v>
      </c>
      <c r="E148" s="299">
        <v>29</v>
      </c>
      <c r="F148" s="319">
        <v>0</v>
      </c>
      <c r="G148" s="320">
        <v>0</v>
      </c>
    </row>
    <row r="149" spans="1:11" s="120" customFormat="1" ht="13">
      <c r="A149" s="310"/>
      <c r="B149" s="366"/>
      <c r="C149" s="372"/>
      <c r="D149" s="323"/>
      <c r="E149" s="299"/>
      <c r="F149" s="324"/>
      <c r="G149" s="325"/>
    </row>
    <row r="150" spans="1:11" s="120" customFormat="1" ht="25">
      <c r="A150" s="315">
        <v>60</v>
      </c>
      <c r="B150" s="381" t="s">
        <v>519</v>
      </c>
      <c r="C150" s="327" t="s">
        <v>520</v>
      </c>
      <c r="D150" s="323" t="s">
        <v>164</v>
      </c>
      <c r="E150" s="299">
        <v>53</v>
      </c>
      <c r="F150" s="319">
        <v>0</v>
      </c>
      <c r="G150" s="320">
        <v>0</v>
      </c>
    </row>
    <row r="151" spans="1:11" s="120" customFormat="1" ht="13">
      <c r="A151" s="310"/>
      <c r="B151" s="366"/>
      <c r="C151" s="372"/>
      <c r="D151" s="323"/>
      <c r="E151" s="299"/>
      <c r="F151" s="324"/>
      <c r="G151" s="325"/>
    </row>
    <row r="152" spans="1:11" s="120" customFormat="1" ht="25">
      <c r="A152" s="315">
        <v>61</v>
      </c>
      <c r="B152" s="366" t="s">
        <v>223</v>
      </c>
      <c r="C152" s="372" t="s">
        <v>224</v>
      </c>
      <c r="D152" s="323" t="s">
        <v>164</v>
      </c>
      <c r="E152" s="299">
        <f>E150</f>
        <v>53</v>
      </c>
      <c r="F152" s="319">
        <v>0</v>
      </c>
      <c r="G152" s="320">
        <v>0</v>
      </c>
    </row>
    <row r="153" spans="1:11" s="120" customFormat="1" ht="13">
      <c r="A153" s="310"/>
      <c r="B153" s="366"/>
      <c r="C153" s="372"/>
      <c r="D153" s="323"/>
      <c r="E153" s="299"/>
      <c r="F153" s="324"/>
      <c r="G153" s="325"/>
    </row>
    <row r="154" spans="1:11" ht="37.5">
      <c r="A154" s="315">
        <v>62</v>
      </c>
      <c r="B154" s="382" t="s">
        <v>535</v>
      </c>
      <c r="C154" s="317" t="s">
        <v>536</v>
      </c>
      <c r="D154" s="318" t="s">
        <v>121</v>
      </c>
      <c r="E154" s="299">
        <f>4080+6220</f>
        <v>10300</v>
      </c>
      <c r="F154" s="319">
        <v>0</v>
      </c>
      <c r="G154" s="320">
        <v>0</v>
      </c>
      <c r="I154" s="129"/>
      <c r="J154" s="124"/>
      <c r="K154" s="124"/>
    </row>
    <row r="155" spans="1:11" ht="13">
      <c r="A155" s="310"/>
      <c r="B155" s="321"/>
      <c r="C155" s="372"/>
      <c r="D155" s="323"/>
      <c r="E155" s="299"/>
      <c r="F155" s="324"/>
      <c r="G155" s="353"/>
    </row>
    <row r="156" spans="1:11" ht="104.25" customHeight="1">
      <c r="A156" s="315">
        <v>63</v>
      </c>
      <c r="B156" s="382" t="s">
        <v>227</v>
      </c>
      <c r="C156" s="317" t="s">
        <v>228</v>
      </c>
      <c r="D156" s="323" t="s">
        <v>13</v>
      </c>
      <c r="E156" s="299">
        <v>715</v>
      </c>
      <c r="F156" s="319">
        <v>0</v>
      </c>
      <c r="G156" s="320">
        <v>0</v>
      </c>
      <c r="I156" s="129"/>
      <c r="J156" s="124"/>
      <c r="K156" s="124"/>
    </row>
    <row r="157" spans="1:11" ht="13">
      <c r="A157" s="310"/>
      <c r="B157" s="321"/>
      <c r="C157" s="372"/>
      <c r="D157" s="323"/>
      <c r="E157" s="299"/>
      <c r="F157" s="324"/>
      <c r="G157" s="353"/>
    </row>
    <row r="158" spans="1:11" ht="98.4" customHeight="1">
      <c r="A158" s="315">
        <v>64</v>
      </c>
      <c r="B158" s="381" t="s">
        <v>517</v>
      </c>
      <c r="C158" s="327" t="s">
        <v>518</v>
      </c>
      <c r="D158" s="323" t="s">
        <v>13</v>
      </c>
      <c r="E158" s="299">
        <v>420</v>
      </c>
      <c r="F158" s="319">
        <v>0</v>
      </c>
      <c r="G158" s="320">
        <v>0</v>
      </c>
      <c r="I158" s="129"/>
      <c r="J158" s="124"/>
      <c r="K158" s="124"/>
    </row>
    <row r="159" spans="1:11" ht="13">
      <c r="A159" s="310"/>
      <c r="B159" s="321"/>
      <c r="C159" s="372"/>
      <c r="D159" s="323"/>
      <c r="E159" s="299"/>
      <c r="F159" s="324"/>
      <c r="G159" s="353"/>
    </row>
    <row r="160" spans="1:11" ht="25">
      <c r="A160" s="315">
        <v>65</v>
      </c>
      <c r="B160" s="382" t="s">
        <v>230</v>
      </c>
      <c r="C160" s="352" t="s">
        <v>621</v>
      </c>
      <c r="D160" s="318" t="s">
        <v>27</v>
      </c>
      <c r="E160" s="299">
        <v>300</v>
      </c>
      <c r="F160" s="319">
        <v>0</v>
      </c>
      <c r="G160" s="320">
        <v>0</v>
      </c>
    </row>
    <row r="161" spans="1:11" ht="13">
      <c r="A161" s="310"/>
      <c r="B161" s="321"/>
      <c r="C161" s="372"/>
      <c r="D161" s="323"/>
      <c r="E161" s="299"/>
      <c r="F161" s="324"/>
      <c r="G161" s="353"/>
    </row>
    <row r="162" spans="1:11" s="128" customFormat="1" ht="25">
      <c r="A162" s="315">
        <v>66</v>
      </c>
      <c r="B162" s="383" t="s">
        <v>622</v>
      </c>
      <c r="C162" s="384" t="s">
        <v>623</v>
      </c>
      <c r="D162" s="363" t="s">
        <v>13</v>
      </c>
      <c r="E162" s="299">
        <v>1450</v>
      </c>
      <c r="F162" s="319">
        <v>0</v>
      </c>
      <c r="G162" s="320">
        <v>0</v>
      </c>
    </row>
    <row r="163" spans="1:11" s="128" customFormat="1" ht="13">
      <c r="A163" s="310"/>
      <c r="B163" s="340"/>
      <c r="C163" s="341"/>
      <c r="D163" s="318"/>
      <c r="E163" s="299"/>
      <c r="F163" s="350"/>
      <c r="G163" s="353"/>
    </row>
    <row r="164" spans="1:11" s="128" customFormat="1" ht="37.5">
      <c r="A164" s="315">
        <v>67</v>
      </c>
      <c r="B164" s="385" t="s">
        <v>232</v>
      </c>
      <c r="C164" s="384" t="s">
        <v>521</v>
      </c>
      <c r="D164" s="363" t="s">
        <v>13</v>
      </c>
      <c r="E164" s="299">
        <v>120</v>
      </c>
      <c r="F164" s="319">
        <v>0</v>
      </c>
      <c r="G164" s="320">
        <v>0</v>
      </c>
    </row>
    <row r="165" spans="1:11" s="128" customFormat="1" ht="13">
      <c r="A165" s="310"/>
      <c r="B165" s="340"/>
      <c r="C165" s="341"/>
      <c r="D165" s="318"/>
      <c r="E165" s="299"/>
      <c r="F165" s="350"/>
      <c r="G165" s="353"/>
    </row>
    <row r="166" spans="1:11" s="163" customFormat="1" ht="37.5">
      <c r="A166" s="315">
        <v>68</v>
      </c>
      <c r="B166" s="385" t="s">
        <v>522</v>
      </c>
      <c r="C166" s="384" t="s">
        <v>523</v>
      </c>
      <c r="D166" s="386" t="s">
        <v>13</v>
      </c>
      <c r="E166" s="299">
        <v>765</v>
      </c>
      <c r="F166" s="319">
        <v>0</v>
      </c>
      <c r="G166" s="320">
        <v>0</v>
      </c>
      <c r="I166" s="129"/>
      <c r="J166" s="124"/>
      <c r="K166" s="124"/>
    </row>
    <row r="167" spans="1:11" ht="13">
      <c r="A167" s="310"/>
      <c r="B167" s="340"/>
      <c r="C167" s="341"/>
      <c r="D167" s="323"/>
      <c r="E167" s="299"/>
      <c r="F167" s="350"/>
      <c r="G167" s="353"/>
    </row>
    <row r="168" spans="1:11" s="128" customFormat="1" ht="37.5">
      <c r="A168" s="315">
        <v>69</v>
      </c>
      <c r="B168" s="383" t="s">
        <v>524</v>
      </c>
      <c r="C168" s="384" t="s">
        <v>525</v>
      </c>
      <c r="D168" s="363" t="s">
        <v>13</v>
      </c>
      <c r="E168" s="299">
        <v>1525</v>
      </c>
      <c r="F168" s="319">
        <v>0</v>
      </c>
      <c r="G168" s="320">
        <v>0</v>
      </c>
    </row>
    <row r="169" spans="1:11" s="128" customFormat="1">
      <c r="A169" s="315"/>
      <c r="B169" s="340"/>
      <c r="C169" s="341"/>
      <c r="D169" s="318"/>
      <c r="E169" s="299"/>
      <c r="F169" s="350"/>
      <c r="G169" s="353"/>
    </row>
    <row r="170" spans="1:11" s="163" customFormat="1" ht="37.5">
      <c r="A170" s="315">
        <v>70</v>
      </c>
      <c r="B170" s="383" t="s">
        <v>526</v>
      </c>
      <c r="C170" s="332" t="s">
        <v>527</v>
      </c>
      <c r="D170" s="386" t="s">
        <v>13</v>
      </c>
      <c r="E170" s="299">
        <v>695</v>
      </c>
      <c r="F170" s="319">
        <v>0</v>
      </c>
      <c r="G170" s="320">
        <v>0</v>
      </c>
      <c r="I170" s="129"/>
      <c r="J170" s="124"/>
      <c r="K170" s="124"/>
    </row>
    <row r="171" spans="1:11" s="163" customFormat="1" ht="13">
      <c r="A171" s="310"/>
      <c r="B171" s="383"/>
      <c r="C171" s="332"/>
      <c r="D171" s="386"/>
      <c r="E171" s="299"/>
      <c r="F171" s="387"/>
      <c r="G171" s="325"/>
      <c r="I171" s="129"/>
      <c r="J171" s="124"/>
      <c r="K171" s="124"/>
    </row>
    <row r="172" spans="1:11" s="128" customFormat="1" ht="37.5">
      <c r="A172" s="315">
        <v>71</v>
      </c>
      <c r="B172" s="358" t="s">
        <v>528</v>
      </c>
      <c r="C172" s="341" t="s">
        <v>529</v>
      </c>
      <c r="D172" s="323" t="s">
        <v>164</v>
      </c>
      <c r="E172" s="299">
        <v>16</v>
      </c>
      <c r="F172" s="319">
        <v>0</v>
      </c>
      <c r="G172" s="320">
        <v>0</v>
      </c>
    </row>
    <row r="173" spans="1:11" s="128" customFormat="1" ht="13">
      <c r="A173" s="310"/>
      <c r="B173" s="379"/>
      <c r="C173" s="372"/>
      <c r="D173" s="318"/>
      <c r="E173" s="299"/>
      <c r="F173" s="300"/>
      <c r="G173" s="353"/>
    </row>
    <row r="174" spans="1:11" s="128" customFormat="1" ht="55.25" customHeight="1">
      <c r="A174" s="315">
        <v>72</v>
      </c>
      <c r="B174" s="388" t="s">
        <v>534</v>
      </c>
      <c r="C174" s="389" t="s">
        <v>643</v>
      </c>
      <c r="D174" s="363" t="s">
        <v>27</v>
      </c>
      <c r="E174" s="299">
        <v>415</v>
      </c>
      <c r="F174" s="319">
        <v>0</v>
      </c>
      <c r="G174" s="320">
        <v>0</v>
      </c>
      <c r="H174" s="137"/>
    </row>
    <row r="175" spans="1:11" s="128" customFormat="1" ht="13">
      <c r="A175" s="310"/>
      <c r="B175" s="388"/>
      <c r="C175" s="390"/>
      <c r="D175" s="363"/>
      <c r="E175" s="299"/>
      <c r="F175" s="300"/>
      <c r="G175" s="353"/>
    </row>
    <row r="176" spans="1:11" s="128" customFormat="1" ht="42" customHeight="1">
      <c r="A176" s="315">
        <v>73</v>
      </c>
      <c r="B176" s="388" t="s">
        <v>630</v>
      </c>
      <c r="C176" s="389" t="s">
        <v>633</v>
      </c>
      <c r="D176" s="363" t="s">
        <v>13</v>
      </c>
      <c r="E176" s="299">
        <v>160</v>
      </c>
      <c r="F176" s="319">
        <v>0</v>
      </c>
      <c r="G176" s="320">
        <v>0</v>
      </c>
    </row>
    <row r="177" spans="1:12" s="128" customFormat="1" ht="13">
      <c r="A177" s="310"/>
      <c r="B177" s="388"/>
      <c r="C177" s="390"/>
      <c r="D177" s="318"/>
      <c r="E177" s="299"/>
      <c r="F177" s="300"/>
      <c r="G177" s="353"/>
    </row>
    <row r="178" spans="1:12" s="163" customFormat="1" ht="25">
      <c r="A178" s="315">
        <v>74</v>
      </c>
      <c r="B178" s="388" t="s">
        <v>631</v>
      </c>
      <c r="C178" s="390" t="s">
        <v>632</v>
      </c>
      <c r="D178" s="386" t="s">
        <v>13</v>
      </c>
      <c r="E178" s="299">
        <v>270</v>
      </c>
      <c r="F178" s="319">
        <v>0</v>
      </c>
      <c r="G178" s="320">
        <v>0</v>
      </c>
      <c r="I178" s="129"/>
      <c r="J178" s="124"/>
      <c r="K178" s="124"/>
    </row>
    <row r="179" spans="1:12" s="163" customFormat="1">
      <c r="A179" s="315"/>
      <c r="B179" s="383"/>
      <c r="C179" s="332"/>
      <c r="D179" s="386"/>
      <c r="E179" s="299"/>
      <c r="F179" s="387"/>
      <c r="G179" s="325"/>
      <c r="I179" s="129"/>
      <c r="J179" s="124"/>
      <c r="K179" s="124"/>
    </row>
    <row r="180" spans="1:12" s="128" customFormat="1" ht="13">
      <c r="A180" s="391"/>
      <c r="B180" s="379"/>
      <c r="C180" s="314" t="s">
        <v>239</v>
      </c>
      <c r="D180" s="318"/>
      <c r="E180" s="299"/>
      <c r="F180" s="300"/>
      <c r="G180" s="353"/>
    </row>
    <row r="181" spans="1:12" s="128" customFormat="1" ht="13">
      <c r="A181" s="363"/>
      <c r="B181" s="379"/>
      <c r="C181" s="314"/>
      <c r="D181" s="318"/>
      <c r="E181" s="299"/>
      <c r="F181" s="300"/>
      <c r="G181" s="301"/>
    </row>
    <row r="182" spans="1:12" s="128" customFormat="1" ht="25">
      <c r="A182" s="315">
        <v>75</v>
      </c>
      <c r="B182" s="381" t="s">
        <v>530</v>
      </c>
      <c r="C182" s="327" t="s">
        <v>531</v>
      </c>
      <c r="D182" s="318" t="s">
        <v>121</v>
      </c>
      <c r="E182" s="392">
        <f>E158*2*1.2+2</f>
        <v>1010</v>
      </c>
      <c r="F182" s="319">
        <v>0</v>
      </c>
      <c r="G182" s="320">
        <v>0</v>
      </c>
      <c r="I182" s="129"/>
      <c r="J182" s="127"/>
      <c r="K182" s="127"/>
    </row>
    <row r="183" spans="1:12" s="128" customFormat="1" ht="13">
      <c r="A183" s="338"/>
      <c r="B183" s="393"/>
      <c r="C183" s="394"/>
      <c r="D183" s="318"/>
      <c r="E183" s="299"/>
      <c r="F183" s="395"/>
      <c r="G183" s="301"/>
      <c r="I183" s="129"/>
      <c r="J183" s="164"/>
      <c r="K183" s="164"/>
    </row>
    <row r="184" spans="1:12" s="128" customFormat="1" ht="25">
      <c r="A184" s="315">
        <v>76</v>
      </c>
      <c r="B184" s="381" t="s">
        <v>532</v>
      </c>
      <c r="C184" s="327" t="s">
        <v>533</v>
      </c>
      <c r="D184" s="318" t="s">
        <v>121</v>
      </c>
      <c r="E184" s="392">
        <f>E182*3</f>
        <v>3030</v>
      </c>
      <c r="F184" s="319">
        <v>0</v>
      </c>
      <c r="G184" s="320">
        <v>0</v>
      </c>
      <c r="I184" s="129"/>
      <c r="J184" s="127"/>
      <c r="K184" s="127"/>
    </row>
    <row r="185" spans="1:12" s="128" customFormat="1" ht="13">
      <c r="A185" s="338"/>
      <c r="B185" s="393"/>
      <c r="C185" s="394"/>
      <c r="D185" s="318"/>
      <c r="E185" s="396"/>
      <c r="F185" s="395"/>
      <c r="G185" s="301"/>
      <c r="I185" s="129"/>
      <c r="J185" s="164"/>
      <c r="K185" s="164"/>
    </row>
    <row r="186" spans="1:12" s="128" customFormat="1" ht="25">
      <c r="A186" s="315">
        <v>77</v>
      </c>
      <c r="B186" s="381" t="s">
        <v>241</v>
      </c>
      <c r="C186" s="327" t="s">
        <v>242</v>
      </c>
      <c r="D186" s="318" t="s">
        <v>121</v>
      </c>
      <c r="E186" s="392">
        <f>((E158*2+E156*2)*1.2)-E182+1</f>
        <v>1715</v>
      </c>
      <c r="F186" s="319">
        <v>0</v>
      </c>
      <c r="G186" s="320">
        <v>0</v>
      </c>
      <c r="I186" s="129"/>
      <c r="J186" s="127"/>
      <c r="K186" s="127"/>
    </row>
    <row r="187" spans="1:12" s="128" customFormat="1">
      <c r="A187" s="338"/>
      <c r="B187" s="379"/>
      <c r="C187" s="342"/>
      <c r="D187" s="318"/>
      <c r="E187" s="299"/>
      <c r="F187" s="324"/>
      <c r="G187" s="301"/>
      <c r="I187" s="129"/>
      <c r="J187" s="164"/>
      <c r="K187" s="164"/>
    </row>
    <row r="188" spans="1:12" s="128" customFormat="1" ht="25">
      <c r="A188" s="315">
        <v>78</v>
      </c>
      <c r="B188" s="358" t="s">
        <v>331</v>
      </c>
      <c r="C188" s="341" t="s">
        <v>326</v>
      </c>
      <c r="D188" s="318" t="s">
        <v>121</v>
      </c>
      <c r="E188" s="299">
        <v>45010</v>
      </c>
      <c r="F188" s="319">
        <v>0</v>
      </c>
      <c r="G188" s="320">
        <v>0</v>
      </c>
      <c r="I188" s="129"/>
      <c r="J188" s="127"/>
      <c r="K188" s="127"/>
    </row>
    <row r="189" spans="1:12" s="128" customFormat="1">
      <c r="A189" s="338"/>
      <c r="B189" s="379"/>
      <c r="C189" s="342"/>
      <c r="D189" s="318"/>
      <c r="E189" s="299"/>
      <c r="F189" s="324"/>
      <c r="G189" s="301"/>
      <c r="I189" s="129"/>
      <c r="J189" s="164"/>
      <c r="K189" s="164"/>
    </row>
    <row r="190" spans="1:12" ht="25.5">
      <c r="A190" s="315">
        <v>79</v>
      </c>
      <c r="B190" s="381" t="s">
        <v>244</v>
      </c>
      <c r="C190" s="327" t="s">
        <v>245</v>
      </c>
      <c r="D190" s="318" t="s">
        <v>121</v>
      </c>
      <c r="E190" s="299">
        <v>4470</v>
      </c>
      <c r="F190" s="319">
        <v>0</v>
      </c>
      <c r="G190" s="320">
        <v>0</v>
      </c>
      <c r="I190" s="124"/>
      <c r="J190" s="124"/>
      <c r="K190" s="165"/>
      <c r="L190" s="145"/>
    </row>
    <row r="191" spans="1:12" ht="13">
      <c r="A191" s="338"/>
      <c r="B191" s="397"/>
      <c r="C191" s="398"/>
      <c r="D191" s="318"/>
      <c r="E191" s="299"/>
      <c r="F191" s="399"/>
      <c r="G191" s="325"/>
      <c r="I191" s="124"/>
      <c r="J191" s="124"/>
      <c r="K191" s="165"/>
      <c r="L191" s="145"/>
    </row>
    <row r="192" spans="1:12" ht="37.5">
      <c r="A192" s="315">
        <v>80</v>
      </c>
      <c r="B192" s="326" t="s">
        <v>247</v>
      </c>
      <c r="C192" s="327" t="s">
        <v>248</v>
      </c>
      <c r="D192" s="318" t="s">
        <v>121</v>
      </c>
      <c r="E192" s="299">
        <f>E190*2</f>
        <v>8940</v>
      </c>
      <c r="F192" s="319">
        <v>0</v>
      </c>
      <c r="G192" s="320">
        <v>0</v>
      </c>
      <c r="H192" s="145"/>
      <c r="I192" s="124"/>
      <c r="J192" s="124"/>
      <c r="K192" s="165"/>
      <c r="L192" s="145"/>
    </row>
    <row r="193" spans="1:13">
      <c r="A193" s="338"/>
      <c r="B193" s="379"/>
      <c r="C193" s="342"/>
      <c r="D193" s="318"/>
      <c r="E193" s="299"/>
      <c r="F193" s="399"/>
      <c r="G193" s="325"/>
      <c r="I193" s="124"/>
      <c r="J193" s="124"/>
      <c r="K193" s="144"/>
      <c r="L193" s="145"/>
    </row>
    <row r="194" spans="1:13" ht="37.5">
      <c r="A194" s="315">
        <v>81</v>
      </c>
      <c r="B194" s="326" t="s">
        <v>557</v>
      </c>
      <c r="C194" s="327" t="s">
        <v>558</v>
      </c>
      <c r="D194" s="318" t="s">
        <v>121</v>
      </c>
      <c r="E194" s="299">
        <f>3080</f>
        <v>3080</v>
      </c>
      <c r="F194" s="319">
        <v>0</v>
      </c>
      <c r="G194" s="320">
        <v>0</v>
      </c>
      <c r="I194" s="124"/>
      <c r="J194" s="124"/>
      <c r="K194" s="165"/>
      <c r="L194" s="145"/>
    </row>
    <row r="195" spans="1:13" ht="13">
      <c r="A195" s="338"/>
      <c r="B195" s="397"/>
      <c r="C195" s="398"/>
      <c r="D195" s="318"/>
      <c r="E195" s="299"/>
      <c r="F195" s="399"/>
      <c r="G195" s="325"/>
      <c r="I195" s="124"/>
      <c r="J195" s="124"/>
      <c r="K195" s="165"/>
      <c r="L195" s="145"/>
    </row>
    <row r="196" spans="1:13" ht="37.5">
      <c r="A196" s="315">
        <v>82</v>
      </c>
      <c r="B196" s="326" t="s">
        <v>559</v>
      </c>
      <c r="C196" s="327" t="s">
        <v>560</v>
      </c>
      <c r="D196" s="318" t="s">
        <v>121</v>
      </c>
      <c r="E196" s="299">
        <f>E194*2</f>
        <v>6160</v>
      </c>
      <c r="F196" s="319">
        <v>0</v>
      </c>
      <c r="G196" s="320">
        <v>0</v>
      </c>
      <c r="I196" s="124"/>
      <c r="J196" s="124"/>
      <c r="K196" s="165"/>
      <c r="L196" s="145"/>
    </row>
    <row r="197" spans="1:13">
      <c r="A197" s="338"/>
      <c r="B197" s="379"/>
      <c r="C197" s="342"/>
      <c r="D197" s="318"/>
      <c r="E197" s="299"/>
      <c r="F197" s="324"/>
      <c r="G197" s="325"/>
      <c r="I197" s="124"/>
      <c r="J197" s="124"/>
      <c r="K197" s="144"/>
      <c r="L197" s="145"/>
    </row>
    <row r="198" spans="1:13" ht="37.5">
      <c r="A198" s="315">
        <v>83</v>
      </c>
      <c r="B198" s="326" t="s">
        <v>618</v>
      </c>
      <c r="C198" s="327" t="s">
        <v>617</v>
      </c>
      <c r="D198" s="318" t="s">
        <v>121</v>
      </c>
      <c r="E198" s="299">
        <f>1060</f>
        <v>1060</v>
      </c>
      <c r="F198" s="319">
        <v>0</v>
      </c>
      <c r="G198" s="320">
        <v>0</v>
      </c>
      <c r="I198" s="124"/>
      <c r="J198" s="124"/>
      <c r="K198" s="165"/>
      <c r="L198" s="145"/>
    </row>
    <row r="199" spans="1:13" ht="13">
      <c r="A199" s="338"/>
      <c r="B199" s="397"/>
      <c r="C199" s="398"/>
      <c r="D199" s="318"/>
      <c r="E199" s="299"/>
      <c r="F199" s="399"/>
      <c r="G199" s="325"/>
      <c r="I199" s="124"/>
      <c r="J199" s="124"/>
      <c r="K199" s="165"/>
      <c r="L199" s="145"/>
    </row>
    <row r="200" spans="1:13" ht="37.5">
      <c r="A200" s="315">
        <v>84</v>
      </c>
      <c r="B200" s="326" t="s">
        <v>619</v>
      </c>
      <c r="C200" s="327" t="s">
        <v>620</v>
      </c>
      <c r="D200" s="318" t="s">
        <v>121</v>
      </c>
      <c r="E200" s="299">
        <f>E198*2</f>
        <v>2120</v>
      </c>
      <c r="F200" s="319">
        <v>0</v>
      </c>
      <c r="G200" s="320">
        <v>0</v>
      </c>
      <c r="I200" s="124"/>
      <c r="J200" s="124"/>
      <c r="K200" s="165"/>
      <c r="L200" s="145"/>
    </row>
    <row r="201" spans="1:13">
      <c r="A201" s="338"/>
      <c r="B201" s="379"/>
      <c r="C201" s="342"/>
      <c r="D201" s="318"/>
      <c r="E201" s="299"/>
      <c r="F201" s="324"/>
      <c r="G201" s="325"/>
      <c r="I201" s="124"/>
      <c r="J201" s="124"/>
      <c r="K201" s="144"/>
      <c r="L201" s="145"/>
    </row>
    <row r="202" spans="1:13" s="128" customFormat="1" ht="25">
      <c r="A202" s="315">
        <v>85</v>
      </c>
      <c r="B202" s="381" t="s">
        <v>332</v>
      </c>
      <c r="C202" s="327" t="s">
        <v>333</v>
      </c>
      <c r="D202" s="400" t="s">
        <v>121</v>
      </c>
      <c r="E202" s="392">
        <v>200</v>
      </c>
      <c r="F202" s="319">
        <v>0</v>
      </c>
      <c r="G202" s="320">
        <v>0</v>
      </c>
      <c r="I202" s="129"/>
      <c r="J202" s="127"/>
      <c r="K202" s="127"/>
      <c r="M202" s="161"/>
    </row>
    <row r="203" spans="1:13" s="128" customFormat="1">
      <c r="A203" s="338"/>
      <c r="B203" s="333"/>
      <c r="C203" s="329"/>
      <c r="D203" s="401"/>
      <c r="E203" s="392"/>
      <c r="F203" s="402"/>
      <c r="G203" s="403"/>
      <c r="I203" s="129"/>
      <c r="J203" s="124"/>
      <c r="K203" s="124"/>
      <c r="M203" s="161"/>
    </row>
    <row r="204" spans="1:13" s="128" customFormat="1" ht="25">
      <c r="A204" s="315">
        <v>86</v>
      </c>
      <c r="B204" s="381" t="s">
        <v>334</v>
      </c>
      <c r="C204" s="327" t="s">
        <v>561</v>
      </c>
      <c r="D204" s="400" t="s">
        <v>121</v>
      </c>
      <c r="E204" s="392">
        <f>E202*2</f>
        <v>400</v>
      </c>
      <c r="F204" s="319">
        <v>0</v>
      </c>
      <c r="G204" s="320">
        <v>0</v>
      </c>
      <c r="I204" s="129"/>
      <c r="J204" s="127"/>
      <c r="K204" s="127"/>
      <c r="M204" s="161"/>
    </row>
    <row r="205" spans="1:13" s="128" customFormat="1">
      <c r="A205" s="338"/>
      <c r="B205" s="333"/>
      <c r="C205" s="398"/>
      <c r="D205" s="401"/>
      <c r="E205" s="392"/>
      <c r="F205" s="402"/>
      <c r="G205" s="403"/>
      <c r="I205" s="129"/>
      <c r="J205" s="124"/>
      <c r="K205" s="124"/>
      <c r="M205" s="161"/>
    </row>
    <row r="206" spans="1:13" s="128" customFormat="1" ht="37.5">
      <c r="A206" s="315">
        <v>87</v>
      </c>
      <c r="B206" s="326" t="s">
        <v>562</v>
      </c>
      <c r="C206" s="327" t="s">
        <v>563</v>
      </c>
      <c r="D206" s="400" t="s">
        <v>121</v>
      </c>
      <c r="E206" s="392">
        <v>1950</v>
      </c>
      <c r="F206" s="319">
        <v>0</v>
      </c>
      <c r="G206" s="320">
        <v>0</v>
      </c>
      <c r="I206" s="129"/>
      <c r="J206" s="127"/>
      <c r="K206" s="127"/>
      <c r="M206" s="161"/>
    </row>
    <row r="207" spans="1:13" s="128" customFormat="1">
      <c r="A207" s="338"/>
      <c r="B207" s="333"/>
      <c r="C207" s="398"/>
      <c r="D207" s="401"/>
      <c r="E207" s="392"/>
      <c r="F207" s="402"/>
      <c r="G207" s="403"/>
      <c r="I207" s="129"/>
      <c r="J207" s="124"/>
      <c r="K207" s="124"/>
      <c r="M207" s="161"/>
    </row>
    <row r="208" spans="1:13" s="128" customFormat="1" ht="37.5">
      <c r="A208" s="315">
        <v>88</v>
      </c>
      <c r="B208" s="326" t="s">
        <v>564</v>
      </c>
      <c r="C208" s="327" t="s">
        <v>565</v>
      </c>
      <c r="D208" s="400" t="s">
        <v>121</v>
      </c>
      <c r="E208" s="392">
        <f>E206*2</f>
        <v>3900</v>
      </c>
      <c r="F208" s="319">
        <v>0</v>
      </c>
      <c r="G208" s="320">
        <v>0</v>
      </c>
      <c r="I208" s="129"/>
      <c r="J208" s="127"/>
      <c r="K208" s="127"/>
      <c r="M208" s="161"/>
    </row>
    <row r="209" spans="1:13" s="128" customFormat="1">
      <c r="A209" s="338"/>
      <c r="B209" s="357"/>
      <c r="C209" s="372"/>
      <c r="D209" s="363"/>
      <c r="E209" s="299"/>
      <c r="F209" s="300"/>
      <c r="G209" s="325"/>
    </row>
    <row r="210" spans="1:13" s="128" customFormat="1" ht="25">
      <c r="A210" s="315">
        <v>89</v>
      </c>
      <c r="B210" s="340" t="s">
        <v>551</v>
      </c>
      <c r="C210" s="341" t="s">
        <v>552</v>
      </c>
      <c r="D210" s="404" t="s">
        <v>553</v>
      </c>
      <c r="E210" s="362">
        <v>127</v>
      </c>
      <c r="F210" s="319">
        <v>0</v>
      </c>
      <c r="G210" s="320">
        <v>0</v>
      </c>
      <c r="H210" s="188"/>
      <c r="I210" s="129"/>
      <c r="J210" s="127"/>
      <c r="K210" s="127"/>
      <c r="M210" s="161"/>
    </row>
    <row r="211" spans="1:13" s="128" customFormat="1">
      <c r="A211" s="338"/>
      <c r="B211" s="357"/>
      <c r="C211" s="372"/>
      <c r="D211" s="363"/>
      <c r="E211" s="299"/>
      <c r="F211" s="300"/>
      <c r="G211" s="325"/>
    </row>
    <row r="212" spans="1:13" s="128" customFormat="1">
      <c r="A212" s="338"/>
      <c r="B212" s="357"/>
      <c r="C212" s="372"/>
      <c r="D212" s="363"/>
      <c r="E212" s="299"/>
      <c r="F212" s="300"/>
      <c r="G212" s="320"/>
    </row>
    <row r="213" spans="1:13" s="128" customFormat="1">
      <c r="A213" s="338"/>
      <c r="B213" s="357"/>
      <c r="C213" s="372"/>
      <c r="D213" s="363"/>
      <c r="E213" s="299"/>
      <c r="F213" s="300"/>
      <c r="G213" s="325"/>
    </row>
    <row r="214" spans="1:13" s="128" customFormat="1">
      <c r="A214" s="338"/>
      <c r="B214" s="357"/>
      <c r="C214" s="372"/>
      <c r="D214" s="363"/>
      <c r="E214" s="299"/>
      <c r="F214" s="300"/>
      <c r="G214" s="325"/>
    </row>
    <row r="215" spans="1:13" s="128" customFormat="1">
      <c r="A215" s="338"/>
      <c r="B215" s="357"/>
      <c r="C215" s="372"/>
      <c r="D215" s="363"/>
      <c r="E215" s="299"/>
      <c r="F215" s="300"/>
      <c r="G215" s="325"/>
    </row>
    <row r="216" spans="1:13" s="128" customFormat="1" ht="13">
      <c r="A216" s="391"/>
      <c r="B216" s="364"/>
      <c r="C216" s="314" t="s">
        <v>252</v>
      </c>
      <c r="D216" s="405"/>
      <c r="E216" s="362"/>
      <c r="F216" s="406"/>
      <c r="G216" s="407"/>
    </row>
    <row r="217" spans="1:13" s="128" customFormat="1" ht="13">
      <c r="A217" s="338"/>
      <c r="B217" s="364"/>
      <c r="C217" s="314"/>
      <c r="D217" s="405"/>
      <c r="E217" s="362"/>
      <c r="F217" s="406"/>
      <c r="G217" s="407"/>
    </row>
    <row r="218" spans="1:13" s="128" customFormat="1" ht="50">
      <c r="A218" s="315">
        <v>90</v>
      </c>
      <c r="B218" s="338" t="s">
        <v>255</v>
      </c>
      <c r="C218" s="372" t="s">
        <v>256</v>
      </c>
      <c r="D218" s="405" t="s">
        <v>27</v>
      </c>
      <c r="E218" s="362">
        <v>595</v>
      </c>
      <c r="F218" s="319">
        <v>0</v>
      </c>
      <c r="G218" s="320">
        <v>0</v>
      </c>
      <c r="H218" s="146"/>
    </row>
    <row r="219" spans="1:13" s="128" customFormat="1">
      <c r="A219" s="408"/>
      <c r="B219" s="409"/>
      <c r="C219" s="410"/>
      <c r="D219" s="405"/>
      <c r="E219" s="299"/>
      <c r="F219" s="365"/>
      <c r="G219" s="411"/>
    </row>
    <row r="220" spans="1:13" s="128" customFormat="1" ht="75">
      <c r="A220" s="315">
        <v>91</v>
      </c>
      <c r="B220" s="336" t="s">
        <v>259</v>
      </c>
      <c r="C220" s="317" t="s">
        <v>346</v>
      </c>
      <c r="D220" s="318" t="s">
        <v>13</v>
      </c>
      <c r="E220" s="299">
        <v>98</v>
      </c>
      <c r="F220" s="319">
        <v>0</v>
      </c>
      <c r="G220" s="320">
        <v>0</v>
      </c>
      <c r="H220" s="129"/>
      <c r="I220" s="127"/>
      <c r="J220" s="127"/>
    </row>
    <row r="221" spans="1:13" s="128" customFormat="1">
      <c r="A221" s="391"/>
      <c r="B221" s="412"/>
      <c r="C221" s="410"/>
      <c r="D221" s="405"/>
      <c r="E221" s="299"/>
      <c r="F221" s="324"/>
      <c r="G221" s="411"/>
      <c r="H221" s="129"/>
      <c r="I221" s="167"/>
      <c r="J221" s="167"/>
    </row>
    <row r="222" spans="1:13" s="128" customFormat="1" ht="13">
      <c r="A222" s="408"/>
      <c r="B222" s="364"/>
      <c r="C222" s="314" t="s">
        <v>260</v>
      </c>
      <c r="D222" s="405"/>
      <c r="E222" s="362"/>
      <c r="F222" s="406"/>
      <c r="G222" s="407"/>
    </row>
    <row r="223" spans="1:13" s="128" customFormat="1" ht="13">
      <c r="A223" s="408"/>
      <c r="B223" s="364"/>
      <c r="C223" s="314"/>
      <c r="D223" s="405"/>
      <c r="E223" s="362"/>
      <c r="F223" s="406"/>
      <c r="G223" s="407"/>
    </row>
    <row r="224" spans="1:13" ht="37.5">
      <c r="A224" s="315">
        <v>92</v>
      </c>
      <c r="B224" s="382" t="s">
        <v>263</v>
      </c>
      <c r="C224" s="317" t="s">
        <v>264</v>
      </c>
      <c r="D224" s="318" t="s">
        <v>265</v>
      </c>
      <c r="E224" s="299">
        <v>31400</v>
      </c>
      <c r="F224" s="319">
        <v>0</v>
      </c>
      <c r="G224" s="320">
        <v>0</v>
      </c>
    </row>
    <row r="225" spans="1:10">
      <c r="A225" s="408"/>
      <c r="B225" s="382"/>
      <c r="C225" s="317"/>
      <c r="D225" s="318"/>
      <c r="E225" s="299"/>
      <c r="F225" s="324"/>
      <c r="G225" s="325"/>
    </row>
    <row r="226" spans="1:10" s="128" customFormat="1" ht="50">
      <c r="A226" s="315">
        <v>93</v>
      </c>
      <c r="B226" s="338" t="s">
        <v>267</v>
      </c>
      <c r="C226" s="372" t="s">
        <v>268</v>
      </c>
      <c r="D226" s="405" t="s">
        <v>13</v>
      </c>
      <c r="E226" s="299">
        <v>6250</v>
      </c>
      <c r="F226" s="319">
        <v>0</v>
      </c>
      <c r="G226" s="320">
        <v>0</v>
      </c>
      <c r="H226" s="137"/>
    </row>
    <row r="227" spans="1:10" s="128" customFormat="1">
      <c r="A227" s="408"/>
      <c r="B227" s="379"/>
      <c r="C227" s="372"/>
      <c r="D227" s="405"/>
      <c r="E227" s="299"/>
      <c r="F227" s="365"/>
      <c r="G227" s="411"/>
    </row>
    <row r="228" spans="1:10" s="128" customFormat="1" ht="13">
      <c r="A228" s="413" t="s">
        <v>614</v>
      </c>
      <c r="B228" s="364"/>
      <c r="C228" s="309" t="s">
        <v>644</v>
      </c>
      <c r="D228" s="309"/>
      <c r="E228" s="309"/>
      <c r="F228" s="309"/>
      <c r="G228" s="407"/>
    </row>
    <row r="229" spans="1:10" s="128" customFormat="1" ht="13">
      <c r="A229" s="408"/>
      <c r="B229" s="364"/>
      <c r="C229" s="314"/>
      <c r="D229" s="405"/>
      <c r="E229" s="362"/>
      <c r="F229" s="406"/>
      <c r="G229" s="407"/>
    </row>
    <row r="230" spans="1:10" ht="25">
      <c r="A230" s="315">
        <v>94</v>
      </c>
      <c r="B230" s="336" t="s">
        <v>104</v>
      </c>
      <c r="C230" s="317" t="s">
        <v>105</v>
      </c>
      <c r="D230" s="318" t="s">
        <v>90</v>
      </c>
      <c r="E230" s="299">
        <v>2560</v>
      </c>
      <c r="F230" s="319">
        <v>0</v>
      </c>
      <c r="G230" s="320">
        <v>0</v>
      </c>
    </row>
    <row r="231" spans="1:10">
      <c r="A231" s="408"/>
      <c r="B231" s="382"/>
      <c r="C231" s="317"/>
      <c r="D231" s="318"/>
      <c r="E231" s="299"/>
      <c r="F231" s="324"/>
      <c r="G231" s="325"/>
    </row>
    <row r="232" spans="1:10" s="128" customFormat="1" ht="25">
      <c r="A232" s="315">
        <v>95</v>
      </c>
      <c r="B232" s="336" t="s">
        <v>131</v>
      </c>
      <c r="C232" s="317" t="s">
        <v>132</v>
      </c>
      <c r="D232" s="318" t="s">
        <v>127</v>
      </c>
      <c r="E232" s="299">
        <v>1280</v>
      </c>
      <c r="F232" s="319">
        <v>0</v>
      </c>
      <c r="G232" s="320">
        <v>0</v>
      </c>
      <c r="H232" s="122"/>
      <c r="I232" s="122"/>
      <c r="J232" s="122"/>
    </row>
    <row r="233" spans="1:10" s="128" customFormat="1">
      <c r="A233" s="408"/>
      <c r="B233" s="379"/>
      <c r="C233" s="372"/>
      <c r="D233" s="405"/>
      <c r="E233" s="299"/>
      <c r="F233" s="365"/>
      <c r="G233" s="411"/>
    </row>
    <row r="234" spans="1:10" s="128" customFormat="1" ht="37.5">
      <c r="A234" s="315">
        <v>96</v>
      </c>
      <c r="B234" s="333" t="s">
        <v>566</v>
      </c>
      <c r="C234" s="398" t="s">
        <v>567</v>
      </c>
      <c r="D234" s="318" t="s">
        <v>265</v>
      </c>
      <c r="E234" s="299">
        <v>5120</v>
      </c>
      <c r="F234" s="319">
        <v>0</v>
      </c>
      <c r="G234" s="320">
        <v>0</v>
      </c>
      <c r="H234" s="137"/>
    </row>
    <row r="235" spans="1:10" s="128" customFormat="1">
      <c r="A235" s="408"/>
      <c r="B235" s="379"/>
      <c r="C235" s="372"/>
      <c r="D235" s="405"/>
      <c r="E235" s="299"/>
      <c r="F235" s="365"/>
      <c r="G235" s="411"/>
    </row>
    <row r="236" spans="1:10" ht="20" customHeight="1">
      <c r="A236" s="804" t="s">
        <v>599</v>
      </c>
      <c r="B236" s="804"/>
      <c r="C236" s="804"/>
      <c r="D236" s="804"/>
      <c r="E236" s="804"/>
      <c r="F236" s="804"/>
      <c r="G236" s="191">
        <f>SUM(G14:G235)</f>
        <v>0</v>
      </c>
    </row>
    <row r="237" spans="1:10" ht="20" customHeight="1">
      <c r="A237" s="803" t="s">
        <v>598</v>
      </c>
      <c r="B237" s="803"/>
      <c r="C237" s="803"/>
      <c r="D237" s="803"/>
      <c r="E237" s="803"/>
      <c r="F237" s="803"/>
      <c r="G237" s="191">
        <f>G236*3/100</f>
        <v>0</v>
      </c>
    </row>
    <row r="238" spans="1:10" ht="20" customHeight="1">
      <c r="A238" s="804" t="s">
        <v>600</v>
      </c>
      <c r="B238" s="804"/>
      <c r="C238" s="804"/>
      <c r="D238" s="804"/>
      <c r="E238" s="804"/>
      <c r="F238" s="804"/>
      <c r="G238" s="191">
        <f>G236+G237</f>
        <v>0</v>
      </c>
    </row>
    <row r="239" spans="1:10" ht="13">
      <c r="A239" s="413"/>
      <c r="B239" s="414"/>
      <c r="C239" s="287"/>
      <c r="D239" s="415"/>
      <c r="E239" s="306"/>
      <c r="F239" s="300"/>
      <c r="G239" s="325"/>
    </row>
    <row r="240" spans="1:10" ht="13">
      <c r="A240" s="413"/>
      <c r="B240" s="414"/>
      <c r="C240" s="287"/>
      <c r="D240" s="415"/>
      <c r="E240" s="306"/>
      <c r="F240" s="300"/>
      <c r="G240" s="325"/>
    </row>
    <row r="241" spans="1:7" ht="13">
      <c r="A241" s="413"/>
      <c r="B241" s="414"/>
      <c r="C241" s="287"/>
      <c r="D241" s="415"/>
      <c r="E241" s="306"/>
      <c r="F241" s="300"/>
      <c r="G241" s="325"/>
    </row>
    <row r="242" spans="1:7" ht="13">
      <c r="A242" s="413"/>
      <c r="B242" s="414"/>
      <c r="C242" s="287"/>
      <c r="D242" s="415"/>
      <c r="E242" s="306"/>
      <c r="F242" s="300"/>
      <c r="G242" s="325"/>
    </row>
    <row r="243" spans="1:7" ht="13">
      <c r="A243" s="413"/>
      <c r="B243" s="414"/>
      <c r="C243" s="287"/>
      <c r="D243" s="415"/>
      <c r="E243" s="306"/>
      <c r="F243" s="300"/>
      <c r="G243" s="325"/>
    </row>
    <row r="244" spans="1:7" ht="13">
      <c r="A244" s="413"/>
      <c r="B244" s="414"/>
      <c r="C244" s="287"/>
      <c r="D244" s="415"/>
      <c r="E244" s="306"/>
      <c r="F244" s="300"/>
      <c r="G244" s="325"/>
    </row>
    <row r="245" spans="1:7" ht="13">
      <c r="A245" s="413"/>
      <c r="B245" s="414"/>
      <c r="C245" s="287"/>
      <c r="D245" s="415"/>
      <c r="E245" s="306"/>
      <c r="F245" s="300"/>
      <c r="G245" s="325"/>
    </row>
    <row r="246" spans="1:7" ht="13">
      <c r="A246" s="413"/>
      <c r="B246" s="414"/>
      <c r="C246" s="287"/>
      <c r="D246" s="415"/>
      <c r="E246" s="306"/>
      <c r="F246" s="300"/>
      <c r="G246" s="325"/>
    </row>
    <row r="247" spans="1:7" ht="13">
      <c r="A247" s="413"/>
      <c r="B247" s="414"/>
      <c r="C247" s="287"/>
      <c r="D247" s="415"/>
      <c r="E247" s="306"/>
      <c r="F247" s="300"/>
      <c r="G247" s="325"/>
    </row>
    <row r="248" spans="1:7" ht="13">
      <c r="A248" s="413"/>
      <c r="B248" s="414"/>
      <c r="C248" s="287"/>
      <c r="D248" s="415"/>
      <c r="E248" s="306"/>
      <c r="F248" s="300"/>
      <c r="G248" s="325"/>
    </row>
    <row r="249" spans="1:7" ht="13">
      <c r="A249" s="413"/>
      <c r="B249" s="414"/>
      <c r="C249" s="287"/>
      <c r="D249" s="415"/>
      <c r="E249" s="306"/>
      <c r="F249" s="300"/>
      <c r="G249" s="325"/>
    </row>
    <row r="250" spans="1:7" ht="13">
      <c r="A250" s="318"/>
      <c r="B250" s="414"/>
      <c r="C250" s="416" t="s">
        <v>335</v>
      </c>
      <c r="D250" s="415"/>
      <c r="E250" s="306"/>
      <c r="F250" s="300"/>
      <c r="G250" s="325"/>
    </row>
    <row r="251" spans="1:7" ht="13">
      <c r="A251" s="413"/>
      <c r="B251" s="414"/>
      <c r="C251" s="416"/>
      <c r="D251" s="415"/>
      <c r="E251" s="306"/>
      <c r="F251" s="300"/>
      <c r="G251" s="325"/>
    </row>
    <row r="252" spans="1:7" ht="13">
      <c r="A252" s="413" t="s">
        <v>637</v>
      </c>
      <c r="B252" s="414"/>
      <c r="C252" s="416" t="s">
        <v>645</v>
      </c>
      <c r="D252" s="415"/>
      <c r="E252" s="306"/>
      <c r="F252" s="300"/>
      <c r="G252" s="325"/>
    </row>
    <row r="253" spans="1:7" ht="13">
      <c r="A253" s="417"/>
      <c r="B253" s="418"/>
      <c r="C253" s="416"/>
      <c r="D253" s="419"/>
      <c r="E253" s="299"/>
      <c r="F253" s="300"/>
      <c r="G253" s="325"/>
    </row>
    <row r="254" spans="1:7" ht="13">
      <c r="A254" s="417"/>
      <c r="B254" s="420"/>
      <c r="C254" s="421" t="s">
        <v>269</v>
      </c>
      <c r="D254" s="330"/>
      <c r="E254" s="299"/>
      <c r="F254" s="324"/>
      <c r="G254" s="325"/>
    </row>
    <row r="255" spans="1:7" ht="13">
      <c r="A255" s="417"/>
      <c r="B255" s="418"/>
      <c r="C255" s="422"/>
      <c r="D255" s="419"/>
      <c r="E255" s="299"/>
      <c r="F255" s="301"/>
      <c r="G255" s="325"/>
    </row>
    <row r="256" spans="1:7" ht="75">
      <c r="A256" s="417"/>
      <c r="B256" s="420"/>
      <c r="C256" s="423" t="s">
        <v>270</v>
      </c>
      <c r="D256" s="330"/>
      <c r="E256" s="299"/>
      <c r="F256" s="325"/>
      <c r="G256" s="325"/>
    </row>
    <row r="257" spans="1:12" ht="13">
      <c r="A257" s="417"/>
      <c r="B257" s="420"/>
      <c r="C257" s="423"/>
      <c r="D257" s="330"/>
      <c r="E257" s="299"/>
      <c r="F257" s="325"/>
      <c r="G257" s="325"/>
    </row>
    <row r="258" spans="1:12" s="120" customFormat="1" ht="13">
      <c r="A258" s="351"/>
      <c r="B258" s="351"/>
      <c r="C258" s="424" t="s">
        <v>123</v>
      </c>
      <c r="D258" s="310"/>
      <c r="E258" s="311"/>
      <c r="F258" s="313"/>
      <c r="G258" s="313"/>
      <c r="H258" s="129"/>
      <c r="I258" s="168"/>
      <c r="J258" s="168"/>
    </row>
    <row r="259" spans="1:12" ht="13">
      <c r="A259" s="315"/>
      <c r="B259" s="321"/>
      <c r="C259" s="351" t="s">
        <v>587</v>
      </c>
      <c r="D259" s="323"/>
      <c r="E259" s="299"/>
      <c r="F259" s="325"/>
      <c r="G259" s="325"/>
      <c r="H259" s="129"/>
      <c r="I259" s="127"/>
      <c r="J259" s="127"/>
    </row>
    <row r="260" spans="1:12" ht="13">
      <c r="A260" s="315"/>
      <c r="B260" s="321"/>
      <c r="C260" s="351"/>
      <c r="D260" s="323"/>
      <c r="E260" s="299"/>
      <c r="F260" s="325"/>
      <c r="G260" s="325"/>
      <c r="H260" s="129"/>
      <c r="I260" s="127"/>
      <c r="J260" s="127"/>
    </row>
    <row r="261" spans="1:12" s="189" customFormat="1" ht="59" customHeight="1">
      <c r="A261" s="315">
        <v>97</v>
      </c>
      <c r="B261" s="333" t="s">
        <v>554</v>
      </c>
      <c r="C261" s="342" t="s">
        <v>572</v>
      </c>
      <c r="D261" s="318" t="s">
        <v>571</v>
      </c>
      <c r="E261" s="299">
        <v>5770</v>
      </c>
      <c r="F261" s="319">
        <v>0</v>
      </c>
      <c r="G261" s="320">
        <v>0</v>
      </c>
    </row>
    <row r="262" spans="1:12">
      <c r="A262" s="315"/>
      <c r="B262" s="315"/>
      <c r="C262" s="425"/>
      <c r="D262" s="323"/>
      <c r="E262" s="299"/>
      <c r="F262" s="325"/>
      <c r="G262" s="325"/>
    </row>
    <row r="263" spans="1:12" s="120" customFormat="1" ht="13">
      <c r="A263" s="351"/>
      <c r="B263" s="351"/>
      <c r="C263" s="424" t="s">
        <v>586</v>
      </c>
      <c r="D263" s="310"/>
      <c r="E263" s="311"/>
      <c r="F263" s="313"/>
      <c r="G263" s="313"/>
      <c r="H263" s="129"/>
      <c r="I263" s="168"/>
      <c r="J263" s="168"/>
    </row>
    <row r="264" spans="1:12" ht="13">
      <c r="A264" s="315"/>
      <c r="B264" s="321"/>
      <c r="C264" s="426" t="s">
        <v>585</v>
      </c>
      <c r="D264" s="323"/>
      <c r="E264" s="299"/>
      <c r="F264" s="325"/>
      <c r="G264" s="325"/>
      <c r="H264" s="129"/>
      <c r="I264" s="127"/>
      <c r="J264" s="127"/>
    </row>
    <row r="265" spans="1:12" ht="13">
      <c r="A265" s="315"/>
      <c r="B265" s="321"/>
      <c r="C265" s="426"/>
      <c r="D265" s="323"/>
      <c r="E265" s="299"/>
      <c r="F265" s="325"/>
      <c r="G265" s="325"/>
      <c r="H265" s="129"/>
      <c r="I265" s="127"/>
      <c r="J265" s="127"/>
    </row>
    <row r="266" spans="1:12" ht="57" customHeight="1">
      <c r="A266" s="315">
        <v>98</v>
      </c>
      <c r="B266" s="333" t="s">
        <v>573</v>
      </c>
      <c r="C266" s="427" t="s">
        <v>555</v>
      </c>
      <c r="D266" s="318" t="s">
        <v>13</v>
      </c>
      <c r="E266" s="299">
        <v>10160</v>
      </c>
      <c r="F266" s="319">
        <v>0</v>
      </c>
      <c r="G266" s="320">
        <v>0</v>
      </c>
      <c r="H266" s="129"/>
      <c r="I266" s="127"/>
      <c r="J266" s="127"/>
      <c r="K266" s="141"/>
    </row>
    <row r="267" spans="1:12">
      <c r="A267" s="315"/>
      <c r="B267" s="315"/>
      <c r="C267" s="425"/>
      <c r="D267" s="323"/>
      <c r="E267" s="299"/>
      <c r="F267" s="325"/>
      <c r="G267" s="325"/>
      <c r="H267" s="129"/>
      <c r="I267" s="127"/>
      <c r="J267" s="127"/>
    </row>
    <row r="268" spans="1:12" s="74" customFormat="1" ht="44.4" customHeight="1">
      <c r="A268" s="315">
        <v>99</v>
      </c>
      <c r="B268" s="333" t="s">
        <v>574</v>
      </c>
      <c r="C268" s="317" t="s">
        <v>319</v>
      </c>
      <c r="D268" s="318" t="s">
        <v>13</v>
      </c>
      <c r="E268" s="299">
        <v>1380</v>
      </c>
      <c r="F268" s="319">
        <v>0</v>
      </c>
      <c r="G268" s="320">
        <v>0</v>
      </c>
      <c r="H268" s="77"/>
      <c r="I268" s="77"/>
      <c r="J268" s="77"/>
      <c r="L268" s="190"/>
    </row>
    <row r="269" spans="1:12" s="74" customFormat="1">
      <c r="A269" s="315"/>
      <c r="B269" s="315"/>
      <c r="C269" s="425"/>
      <c r="D269" s="323"/>
      <c r="E269" s="299"/>
      <c r="F269" s="325"/>
      <c r="G269" s="325"/>
      <c r="H269" s="75"/>
      <c r="I269" s="76"/>
      <c r="J269" s="76"/>
      <c r="L269" s="175"/>
    </row>
    <row r="270" spans="1:12" ht="65.25" customHeight="1">
      <c r="A270" s="315">
        <v>100</v>
      </c>
      <c r="B270" s="333" t="s">
        <v>575</v>
      </c>
      <c r="C270" s="317" t="s">
        <v>628</v>
      </c>
      <c r="D270" s="318" t="s">
        <v>27</v>
      </c>
      <c r="E270" s="299">
        <v>540</v>
      </c>
      <c r="F270" s="319">
        <v>0</v>
      </c>
      <c r="G270" s="320">
        <v>0</v>
      </c>
      <c r="H270" s="129"/>
      <c r="I270" s="127"/>
      <c r="J270" s="127"/>
      <c r="K270" s="141"/>
    </row>
    <row r="271" spans="1:12">
      <c r="A271" s="315"/>
      <c r="B271" s="315"/>
      <c r="C271" s="425"/>
      <c r="D271" s="323"/>
      <c r="E271" s="299"/>
      <c r="F271" s="325"/>
      <c r="G271" s="325"/>
      <c r="H271" s="129"/>
      <c r="I271" s="127"/>
      <c r="J271" s="127"/>
    </row>
    <row r="272" spans="1:12" s="74" customFormat="1" ht="36.75" customHeight="1">
      <c r="A272" s="315">
        <v>101</v>
      </c>
      <c r="B272" s="333" t="s">
        <v>576</v>
      </c>
      <c r="C272" s="342" t="s">
        <v>629</v>
      </c>
      <c r="D272" s="318" t="s">
        <v>27</v>
      </c>
      <c r="E272" s="299">
        <v>540</v>
      </c>
      <c r="F272" s="319">
        <v>0</v>
      </c>
      <c r="G272" s="320">
        <v>0</v>
      </c>
      <c r="H272" s="77"/>
      <c r="I272" s="209">
        <f>338+338*0.17</f>
        <v>395.46</v>
      </c>
      <c r="J272" s="77"/>
      <c r="L272" s="190"/>
    </row>
    <row r="273" spans="1:15" s="74" customFormat="1">
      <c r="A273" s="315"/>
      <c r="B273" s="315"/>
      <c r="C273" s="425"/>
      <c r="D273" s="323"/>
      <c r="E273" s="299"/>
      <c r="F273" s="325"/>
      <c r="G273" s="325"/>
      <c r="H273" s="75"/>
      <c r="I273" s="76"/>
      <c r="J273" s="76"/>
      <c r="L273" s="175"/>
    </row>
    <row r="274" spans="1:15" s="120" customFormat="1" ht="13">
      <c r="A274" s="310"/>
      <c r="B274" s="308"/>
      <c r="C274" s="424" t="s">
        <v>166</v>
      </c>
      <c r="D274" s="310"/>
      <c r="E274" s="311"/>
      <c r="F274" s="313"/>
      <c r="G274" s="313"/>
      <c r="H274" s="129"/>
      <c r="I274" s="168"/>
      <c r="J274" s="168"/>
    </row>
    <row r="275" spans="1:15" ht="13">
      <c r="A275" s="315"/>
      <c r="B275" s="321"/>
      <c r="C275" s="351" t="s">
        <v>588</v>
      </c>
      <c r="D275" s="323"/>
      <c r="E275" s="299"/>
      <c r="F275" s="325"/>
      <c r="G275" s="325"/>
      <c r="H275" s="129"/>
      <c r="I275" s="127"/>
      <c r="J275" s="127"/>
    </row>
    <row r="276" spans="1:15" s="135" customFormat="1">
      <c r="A276" s="315"/>
      <c r="B276" s="338"/>
      <c r="C276" s="342"/>
      <c r="D276" s="323"/>
      <c r="E276" s="299"/>
      <c r="F276" s="325"/>
      <c r="G276" s="325"/>
      <c r="H276" s="129"/>
      <c r="I276" s="124"/>
      <c r="J276" s="124"/>
      <c r="K276" s="124"/>
      <c r="L276" s="124"/>
      <c r="M276" s="124"/>
      <c r="N276" s="144"/>
      <c r="O276" s="145"/>
    </row>
    <row r="277" spans="1:15" s="128" customFormat="1" ht="37.5">
      <c r="A277" s="315">
        <v>102</v>
      </c>
      <c r="B277" s="333" t="s">
        <v>577</v>
      </c>
      <c r="C277" s="361" t="s">
        <v>348</v>
      </c>
      <c r="D277" s="405" t="s">
        <v>13</v>
      </c>
      <c r="E277" s="299">
        <v>2650</v>
      </c>
      <c r="F277" s="319">
        <v>0</v>
      </c>
      <c r="G277" s="320">
        <v>0</v>
      </c>
      <c r="H277" s="146"/>
      <c r="I277" s="127"/>
      <c r="J277" s="127"/>
    </row>
    <row r="278" spans="1:15" s="128" customFormat="1">
      <c r="A278" s="315"/>
      <c r="B278" s="338"/>
      <c r="C278" s="361"/>
      <c r="D278" s="405"/>
      <c r="E278" s="362"/>
      <c r="F278" s="325"/>
      <c r="G278" s="411"/>
      <c r="H278" s="129"/>
      <c r="I278" s="167"/>
      <c r="J278" s="167"/>
    </row>
    <row r="279" spans="1:15" s="128" customFormat="1">
      <c r="A279" s="315"/>
      <c r="B279" s="338"/>
      <c r="C279" s="361"/>
      <c r="D279" s="405"/>
      <c r="E279" s="362"/>
      <c r="F279" s="325"/>
      <c r="G279" s="411"/>
      <c r="H279" s="129"/>
      <c r="I279" s="167"/>
      <c r="J279" s="167"/>
    </row>
    <row r="280" spans="1:15" s="128" customFormat="1">
      <c r="A280" s="315"/>
      <c r="B280" s="338"/>
      <c r="C280" s="361"/>
      <c r="D280" s="405"/>
      <c r="E280" s="362"/>
      <c r="F280" s="325"/>
      <c r="G280" s="411"/>
      <c r="H280" s="129"/>
      <c r="I280" s="167"/>
      <c r="J280" s="167"/>
    </row>
    <row r="281" spans="1:15" s="128" customFormat="1" ht="13">
      <c r="A281" s="391"/>
      <c r="B281" s="391"/>
      <c r="C281" s="424" t="s">
        <v>239</v>
      </c>
      <c r="D281" s="318"/>
      <c r="E281" s="299"/>
      <c r="F281" s="325"/>
      <c r="G281" s="301"/>
      <c r="H281" s="129"/>
      <c r="I281" s="164"/>
      <c r="J281" s="164"/>
    </row>
    <row r="282" spans="1:15" ht="13">
      <c r="A282" s="315"/>
      <c r="B282" s="321"/>
      <c r="C282" s="351" t="s">
        <v>589</v>
      </c>
      <c r="D282" s="323"/>
      <c r="E282" s="299"/>
      <c r="F282" s="325"/>
      <c r="G282" s="325"/>
      <c r="H282" s="129"/>
      <c r="I282" s="127"/>
      <c r="J282" s="127"/>
    </row>
    <row r="283" spans="1:15" s="128" customFormat="1">
      <c r="A283" s="315"/>
      <c r="B283" s="338"/>
      <c r="C283" s="342"/>
      <c r="D283" s="318"/>
      <c r="E283" s="299"/>
      <c r="F283" s="325"/>
      <c r="G283" s="301"/>
      <c r="H283" s="129"/>
      <c r="I283" s="164"/>
      <c r="J283" s="164"/>
    </row>
    <row r="284" spans="1:15" s="128" customFormat="1" ht="100">
      <c r="A284" s="315">
        <v>103</v>
      </c>
      <c r="B284" s="333" t="s">
        <v>578</v>
      </c>
      <c r="C284" s="361" t="s">
        <v>349</v>
      </c>
      <c r="D284" s="363" t="s">
        <v>13</v>
      </c>
      <c r="E284" s="299">
        <v>300</v>
      </c>
      <c r="F284" s="319">
        <v>0</v>
      </c>
      <c r="G284" s="320">
        <v>0</v>
      </c>
      <c r="H284" s="129"/>
      <c r="I284" s="127"/>
      <c r="J284" s="127"/>
    </row>
    <row r="285" spans="1:15" s="128" customFormat="1">
      <c r="A285" s="315"/>
      <c r="B285" s="315"/>
      <c r="C285" s="342"/>
      <c r="D285" s="318"/>
      <c r="E285" s="299"/>
      <c r="F285" s="325"/>
      <c r="G285" s="301"/>
      <c r="H285" s="129"/>
      <c r="I285" s="164"/>
      <c r="J285" s="164"/>
    </row>
    <row r="286" spans="1:15" s="128" customFormat="1" ht="100">
      <c r="A286" s="315">
        <v>104</v>
      </c>
      <c r="B286" s="333" t="s">
        <v>579</v>
      </c>
      <c r="C286" s="361" t="s">
        <v>350</v>
      </c>
      <c r="D286" s="363" t="s">
        <v>13</v>
      </c>
      <c r="E286" s="299">
        <v>25300</v>
      </c>
      <c r="F286" s="319">
        <v>0</v>
      </c>
      <c r="G286" s="320">
        <v>0</v>
      </c>
      <c r="H286" s="137"/>
      <c r="I286" s="127"/>
      <c r="J286" s="127"/>
    </row>
    <row r="287" spans="1:15" s="128" customFormat="1">
      <c r="A287" s="315"/>
      <c r="B287" s="315"/>
      <c r="C287" s="342"/>
      <c r="D287" s="318"/>
      <c r="E287" s="299"/>
      <c r="F287" s="325"/>
      <c r="G287" s="301"/>
      <c r="H287" s="129"/>
      <c r="I287" s="164"/>
      <c r="J287" s="164"/>
    </row>
    <row r="288" spans="1:15" s="128" customFormat="1" ht="135" customHeight="1">
      <c r="A288" s="315">
        <v>105</v>
      </c>
      <c r="B288" s="333" t="s">
        <v>580</v>
      </c>
      <c r="C288" s="428" t="s">
        <v>471</v>
      </c>
      <c r="D288" s="405" t="s">
        <v>13</v>
      </c>
      <c r="E288" s="299">
        <v>18050</v>
      </c>
      <c r="F288" s="319">
        <v>0</v>
      </c>
      <c r="G288" s="320">
        <v>0</v>
      </c>
      <c r="H288" s="129"/>
      <c r="I288" s="171"/>
      <c r="J288" s="127"/>
    </row>
    <row r="289" spans="1:12" s="128" customFormat="1">
      <c r="A289" s="315"/>
      <c r="B289" s="315"/>
      <c r="C289" s="361"/>
      <c r="D289" s="363"/>
      <c r="E289" s="299"/>
      <c r="F289" s="325"/>
      <c r="G289" s="407"/>
      <c r="H289" s="129"/>
      <c r="I289" s="166"/>
      <c r="J289" s="166"/>
    </row>
    <row r="290" spans="1:12" s="120" customFormat="1" ht="13">
      <c r="A290" s="351"/>
      <c r="B290" s="351"/>
      <c r="C290" s="424" t="s">
        <v>218</v>
      </c>
      <c r="D290" s="310"/>
      <c r="E290" s="311"/>
      <c r="F290" s="313"/>
      <c r="G290" s="313"/>
      <c r="H290" s="129"/>
      <c r="I290" s="168"/>
      <c r="J290" s="168"/>
    </row>
    <row r="291" spans="1:12" ht="13">
      <c r="A291" s="315"/>
      <c r="B291" s="321"/>
      <c r="C291" s="351" t="s">
        <v>590</v>
      </c>
      <c r="D291" s="323"/>
      <c r="E291" s="299"/>
      <c r="F291" s="325"/>
      <c r="G291" s="325"/>
      <c r="H291" s="129"/>
      <c r="I291" s="127"/>
      <c r="J291" s="127"/>
    </row>
    <row r="292" spans="1:12" s="120" customFormat="1" ht="13">
      <c r="A292" s="315"/>
      <c r="B292" s="315"/>
      <c r="C292" s="424"/>
      <c r="D292" s="310"/>
      <c r="E292" s="311"/>
      <c r="F292" s="313"/>
      <c r="G292" s="313"/>
      <c r="H292" s="129"/>
      <c r="I292" s="168"/>
      <c r="J292" s="168"/>
    </row>
    <row r="293" spans="1:12" s="128" customFormat="1" ht="100">
      <c r="A293" s="315">
        <v>106</v>
      </c>
      <c r="B293" s="333" t="s">
        <v>581</v>
      </c>
      <c r="C293" s="429" t="s">
        <v>296</v>
      </c>
      <c r="D293" s="405" t="s">
        <v>13</v>
      </c>
      <c r="E293" s="299">
        <v>3780</v>
      </c>
      <c r="F293" s="319">
        <v>0</v>
      </c>
      <c r="G293" s="320">
        <v>0</v>
      </c>
      <c r="H293" s="129"/>
      <c r="I293" s="127"/>
      <c r="J293" s="127"/>
      <c r="K293" s="170"/>
    </row>
    <row r="294" spans="1:12" s="128" customFormat="1">
      <c r="A294" s="315"/>
      <c r="B294" s="315"/>
      <c r="C294" s="430"/>
      <c r="D294" s="405"/>
      <c r="E294" s="299"/>
      <c r="F294" s="325"/>
      <c r="G294" s="411"/>
      <c r="H294" s="129"/>
      <c r="I294" s="167"/>
      <c r="J294" s="167"/>
    </row>
    <row r="295" spans="1:12" s="128" customFormat="1" ht="62.5">
      <c r="A295" s="315">
        <v>107</v>
      </c>
      <c r="B295" s="333" t="s">
        <v>582</v>
      </c>
      <c r="C295" s="429" t="s">
        <v>298</v>
      </c>
      <c r="D295" s="405" t="s">
        <v>13</v>
      </c>
      <c r="E295" s="299">
        <v>265</v>
      </c>
      <c r="F295" s="319">
        <v>0</v>
      </c>
      <c r="G295" s="320">
        <v>0</v>
      </c>
      <c r="H295" s="129"/>
      <c r="I295" s="127"/>
      <c r="J295" s="127"/>
      <c r="K295" s="170"/>
    </row>
    <row r="296" spans="1:12" s="128" customFormat="1">
      <c r="A296" s="315"/>
      <c r="B296" s="315"/>
      <c r="C296" s="430"/>
      <c r="D296" s="405"/>
      <c r="E296" s="299"/>
      <c r="F296" s="325"/>
      <c r="G296" s="411"/>
      <c r="H296" s="129"/>
      <c r="I296" s="167"/>
      <c r="J296" s="167"/>
    </row>
    <row r="297" spans="1:12" s="128" customFormat="1" ht="99" customHeight="1">
      <c r="A297" s="315">
        <v>108</v>
      </c>
      <c r="B297" s="333" t="s">
        <v>583</v>
      </c>
      <c r="C297" s="429" t="s">
        <v>556</v>
      </c>
      <c r="D297" s="405" t="s">
        <v>13</v>
      </c>
      <c r="E297" s="299">
        <v>530</v>
      </c>
      <c r="F297" s="319">
        <v>0</v>
      </c>
      <c r="G297" s="320">
        <v>0</v>
      </c>
      <c r="H297" s="129"/>
      <c r="I297" s="127"/>
      <c r="J297" s="127"/>
      <c r="K297" s="170"/>
    </row>
    <row r="298" spans="1:12" s="128" customFormat="1">
      <c r="A298" s="315"/>
      <c r="B298" s="315"/>
      <c r="C298" s="430"/>
      <c r="D298" s="405"/>
      <c r="E298" s="299"/>
      <c r="F298" s="325"/>
      <c r="G298" s="411"/>
      <c r="H298" s="129"/>
      <c r="I298" s="167"/>
      <c r="J298" s="167"/>
    </row>
    <row r="299" spans="1:12" ht="50">
      <c r="A299" s="315">
        <v>109</v>
      </c>
      <c r="B299" s="333" t="s">
        <v>584</v>
      </c>
      <c r="C299" s="317" t="s">
        <v>302</v>
      </c>
      <c r="D299" s="318" t="s">
        <v>303</v>
      </c>
      <c r="E299" s="299">
        <v>3</v>
      </c>
      <c r="F299" s="319">
        <v>0</v>
      </c>
      <c r="G299" s="320">
        <v>0</v>
      </c>
      <c r="H299" s="129"/>
      <c r="I299" s="127"/>
      <c r="J299" s="127"/>
      <c r="L299" s="161"/>
    </row>
    <row r="300" spans="1:12">
      <c r="A300" s="315"/>
      <c r="B300" s="315"/>
      <c r="C300" s="425"/>
      <c r="D300" s="323"/>
      <c r="E300" s="299"/>
      <c r="F300" s="325"/>
      <c r="G300" s="325"/>
      <c r="H300" s="129"/>
      <c r="I300" s="124"/>
      <c r="J300" s="124"/>
      <c r="L300" s="169"/>
    </row>
    <row r="301" spans="1:12" s="163" customFormat="1" ht="238.25" customHeight="1">
      <c r="A301" s="315">
        <v>110</v>
      </c>
      <c r="B301" s="333" t="s">
        <v>591</v>
      </c>
      <c r="C301" s="341" t="s">
        <v>467</v>
      </c>
      <c r="D301" s="386" t="s">
        <v>282</v>
      </c>
      <c r="E301" s="299">
        <v>1</v>
      </c>
      <c r="F301" s="319">
        <v>0</v>
      </c>
      <c r="G301" s="320">
        <v>0</v>
      </c>
      <c r="H301" s="129"/>
      <c r="I301" s="140"/>
      <c r="J301" s="140"/>
    </row>
    <row r="302" spans="1:12" s="163" customFormat="1" ht="11" customHeight="1">
      <c r="A302" s="315"/>
      <c r="B302" s="315"/>
      <c r="C302" s="390"/>
      <c r="D302" s="431"/>
      <c r="E302" s="299"/>
      <c r="F302" s="325"/>
      <c r="G302" s="353"/>
      <c r="H302" s="129"/>
      <c r="I302" s="140"/>
      <c r="J302" s="140"/>
    </row>
    <row r="303" spans="1:12" s="128" customFormat="1" ht="99" customHeight="1">
      <c r="A303" s="315">
        <v>111</v>
      </c>
      <c r="B303" s="333" t="s">
        <v>592</v>
      </c>
      <c r="C303" s="361" t="s">
        <v>469</v>
      </c>
      <c r="D303" s="405" t="s">
        <v>13</v>
      </c>
      <c r="E303" s="299">
        <f>4660+1930</f>
        <v>6590</v>
      </c>
      <c r="F303" s="319">
        <v>0</v>
      </c>
      <c r="G303" s="320">
        <v>0</v>
      </c>
      <c r="H303" s="146"/>
      <c r="I303" s="127"/>
      <c r="J303" s="127"/>
    </row>
    <row r="304" spans="1:12" s="128" customFormat="1" ht="11" customHeight="1">
      <c r="A304" s="315"/>
      <c r="B304" s="315"/>
      <c r="C304" s="432"/>
      <c r="D304" s="405"/>
      <c r="E304" s="299"/>
      <c r="F304" s="433"/>
      <c r="G304" s="434"/>
      <c r="H304" s="129"/>
      <c r="I304" s="164"/>
      <c r="J304" s="164"/>
    </row>
    <row r="305" spans="1:12" s="163" customFormat="1" ht="62.5">
      <c r="A305" s="315">
        <v>112</v>
      </c>
      <c r="B305" s="333" t="s">
        <v>602</v>
      </c>
      <c r="C305" s="317" t="s">
        <v>307</v>
      </c>
      <c r="D305" s="435" t="s">
        <v>27</v>
      </c>
      <c r="E305" s="299">
        <v>980</v>
      </c>
      <c r="F305" s="319">
        <v>0</v>
      </c>
      <c r="G305" s="320">
        <v>0</v>
      </c>
      <c r="H305" s="146"/>
      <c r="I305" s="127"/>
      <c r="J305" s="127"/>
    </row>
    <row r="306" spans="1:12" s="163" customFormat="1" ht="11" customHeight="1">
      <c r="A306" s="315"/>
      <c r="B306" s="315"/>
      <c r="C306" s="317"/>
      <c r="D306" s="435"/>
      <c r="E306" s="362"/>
      <c r="F306" s="325"/>
      <c r="G306" s="325"/>
      <c r="H306" s="129"/>
      <c r="I306" s="127"/>
      <c r="J306" s="127"/>
    </row>
    <row r="307" spans="1:12" s="74" customFormat="1" ht="71" customHeight="1">
      <c r="A307" s="315">
        <v>113</v>
      </c>
      <c r="B307" s="333" t="s">
        <v>603</v>
      </c>
      <c r="C307" s="317" t="s">
        <v>318</v>
      </c>
      <c r="D307" s="318" t="s">
        <v>27</v>
      </c>
      <c r="E307" s="299">
        <v>940</v>
      </c>
      <c r="F307" s="319">
        <v>0</v>
      </c>
      <c r="G307" s="320">
        <v>0</v>
      </c>
      <c r="H307" s="77"/>
      <c r="I307" s="77"/>
      <c r="J307" s="77"/>
      <c r="L307" s="190"/>
    </row>
    <row r="308" spans="1:12" s="74" customFormat="1" ht="11" customHeight="1">
      <c r="A308" s="315"/>
      <c r="B308" s="315"/>
      <c r="C308" s="425"/>
      <c r="D308" s="323"/>
      <c r="E308" s="299"/>
      <c r="F308" s="325"/>
      <c r="G308" s="325"/>
      <c r="H308" s="75"/>
      <c r="I308" s="76"/>
      <c r="J308" s="76"/>
      <c r="L308" s="175"/>
    </row>
    <row r="309" spans="1:12" s="128" customFormat="1" ht="13">
      <c r="A309" s="391"/>
      <c r="B309" s="391"/>
      <c r="C309" s="424" t="s">
        <v>260</v>
      </c>
      <c r="D309" s="405"/>
      <c r="E309" s="362"/>
      <c r="F309" s="411"/>
      <c r="G309" s="407"/>
      <c r="H309" s="129"/>
      <c r="I309" s="166"/>
      <c r="J309" s="166"/>
    </row>
    <row r="310" spans="1:12" s="128" customFormat="1" ht="11" customHeight="1">
      <c r="A310" s="315"/>
      <c r="B310" s="315"/>
      <c r="C310" s="361"/>
      <c r="D310" s="405"/>
      <c r="E310" s="362"/>
      <c r="F310" s="411"/>
      <c r="G310" s="407"/>
      <c r="H310" s="129"/>
      <c r="I310" s="166"/>
      <c r="J310" s="166"/>
    </row>
    <row r="311" spans="1:12" s="185" customFormat="1" ht="13">
      <c r="A311" s="436"/>
      <c r="B311" s="436"/>
      <c r="C311" s="437" t="s">
        <v>472</v>
      </c>
      <c r="D311" s="438"/>
      <c r="E311" s="439"/>
      <c r="F311" s="440"/>
      <c r="G311" s="441"/>
      <c r="H311" s="183"/>
      <c r="I311" s="184"/>
      <c r="J311" s="184"/>
    </row>
    <row r="312" spans="1:12" s="185" customFormat="1" ht="150.65" customHeight="1">
      <c r="A312" s="315">
        <v>114</v>
      </c>
      <c r="B312" s="333" t="s">
        <v>604</v>
      </c>
      <c r="C312" s="442" t="s">
        <v>473</v>
      </c>
      <c r="D312" s="438"/>
      <c r="E312" s="439"/>
      <c r="F312" s="443"/>
      <c r="G312" s="444"/>
      <c r="H312" s="183"/>
      <c r="I312" s="184"/>
      <c r="J312" s="184"/>
    </row>
    <row r="313" spans="1:12" s="185" customFormat="1">
      <c r="A313" s="445"/>
      <c r="B313" s="446"/>
      <c r="C313" s="442" t="s">
        <v>474</v>
      </c>
      <c r="D313" s="438" t="s">
        <v>282</v>
      </c>
      <c r="E313" s="299">
        <f>20+29</f>
        <v>49</v>
      </c>
      <c r="F313" s="319">
        <v>0</v>
      </c>
      <c r="G313" s="320">
        <v>0</v>
      </c>
      <c r="H313" s="183"/>
      <c r="I313" s="184"/>
      <c r="J313" s="184"/>
    </row>
    <row r="314" spans="1:12" s="185" customFormat="1">
      <c r="A314" s="445"/>
      <c r="B314" s="446"/>
      <c r="C314" s="442"/>
      <c r="D314" s="438"/>
      <c r="E314" s="299"/>
      <c r="F314" s="399"/>
      <c r="G314" s="434"/>
      <c r="H314" s="183"/>
      <c r="I314" s="184"/>
      <c r="J314" s="184"/>
    </row>
    <row r="315" spans="1:12" s="185" customFormat="1">
      <c r="A315" s="445"/>
      <c r="B315" s="446"/>
      <c r="C315" s="442"/>
      <c r="D315" s="438"/>
      <c r="E315" s="439"/>
      <c r="F315" s="443"/>
      <c r="G315" s="447"/>
      <c r="H315" s="183"/>
      <c r="I315" s="184"/>
      <c r="J315" s="184"/>
    </row>
    <row r="316" spans="1:12" s="185" customFormat="1" ht="13">
      <c r="A316" s="445"/>
      <c r="B316" s="446"/>
      <c r="C316" s="437" t="s">
        <v>475</v>
      </c>
      <c r="D316" s="438"/>
      <c r="E316" s="439"/>
      <c r="F316" s="443"/>
      <c r="G316" s="444"/>
      <c r="H316" s="183"/>
      <c r="I316" s="184"/>
      <c r="J316" s="184"/>
    </row>
    <row r="317" spans="1:12" s="185" customFormat="1" ht="137.5">
      <c r="A317" s="315">
        <f>A312+1</f>
        <v>115</v>
      </c>
      <c r="B317" s="448" t="s">
        <v>605</v>
      </c>
      <c r="C317" s="442" t="s">
        <v>476</v>
      </c>
      <c r="D317" s="438"/>
      <c r="E317" s="439"/>
      <c r="F317" s="443"/>
      <c r="G317" s="444"/>
      <c r="H317" s="183"/>
      <c r="I317" s="184"/>
      <c r="J317" s="184"/>
    </row>
    <row r="318" spans="1:12" s="185" customFormat="1">
      <c r="A318" s="445"/>
      <c r="B318" s="446"/>
      <c r="C318" s="442" t="s">
        <v>477</v>
      </c>
      <c r="D318" s="438" t="s">
        <v>282</v>
      </c>
      <c r="E318" s="299">
        <f>6+4</f>
        <v>10</v>
      </c>
      <c r="F318" s="319">
        <v>0</v>
      </c>
      <c r="G318" s="320">
        <v>0</v>
      </c>
      <c r="H318" s="183"/>
      <c r="I318" s="184"/>
      <c r="J318" s="184"/>
    </row>
    <row r="319" spans="1:12" s="185" customFormat="1">
      <c r="A319" s="445"/>
      <c r="B319" s="446"/>
      <c r="C319" s="442"/>
      <c r="D319" s="438"/>
      <c r="E319" s="299"/>
      <c r="F319" s="399"/>
      <c r="G319" s="434"/>
      <c r="H319" s="183"/>
      <c r="I319" s="184"/>
      <c r="J319" s="184"/>
    </row>
    <row r="320" spans="1:12" s="185" customFormat="1">
      <c r="A320" s="445"/>
      <c r="B320" s="446"/>
      <c r="C320" s="442"/>
      <c r="D320" s="438"/>
      <c r="E320" s="439"/>
      <c r="F320" s="443"/>
      <c r="G320" s="444"/>
      <c r="H320" s="183"/>
      <c r="I320" s="184"/>
      <c r="J320" s="184"/>
    </row>
    <row r="321" spans="1:10" s="185" customFormat="1" ht="13">
      <c r="A321" s="445"/>
      <c r="B321" s="446"/>
      <c r="C321" s="437" t="s">
        <v>478</v>
      </c>
      <c r="D321" s="438"/>
      <c r="E321" s="439"/>
      <c r="F321" s="443"/>
      <c r="G321" s="444"/>
      <c r="H321" s="183"/>
      <c r="I321" s="184"/>
      <c r="J321" s="184"/>
    </row>
    <row r="322" spans="1:10" s="185" customFormat="1" ht="175">
      <c r="A322" s="315">
        <f>A317+1</f>
        <v>116</v>
      </c>
      <c r="B322" s="448" t="s">
        <v>606</v>
      </c>
      <c r="C322" s="442" t="s">
        <v>479</v>
      </c>
      <c r="D322" s="438"/>
      <c r="E322" s="439"/>
      <c r="F322" s="443"/>
      <c r="G322" s="444"/>
      <c r="H322" s="183"/>
      <c r="I322" s="184"/>
      <c r="J322" s="184"/>
    </row>
    <row r="323" spans="1:10" s="185" customFormat="1">
      <c r="A323" s="449"/>
      <c r="B323" s="449"/>
      <c r="C323" s="442" t="s">
        <v>480</v>
      </c>
      <c r="D323" s="438" t="s">
        <v>13</v>
      </c>
      <c r="E323" s="299">
        <f>(2.365*7)+1</f>
        <v>17.555</v>
      </c>
      <c r="F323" s="319">
        <v>0</v>
      </c>
      <c r="G323" s="320">
        <v>0</v>
      </c>
      <c r="H323" s="183"/>
      <c r="I323" s="184"/>
      <c r="J323" s="184"/>
    </row>
    <row r="324" spans="1:10" s="185" customFormat="1">
      <c r="A324" s="445"/>
      <c r="B324" s="446"/>
      <c r="C324" s="442"/>
      <c r="D324" s="438"/>
      <c r="E324" s="439"/>
      <c r="F324" s="443"/>
      <c r="G324" s="444"/>
      <c r="H324" s="183"/>
      <c r="I324" s="184"/>
      <c r="J324" s="184"/>
    </row>
    <row r="325" spans="1:10" s="185" customFormat="1">
      <c r="A325" s="445"/>
      <c r="B325" s="446"/>
      <c r="C325" s="442"/>
      <c r="D325" s="438"/>
      <c r="E325" s="439"/>
      <c r="F325" s="443"/>
      <c r="G325" s="444"/>
      <c r="H325" s="183"/>
      <c r="I325" s="184"/>
      <c r="J325" s="184"/>
    </row>
    <row r="326" spans="1:10" s="185" customFormat="1">
      <c r="A326" s="445"/>
      <c r="B326" s="446"/>
      <c r="C326" s="442"/>
      <c r="D326" s="438"/>
      <c r="E326" s="439"/>
      <c r="F326" s="443"/>
      <c r="G326" s="444"/>
      <c r="H326" s="183"/>
      <c r="I326" s="184"/>
      <c r="J326" s="184"/>
    </row>
    <row r="327" spans="1:10" s="185" customFormat="1" ht="13">
      <c r="A327" s="445"/>
      <c r="B327" s="446"/>
      <c r="C327" s="437" t="s">
        <v>481</v>
      </c>
      <c r="D327" s="438"/>
      <c r="E327" s="439"/>
      <c r="F327" s="443"/>
      <c r="G327" s="444"/>
      <c r="H327" s="183"/>
      <c r="I327" s="184"/>
      <c r="J327" s="184"/>
    </row>
    <row r="328" spans="1:10" s="185" customFormat="1" ht="206.4" customHeight="1">
      <c r="A328" s="315">
        <f>A322+1</f>
        <v>117</v>
      </c>
      <c r="B328" s="448" t="s">
        <v>607</v>
      </c>
      <c r="C328" s="442" t="s">
        <v>482</v>
      </c>
      <c r="D328" s="438"/>
      <c r="E328" s="439"/>
      <c r="F328" s="443"/>
      <c r="G328" s="444"/>
      <c r="H328" s="183"/>
      <c r="I328" s="184"/>
      <c r="J328" s="184"/>
    </row>
    <row r="329" spans="1:10" s="185" customFormat="1">
      <c r="A329" s="449"/>
      <c r="B329" s="449"/>
      <c r="C329" s="442" t="s">
        <v>483</v>
      </c>
      <c r="D329" s="438" t="s">
        <v>13</v>
      </c>
      <c r="E329" s="299">
        <f>2.365*6+1</f>
        <v>15.190000000000001</v>
      </c>
      <c r="F329" s="319">
        <v>0</v>
      </c>
      <c r="G329" s="320">
        <v>0</v>
      </c>
      <c r="H329" s="183"/>
      <c r="I329" s="184"/>
      <c r="J329" s="184"/>
    </row>
    <row r="330" spans="1:10" s="185" customFormat="1">
      <c r="A330" s="449"/>
      <c r="B330" s="449"/>
      <c r="C330" s="442"/>
      <c r="D330" s="438"/>
      <c r="E330" s="299"/>
      <c r="F330" s="399"/>
      <c r="G330" s="434"/>
      <c r="H330" s="183"/>
      <c r="I330" s="184"/>
      <c r="J330" s="184"/>
    </row>
    <row r="331" spans="1:10" s="185" customFormat="1">
      <c r="A331" s="445"/>
      <c r="B331" s="446"/>
      <c r="C331" s="442"/>
      <c r="D331" s="438"/>
      <c r="E331" s="439"/>
      <c r="F331" s="443"/>
      <c r="G331" s="444"/>
      <c r="H331" s="183"/>
      <c r="I331" s="184"/>
      <c r="J331" s="184"/>
    </row>
    <row r="332" spans="1:10" s="185" customFormat="1" ht="13">
      <c r="A332" s="445"/>
      <c r="B332" s="446"/>
      <c r="C332" s="450" t="s">
        <v>484</v>
      </c>
      <c r="D332" s="438"/>
      <c r="E332" s="439"/>
      <c r="F332" s="443"/>
      <c r="G332" s="444"/>
      <c r="H332" s="183"/>
      <c r="I332" s="184"/>
      <c r="J332" s="184"/>
    </row>
    <row r="333" spans="1:10" s="185" customFormat="1" ht="177.65" customHeight="1">
      <c r="A333" s="315">
        <f>A328+1</f>
        <v>118</v>
      </c>
      <c r="B333" s="448" t="s">
        <v>608</v>
      </c>
      <c r="C333" s="442" t="s">
        <v>485</v>
      </c>
      <c r="D333" s="438"/>
      <c r="E333" s="399"/>
      <c r="F333" s="399"/>
      <c r="G333" s="434"/>
      <c r="H333" s="183"/>
      <c r="I333" s="184"/>
      <c r="J333" s="184"/>
    </row>
    <row r="334" spans="1:10" s="185" customFormat="1">
      <c r="A334" s="449"/>
      <c r="B334" s="449"/>
      <c r="C334" s="442" t="s">
        <v>486</v>
      </c>
      <c r="D334" s="438" t="s">
        <v>13</v>
      </c>
      <c r="E334" s="299">
        <f>2.365*8+1</f>
        <v>19.920000000000002</v>
      </c>
      <c r="F334" s="319">
        <v>0</v>
      </c>
      <c r="G334" s="320">
        <v>0</v>
      </c>
      <c r="H334" s="183"/>
      <c r="I334" s="184"/>
      <c r="J334" s="184"/>
    </row>
    <row r="335" spans="1:10" s="185" customFormat="1">
      <c r="A335" s="449"/>
      <c r="B335" s="449"/>
      <c r="C335" s="442"/>
      <c r="D335" s="438"/>
      <c r="E335" s="299"/>
      <c r="F335" s="399"/>
      <c r="G335" s="434"/>
      <c r="H335" s="183"/>
      <c r="I335" s="184"/>
      <c r="J335" s="184"/>
    </row>
    <row r="336" spans="1:10" s="185" customFormat="1">
      <c r="A336" s="315"/>
      <c r="B336" s="448"/>
      <c r="C336" s="442"/>
      <c r="D336" s="438"/>
      <c r="E336" s="439"/>
      <c r="F336" s="443"/>
      <c r="G336" s="444"/>
      <c r="H336" s="183"/>
      <c r="I336" s="184"/>
      <c r="J336" s="184"/>
    </row>
    <row r="337" spans="1:10" s="185" customFormat="1" ht="13">
      <c r="A337" s="445"/>
      <c r="B337" s="446"/>
      <c r="C337" s="437" t="s">
        <v>487</v>
      </c>
      <c r="D337" s="438"/>
      <c r="E337" s="439"/>
      <c r="F337" s="443"/>
      <c r="G337" s="444"/>
      <c r="H337" s="183"/>
      <c r="I337" s="184"/>
      <c r="J337" s="184"/>
    </row>
    <row r="338" spans="1:10" s="185" customFormat="1" ht="147.75" customHeight="1">
      <c r="A338" s="315">
        <f>A333+1</f>
        <v>119</v>
      </c>
      <c r="B338" s="448" t="s">
        <v>609</v>
      </c>
      <c r="C338" s="442" t="s">
        <v>488</v>
      </c>
      <c r="D338" s="438"/>
      <c r="E338" s="299"/>
      <c r="F338" s="399"/>
      <c r="G338" s="434"/>
      <c r="H338" s="183"/>
      <c r="I338" s="184"/>
      <c r="J338" s="184"/>
    </row>
    <row r="339" spans="1:10" s="185" customFormat="1">
      <c r="A339" s="445"/>
      <c r="B339" s="446"/>
      <c r="C339" s="442" t="s">
        <v>489</v>
      </c>
      <c r="D339" s="438" t="s">
        <v>282</v>
      </c>
      <c r="E339" s="299">
        <f>6+4</f>
        <v>10</v>
      </c>
      <c r="F339" s="319">
        <v>0</v>
      </c>
      <c r="G339" s="320">
        <v>0</v>
      </c>
      <c r="H339" s="183"/>
      <c r="I339" s="184"/>
      <c r="J339" s="184"/>
    </row>
    <row r="340" spans="1:10" s="185" customFormat="1">
      <c r="A340" s="449"/>
      <c r="B340" s="449"/>
      <c r="C340" s="442"/>
      <c r="D340" s="438"/>
      <c r="E340" s="439"/>
      <c r="F340" s="443"/>
      <c r="G340" s="444"/>
      <c r="H340" s="183"/>
      <c r="I340" s="184"/>
      <c r="J340" s="184"/>
    </row>
    <row r="341" spans="1:10" s="185" customFormat="1">
      <c r="A341" s="449"/>
      <c r="B341" s="449"/>
      <c r="C341" s="442"/>
      <c r="D341" s="438"/>
      <c r="E341" s="439"/>
      <c r="F341" s="443"/>
      <c r="G341" s="444"/>
      <c r="H341" s="183"/>
      <c r="I341" s="184"/>
      <c r="J341" s="184"/>
    </row>
    <row r="342" spans="1:10" s="185" customFormat="1" ht="13">
      <c r="A342" s="445"/>
      <c r="B342" s="446"/>
      <c r="C342" s="437" t="s">
        <v>490</v>
      </c>
      <c r="D342" s="438"/>
      <c r="E342" s="439"/>
      <c r="F342" s="443"/>
      <c r="G342" s="444"/>
      <c r="H342" s="183"/>
      <c r="I342" s="184"/>
      <c r="J342" s="184"/>
    </row>
    <row r="343" spans="1:10" s="185" customFormat="1" ht="150" customHeight="1">
      <c r="A343" s="315">
        <f>A338+1</f>
        <v>120</v>
      </c>
      <c r="B343" s="448" t="s">
        <v>610</v>
      </c>
      <c r="C343" s="442" t="s">
        <v>488</v>
      </c>
      <c r="D343" s="438"/>
      <c r="E343" s="439"/>
      <c r="F343" s="443"/>
      <c r="G343" s="444"/>
      <c r="H343" s="183"/>
      <c r="I343" s="184"/>
      <c r="J343" s="184"/>
    </row>
    <row r="344" spans="1:10" s="185" customFormat="1">
      <c r="A344" s="445"/>
      <c r="B344" s="446"/>
      <c r="C344" s="442" t="s">
        <v>491</v>
      </c>
      <c r="D344" s="438" t="s">
        <v>282</v>
      </c>
      <c r="E344" s="299">
        <f>3+5</f>
        <v>8</v>
      </c>
      <c r="F344" s="319">
        <v>0</v>
      </c>
      <c r="G344" s="320">
        <v>0</v>
      </c>
      <c r="H344" s="183"/>
      <c r="I344" s="184"/>
      <c r="J344" s="184"/>
    </row>
    <row r="345" spans="1:10" s="185" customFormat="1">
      <c r="A345" s="445"/>
      <c r="B345" s="446"/>
      <c r="C345" s="442"/>
      <c r="D345" s="438"/>
      <c r="E345" s="299"/>
      <c r="F345" s="399"/>
      <c r="G345" s="434"/>
      <c r="H345" s="183"/>
      <c r="I345" s="184"/>
      <c r="J345" s="184"/>
    </row>
    <row r="346" spans="1:10" s="185" customFormat="1">
      <c r="A346" s="445"/>
      <c r="B346" s="446"/>
      <c r="C346" s="442"/>
      <c r="D346" s="438"/>
      <c r="E346" s="299"/>
      <c r="F346" s="399"/>
      <c r="G346" s="434"/>
      <c r="H346" s="183"/>
      <c r="I346" s="184"/>
      <c r="J346" s="184"/>
    </row>
    <row r="347" spans="1:10" s="185" customFormat="1" ht="13">
      <c r="A347" s="449"/>
      <c r="B347" s="449"/>
      <c r="C347" s="437" t="s">
        <v>492</v>
      </c>
      <c r="D347" s="438"/>
      <c r="E347" s="439"/>
      <c r="F347" s="443"/>
      <c r="G347" s="444"/>
      <c r="H347" s="183"/>
      <c r="I347" s="184"/>
      <c r="J347" s="184"/>
    </row>
    <row r="348" spans="1:10" s="185" customFormat="1" ht="160.75" customHeight="1">
      <c r="A348" s="315">
        <f>A343+1</f>
        <v>121</v>
      </c>
      <c r="B348" s="448" t="s">
        <v>611</v>
      </c>
      <c r="C348" s="442" t="s">
        <v>493</v>
      </c>
      <c r="D348" s="438"/>
      <c r="E348" s="439"/>
      <c r="F348" s="443"/>
      <c r="G348" s="444"/>
      <c r="H348" s="183"/>
      <c r="I348" s="184"/>
      <c r="J348" s="184"/>
    </row>
    <row r="349" spans="1:10" s="185" customFormat="1">
      <c r="A349" s="445"/>
      <c r="B349" s="446"/>
      <c r="C349" s="442" t="s">
        <v>494</v>
      </c>
      <c r="D349" s="438" t="s">
        <v>282</v>
      </c>
      <c r="E349" s="299">
        <f>15+29</f>
        <v>44</v>
      </c>
      <c r="F349" s="319">
        <v>0</v>
      </c>
      <c r="G349" s="320">
        <v>0</v>
      </c>
      <c r="H349" s="183"/>
      <c r="I349" s="184"/>
      <c r="J349" s="184"/>
    </row>
    <row r="350" spans="1:10" s="185" customFormat="1">
      <c r="A350" s="445"/>
      <c r="B350" s="446"/>
      <c r="C350" s="442"/>
      <c r="D350" s="438"/>
      <c r="E350" s="299"/>
      <c r="F350" s="399"/>
      <c r="G350" s="434"/>
      <c r="H350" s="183"/>
      <c r="I350" s="184"/>
      <c r="J350" s="184"/>
    </row>
    <row r="351" spans="1:10" s="185" customFormat="1">
      <c r="A351" s="445"/>
      <c r="B351" s="446"/>
      <c r="C351" s="442"/>
      <c r="D351" s="438"/>
      <c r="E351" s="439"/>
      <c r="F351" s="443"/>
      <c r="G351" s="443"/>
      <c r="H351" s="183"/>
      <c r="I351" s="184"/>
      <c r="J351" s="184"/>
    </row>
    <row r="352" spans="1:10" s="185" customFormat="1" ht="13">
      <c r="A352" s="449"/>
      <c r="B352" s="449"/>
      <c r="C352" s="437" t="s">
        <v>495</v>
      </c>
      <c r="D352" s="438"/>
      <c r="E352" s="439"/>
      <c r="F352" s="443"/>
      <c r="G352" s="444"/>
      <c r="H352" s="183"/>
      <c r="I352" s="184"/>
      <c r="J352" s="184"/>
    </row>
    <row r="353" spans="1:10" s="185" customFormat="1" ht="99.75" customHeight="1">
      <c r="A353" s="315">
        <v>122</v>
      </c>
      <c r="B353" s="448" t="s">
        <v>612</v>
      </c>
      <c r="C353" s="442" t="s">
        <v>496</v>
      </c>
      <c r="D353" s="438"/>
      <c r="E353" s="439"/>
      <c r="F353" s="443"/>
      <c r="G353" s="444"/>
      <c r="H353" s="183"/>
      <c r="I353" s="184"/>
      <c r="J353" s="184"/>
    </row>
    <row r="354" spans="1:10" s="185" customFormat="1">
      <c r="A354" s="445"/>
      <c r="B354" s="446"/>
      <c r="C354" s="442" t="s">
        <v>497</v>
      </c>
      <c r="D354" s="438" t="s">
        <v>13</v>
      </c>
      <c r="E354" s="299">
        <f>12*2</f>
        <v>24</v>
      </c>
      <c r="F354" s="319">
        <v>0</v>
      </c>
      <c r="G354" s="320">
        <v>0</v>
      </c>
      <c r="H354" s="183"/>
      <c r="I354" s="184"/>
      <c r="J354" s="184"/>
    </row>
    <row r="355" spans="1:10" s="185" customFormat="1">
      <c r="A355" s="445"/>
      <c r="B355" s="446"/>
      <c r="C355" s="442"/>
      <c r="D355" s="438"/>
      <c r="E355" s="439"/>
      <c r="F355" s="443"/>
      <c r="G355" s="443"/>
      <c r="H355" s="183"/>
      <c r="I355" s="184"/>
      <c r="J355" s="184"/>
    </row>
    <row r="356" spans="1:10" s="185" customFormat="1">
      <c r="A356" s="445"/>
      <c r="B356" s="446"/>
      <c r="C356" s="442"/>
      <c r="D356" s="438"/>
      <c r="E356" s="439"/>
      <c r="F356" s="443"/>
      <c r="G356" s="443"/>
      <c r="H356" s="183"/>
      <c r="I356" s="184"/>
      <c r="J356" s="184"/>
    </row>
    <row r="357" spans="1:10" s="185" customFormat="1">
      <c r="A357" s="445"/>
      <c r="B357" s="446"/>
      <c r="C357" s="442"/>
      <c r="D357" s="438"/>
      <c r="E357" s="439"/>
      <c r="F357" s="443"/>
      <c r="G357" s="443"/>
      <c r="H357" s="183"/>
      <c r="I357" s="184"/>
      <c r="J357" s="184"/>
    </row>
    <row r="358" spans="1:10" s="185" customFormat="1">
      <c r="A358" s="445"/>
      <c r="B358" s="446"/>
      <c r="C358" s="442"/>
      <c r="D358" s="438"/>
      <c r="E358" s="439"/>
      <c r="F358" s="443"/>
      <c r="G358" s="443"/>
      <c r="H358" s="183"/>
      <c r="I358" s="184"/>
      <c r="J358" s="184"/>
    </row>
    <row r="359" spans="1:10" s="185" customFormat="1">
      <c r="A359" s="445"/>
      <c r="B359" s="446"/>
      <c r="C359" s="442"/>
      <c r="D359" s="438"/>
      <c r="E359" s="439"/>
      <c r="F359" s="443"/>
      <c r="G359" s="443"/>
      <c r="H359" s="183"/>
      <c r="I359" s="184"/>
      <c r="J359" s="184"/>
    </row>
    <row r="360" spans="1:10" s="185" customFormat="1">
      <c r="A360" s="445"/>
      <c r="B360" s="446"/>
      <c r="C360" s="442"/>
      <c r="D360" s="438"/>
      <c r="E360" s="439"/>
      <c r="F360" s="443"/>
      <c r="G360" s="443"/>
      <c r="H360" s="183"/>
      <c r="I360" s="184"/>
      <c r="J360" s="184"/>
    </row>
    <row r="361" spans="1:10" s="185" customFormat="1">
      <c r="A361" s="445"/>
      <c r="B361" s="446"/>
      <c r="C361" s="442"/>
      <c r="D361" s="438"/>
      <c r="E361" s="439"/>
      <c r="F361" s="443"/>
      <c r="G361" s="443"/>
      <c r="H361" s="183"/>
      <c r="I361" s="184"/>
      <c r="J361" s="184"/>
    </row>
    <row r="362" spans="1:10" s="185" customFormat="1">
      <c r="A362" s="445"/>
      <c r="B362" s="446"/>
      <c r="C362" s="442"/>
      <c r="D362" s="438"/>
      <c r="E362" s="439"/>
      <c r="F362" s="443"/>
      <c r="G362" s="443"/>
      <c r="H362" s="183"/>
      <c r="I362" s="184"/>
      <c r="J362" s="184"/>
    </row>
    <row r="363" spans="1:10" s="185" customFormat="1">
      <c r="A363" s="445"/>
      <c r="B363" s="446"/>
      <c r="C363" s="442"/>
      <c r="D363" s="438"/>
      <c r="E363" s="439"/>
      <c r="F363" s="443"/>
      <c r="G363" s="443"/>
      <c r="H363" s="183"/>
      <c r="I363" s="184"/>
      <c r="J363" s="184"/>
    </row>
    <row r="364" spans="1:10" s="185" customFormat="1">
      <c r="A364" s="445"/>
      <c r="B364" s="446"/>
      <c r="C364" s="442"/>
      <c r="D364" s="438"/>
      <c r="E364" s="439"/>
      <c r="F364" s="443"/>
      <c r="G364" s="443"/>
      <c r="H364" s="183"/>
      <c r="I364" s="184"/>
      <c r="J364" s="184"/>
    </row>
    <row r="365" spans="1:10" s="185" customFormat="1">
      <c r="A365" s="445"/>
      <c r="B365" s="446"/>
      <c r="C365" s="442"/>
      <c r="D365" s="438"/>
      <c r="E365" s="439"/>
      <c r="F365" s="443"/>
      <c r="G365" s="443"/>
      <c r="H365" s="183"/>
      <c r="I365" s="184"/>
      <c r="J365" s="184"/>
    </row>
    <row r="366" spans="1:10" s="185" customFormat="1">
      <c r="A366" s="445"/>
      <c r="B366" s="446"/>
      <c r="C366" s="442"/>
      <c r="D366" s="438"/>
      <c r="E366" s="439"/>
      <c r="F366" s="443"/>
      <c r="G366" s="443"/>
      <c r="H366" s="183"/>
      <c r="I366" s="184"/>
      <c r="J366" s="184"/>
    </row>
    <row r="367" spans="1:10" s="185" customFormat="1" ht="13">
      <c r="A367" s="436"/>
      <c r="B367" s="436"/>
      <c r="C367" s="437" t="s">
        <v>498</v>
      </c>
      <c r="D367" s="438"/>
      <c r="E367" s="439"/>
      <c r="F367" s="443"/>
      <c r="G367" s="444"/>
      <c r="H367" s="183"/>
      <c r="I367" s="184"/>
      <c r="J367" s="184"/>
    </row>
    <row r="368" spans="1:10" s="185" customFormat="1" ht="147.75" customHeight="1">
      <c r="A368" s="315">
        <f>A353+1</f>
        <v>123</v>
      </c>
      <c r="B368" s="448" t="s">
        <v>613</v>
      </c>
      <c r="C368" s="442" t="s">
        <v>499</v>
      </c>
      <c r="D368" s="438"/>
      <c r="E368" s="439"/>
      <c r="F368" s="443"/>
      <c r="G368" s="444"/>
      <c r="H368" s="183"/>
      <c r="I368" s="184"/>
      <c r="J368" s="184"/>
    </row>
    <row r="369" spans="1:10" s="185" customFormat="1">
      <c r="A369" s="445"/>
      <c r="B369" s="446"/>
      <c r="C369" s="442" t="s">
        <v>500</v>
      </c>
      <c r="D369" s="438" t="s">
        <v>282</v>
      </c>
      <c r="E369" s="299">
        <f>6+32</f>
        <v>38</v>
      </c>
      <c r="F369" s="319">
        <v>0</v>
      </c>
      <c r="G369" s="320">
        <v>0</v>
      </c>
      <c r="H369" s="183"/>
      <c r="I369" s="184"/>
      <c r="J369" s="184"/>
    </row>
    <row r="370" spans="1:10" s="185" customFormat="1">
      <c r="A370" s="445"/>
      <c r="B370" s="446"/>
      <c r="C370" s="442"/>
      <c r="D370" s="438"/>
      <c r="E370" s="439"/>
      <c r="F370" s="443"/>
      <c r="G370" s="443"/>
      <c r="H370" s="183"/>
      <c r="I370" s="184"/>
      <c r="J370" s="184"/>
    </row>
    <row r="371" spans="1:10" ht="20" customHeight="1">
      <c r="A371" s="800" t="s">
        <v>601</v>
      </c>
      <c r="B371" s="800"/>
      <c r="C371" s="800"/>
      <c r="D371" s="800"/>
      <c r="E371" s="801"/>
      <c r="F371" s="800"/>
      <c r="G371" s="191">
        <f>SUM(G258:G370)</f>
        <v>0</v>
      </c>
      <c r="H371" s="172"/>
      <c r="I371" s="173">
        <f>G372/23000</f>
        <v>0</v>
      </c>
      <c r="J371" s="173"/>
    </row>
    <row r="372" spans="1:10" s="187" customFormat="1" ht="20" customHeight="1">
      <c r="A372" s="802" t="s">
        <v>638</v>
      </c>
      <c r="B372" s="802"/>
      <c r="C372" s="802"/>
      <c r="D372" s="802"/>
      <c r="E372" s="802"/>
      <c r="F372" s="802"/>
      <c r="G372" s="193">
        <f>G371+G238</f>
        <v>0</v>
      </c>
    </row>
  </sheetData>
  <mergeCells count="16">
    <mergeCell ref="A371:F371"/>
    <mergeCell ref="A372:F372"/>
    <mergeCell ref="A237:F237"/>
    <mergeCell ref="A238:F238"/>
    <mergeCell ref="A1:G1"/>
    <mergeCell ref="A3:G3"/>
    <mergeCell ref="A5:G5"/>
    <mergeCell ref="A236:F236"/>
    <mergeCell ref="A7:G7"/>
    <mergeCell ref="G9:G11"/>
    <mergeCell ref="A9:A11"/>
    <mergeCell ref="B9:B11"/>
    <mergeCell ref="C9:C11"/>
    <mergeCell ref="D9:D11"/>
    <mergeCell ref="E9:E11"/>
    <mergeCell ref="F9:F11"/>
  </mergeCells>
  <printOptions horizontalCentered="1"/>
  <pageMargins left="0.75" right="0.5" top="0.75" bottom="0.75" header="0.3" footer="0.3"/>
  <pageSetup paperSize="9" scale="90" orientation="portrait" r:id="rId1"/>
  <headerFooter scaleWithDoc="0">
    <oddHeader>&amp;R&amp;8CCU Block, Bannu Civil  Works 
Page-&amp;P of &amp;N</oddHeader>
    <oddFooter>&amp;L&amp;G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0FC7-A63C-455C-B135-1F0D2DF94DCD}">
  <dimension ref="A1:S397"/>
  <sheetViews>
    <sheetView view="pageBreakPreview" zoomScaleSheetLayoutView="100" workbookViewId="0">
      <selection activeCell="I10" sqref="I10"/>
    </sheetView>
  </sheetViews>
  <sheetFormatPr defaultColWidth="9.08984375" defaultRowHeight="12.5"/>
  <cols>
    <col min="1" max="1" width="4.90625" style="232" customWidth="1"/>
    <col min="2" max="2" width="12.54296875" style="234" customWidth="1"/>
    <col min="3" max="3" width="40.1796875" style="232" customWidth="1"/>
    <col min="4" max="4" width="2.54296875" style="232" customWidth="1"/>
    <col min="5" max="5" width="6.453125" style="234" customWidth="1"/>
    <col min="6" max="6" width="6.54296875" style="220" bestFit="1" customWidth="1"/>
    <col min="7" max="7" width="11.6328125" style="220" bestFit="1" customWidth="1"/>
    <col min="8" max="8" width="14.453125" style="221" bestFit="1" customWidth="1"/>
    <col min="9" max="10" width="16.6328125" style="227" customWidth="1"/>
    <col min="11" max="11" width="15.36328125" style="228" bestFit="1" customWidth="1"/>
    <col min="12" max="12" width="17" style="74" customWidth="1"/>
    <col min="13" max="13" width="11.54296875" style="74" bestFit="1" customWidth="1"/>
    <col min="14" max="14" width="43" style="74" customWidth="1"/>
    <col min="15" max="15" width="15" style="74" bestFit="1" customWidth="1"/>
    <col min="16" max="16" width="14" style="74" bestFit="1" customWidth="1"/>
    <col min="17" max="16384" width="9.08984375" style="74"/>
  </cols>
  <sheetData>
    <row r="1" spans="1:14" ht="14">
      <c r="A1" s="820" t="s">
        <v>568</v>
      </c>
      <c r="B1" s="820"/>
      <c r="C1" s="820"/>
      <c r="D1" s="820"/>
      <c r="E1" s="820"/>
      <c r="F1" s="820"/>
      <c r="G1" s="820"/>
      <c r="H1" s="820"/>
      <c r="I1" s="211"/>
      <c r="J1" s="211"/>
      <c r="K1" s="211"/>
      <c r="L1" s="212"/>
      <c r="N1" s="175"/>
    </row>
    <row r="2" spans="1:14" s="215" customFormat="1" ht="14">
      <c r="A2" s="213"/>
      <c r="B2" s="213"/>
      <c r="C2" s="213"/>
      <c r="D2" s="213"/>
      <c r="E2" s="213"/>
      <c r="F2" s="213"/>
      <c r="G2" s="213"/>
      <c r="H2" s="213"/>
      <c r="I2" s="122"/>
      <c r="J2" s="214"/>
      <c r="K2" s="214"/>
      <c r="L2" s="212"/>
      <c r="N2" s="175"/>
    </row>
    <row r="3" spans="1:14" s="215" customFormat="1" ht="14">
      <c r="A3" s="820" t="s">
        <v>593</v>
      </c>
      <c r="B3" s="820"/>
      <c r="C3" s="820"/>
      <c r="D3" s="820"/>
      <c r="E3" s="820"/>
      <c r="F3" s="820"/>
      <c r="G3" s="820"/>
      <c r="H3" s="820"/>
      <c r="I3" s="122"/>
      <c r="J3" s="122"/>
      <c r="K3" s="122"/>
      <c r="L3" s="212"/>
      <c r="N3" s="175"/>
    </row>
    <row r="4" spans="1:14" ht="14">
      <c r="A4" s="213"/>
      <c r="B4" s="213"/>
      <c r="C4" s="213"/>
      <c r="D4" s="213"/>
      <c r="E4" s="213"/>
      <c r="F4" s="216"/>
      <c r="G4" s="217"/>
      <c r="H4" s="217"/>
      <c r="I4" s="122"/>
      <c r="J4" s="122"/>
      <c r="K4" s="122"/>
      <c r="L4" s="212"/>
      <c r="N4" s="175"/>
    </row>
    <row r="5" spans="1:14" ht="14">
      <c r="A5" s="821" t="s">
        <v>569</v>
      </c>
      <c r="B5" s="821"/>
      <c r="C5" s="821"/>
      <c r="D5" s="821"/>
      <c r="E5" s="821"/>
      <c r="F5" s="821"/>
      <c r="G5" s="821"/>
      <c r="H5" s="821"/>
      <c r="I5" s="122"/>
      <c r="J5" s="122"/>
      <c r="K5" s="122"/>
      <c r="L5" s="212"/>
      <c r="N5" s="175"/>
    </row>
    <row r="6" spans="1:14" ht="13">
      <c r="A6" s="822"/>
      <c r="B6" s="822"/>
      <c r="C6" s="822"/>
      <c r="D6" s="822"/>
      <c r="E6" s="822"/>
      <c r="F6" s="822"/>
      <c r="G6" s="822"/>
      <c r="H6" s="822"/>
      <c r="I6" s="122"/>
      <c r="J6" s="122"/>
      <c r="K6" s="122"/>
      <c r="L6" s="212"/>
      <c r="N6" s="175"/>
    </row>
    <row r="7" spans="1:14" ht="14">
      <c r="A7" s="823" t="s">
        <v>646</v>
      </c>
      <c r="B7" s="823"/>
      <c r="C7" s="823"/>
      <c r="D7" s="823"/>
      <c r="E7" s="823"/>
      <c r="F7" s="823"/>
      <c r="G7" s="823"/>
      <c r="H7" s="823"/>
      <c r="I7" s="122"/>
      <c r="J7" s="122"/>
      <c r="K7" s="122"/>
      <c r="L7" s="212"/>
      <c r="N7" s="175"/>
    </row>
    <row r="8" spans="1:14" ht="14">
      <c r="A8" s="819"/>
      <c r="B8" s="819"/>
      <c r="C8" s="819"/>
      <c r="D8" s="819"/>
      <c r="E8" s="819"/>
      <c r="F8" s="819"/>
      <c r="G8" s="819"/>
      <c r="H8" s="819"/>
      <c r="I8" s="197"/>
      <c r="J8" s="197"/>
      <c r="K8" s="197"/>
      <c r="L8" s="212"/>
    </row>
    <row r="9" spans="1:14">
      <c r="A9" s="816" t="s">
        <v>647</v>
      </c>
      <c r="B9" s="816" t="s">
        <v>594</v>
      </c>
      <c r="C9" s="817" t="s">
        <v>78</v>
      </c>
      <c r="D9" s="817" t="s">
        <v>8</v>
      </c>
      <c r="E9" s="817"/>
      <c r="F9" s="818" t="s">
        <v>7</v>
      </c>
      <c r="G9" s="814" t="s">
        <v>345</v>
      </c>
      <c r="H9" s="814" t="s">
        <v>344</v>
      </c>
      <c r="I9" s="122"/>
      <c r="J9" s="122"/>
      <c r="K9" s="122"/>
      <c r="L9" s="212"/>
      <c r="N9" s="175"/>
    </row>
    <row r="10" spans="1:14">
      <c r="A10" s="816"/>
      <c r="B10" s="816"/>
      <c r="C10" s="817"/>
      <c r="D10" s="817"/>
      <c r="E10" s="817"/>
      <c r="F10" s="818"/>
      <c r="G10" s="814"/>
      <c r="H10" s="814"/>
      <c r="I10" s="135"/>
      <c r="J10" s="135"/>
      <c r="K10" s="135"/>
      <c r="L10" s="212"/>
    </row>
    <row r="11" spans="1:14" s="218" customFormat="1" ht="22.25" customHeight="1">
      <c r="A11" s="816"/>
      <c r="B11" s="816"/>
      <c r="C11" s="817"/>
      <c r="D11" s="817"/>
      <c r="E11" s="817"/>
      <c r="F11" s="818"/>
      <c r="G11" s="814"/>
      <c r="H11" s="814"/>
      <c r="I11" s="197"/>
      <c r="J11" s="197"/>
      <c r="K11" s="197"/>
      <c r="L11" s="212"/>
    </row>
    <row r="12" spans="1:14" s="218" customFormat="1" ht="13">
      <c r="A12" s="292" t="s">
        <v>79</v>
      </c>
      <c r="B12" s="292" t="s">
        <v>80</v>
      </c>
      <c r="C12" s="291" t="s">
        <v>81</v>
      </c>
      <c r="D12" s="815" t="s">
        <v>82</v>
      </c>
      <c r="E12" s="815"/>
      <c r="F12" s="293" t="s">
        <v>83</v>
      </c>
      <c r="G12" s="219" t="s">
        <v>84</v>
      </c>
      <c r="H12" s="219" t="s">
        <v>85</v>
      </c>
      <c r="I12" s="197"/>
      <c r="J12" s="197"/>
      <c r="K12" s="197"/>
      <c r="L12" s="212"/>
    </row>
    <row r="13" spans="1:14">
      <c r="A13" s="292"/>
      <c r="B13" s="451"/>
      <c r="C13" s="291"/>
      <c r="D13" s="291"/>
      <c r="E13" s="291"/>
      <c r="F13" s="293"/>
      <c r="G13" s="219"/>
      <c r="H13" s="219"/>
      <c r="I13" s="197"/>
      <c r="J13" s="197"/>
      <c r="K13" s="197"/>
      <c r="L13" s="212"/>
    </row>
    <row r="14" spans="1:14" s="215" customFormat="1" ht="13">
      <c r="A14" s="452" t="s">
        <v>648</v>
      </c>
      <c r="B14" s="453"/>
      <c r="C14" s="304" t="s">
        <v>649</v>
      </c>
      <c r="D14" s="454"/>
      <c r="E14" s="453"/>
      <c r="F14" s="455"/>
      <c r="G14" s="455"/>
      <c r="H14" s="456"/>
      <c r="I14" s="135"/>
      <c r="J14" s="135"/>
      <c r="K14" s="135"/>
      <c r="L14" s="212"/>
    </row>
    <row r="15" spans="1:14" ht="13">
      <c r="A15" s="452"/>
      <c r="B15" s="457"/>
      <c r="C15" s="304" t="s">
        <v>86</v>
      </c>
      <c r="D15" s="304"/>
      <c r="E15" s="458"/>
      <c r="F15" s="459"/>
      <c r="G15" s="455"/>
      <c r="H15" s="456"/>
      <c r="I15" s="135"/>
      <c r="J15" s="135"/>
      <c r="K15" s="135"/>
      <c r="L15" s="212"/>
    </row>
    <row r="16" spans="1:14" s="215" customFormat="1" ht="8" customHeight="1">
      <c r="A16" s="452"/>
      <c r="B16" s="457"/>
      <c r="C16" s="304"/>
      <c r="D16" s="304"/>
      <c r="E16" s="458"/>
      <c r="F16" s="459"/>
      <c r="G16" s="455"/>
      <c r="H16" s="456"/>
      <c r="I16" s="135"/>
      <c r="J16" s="135"/>
      <c r="K16" s="135"/>
      <c r="L16" s="212"/>
    </row>
    <row r="17" spans="1:17" ht="13">
      <c r="A17" s="460"/>
      <c r="B17" s="461"/>
      <c r="C17" s="462" t="s">
        <v>650</v>
      </c>
      <c r="D17" s="462"/>
      <c r="E17" s="463"/>
      <c r="F17" s="455"/>
      <c r="G17" s="455"/>
      <c r="H17" s="455"/>
      <c r="I17" s="222"/>
      <c r="J17" s="222"/>
      <c r="K17" s="222"/>
      <c r="L17" s="212"/>
    </row>
    <row r="18" spans="1:17" ht="8" customHeight="1">
      <c r="A18" s="460"/>
      <c r="B18" s="461"/>
      <c r="C18" s="464"/>
      <c r="D18" s="464"/>
      <c r="E18" s="463"/>
      <c r="F18" s="455"/>
      <c r="G18" s="465"/>
      <c r="H18" s="465"/>
      <c r="I18" s="122"/>
      <c r="J18" s="122"/>
      <c r="K18" s="122"/>
      <c r="L18" s="212"/>
    </row>
    <row r="19" spans="1:17" ht="37.5">
      <c r="A19" s="460">
        <v>1</v>
      </c>
      <c r="B19" s="461" t="s">
        <v>651</v>
      </c>
      <c r="C19" s="466" t="s">
        <v>652</v>
      </c>
      <c r="D19" s="467">
        <v>1</v>
      </c>
      <c r="E19" s="468" t="s">
        <v>164</v>
      </c>
      <c r="F19" s="467">
        <v>75</v>
      </c>
      <c r="G19" s="469">
        <v>0</v>
      </c>
      <c r="H19" s="470">
        <f>G19*F19*D19</f>
        <v>0</v>
      </c>
      <c r="I19" s="197"/>
      <c r="J19" s="197"/>
      <c r="K19" s="197"/>
      <c r="L19" s="212"/>
    </row>
    <row r="20" spans="1:17" ht="8" customHeight="1">
      <c r="A20" s="460"/>
      <c r="B20" s="461"/>
      <c r="C20" s="464"/>
      <c r="D20" s="467"/>
      <c r="E20" s="463"/>
      <c r="F20" s="471"/>
      <c r="G20" s="472"/>
      <c r="H20" s="472"/>
      <c r="I20" s="122"/>
      <c r="J20" s="122"/>
      <c r="K20" s="122"/>
      <c r="L20" s="212"/>
    </row>
    <row r="21" spans="1:17" ht="25">
      <c r="A21" s="460">
        <f>A19+1</f>
        <v>2</v>
      </c>
      <c r="B21" s="461" t="s">
        <v>653</v>
      </c>
      <c r="C21" s="466" t="s">
        <v>654</v>
      </c>
      <c r="D21" s="467">
        <v>1</v>
      </c>
      <c r="E21" s="468" t="s">
        <v>164</v>
      </c>
      <c r="F21" s="467">
        <v>20</v>
      </c>
      <c r="G21" s="469">
        <v>0</v>
      </c>
      <c r="H21" s="470">
        <f>G21*F21*D21</f>
        <v>0</v>
      </c>
      <c r="I21" s="197"/>
      <c r="J21" s="197"/>
      <c r="K21" s="197"/>
      <c r="L21" s="212"/>
    </row>
    <row r="22" spans="1:17" ht="8" customHeight="1">
      <c r="A22" s="460"/>
      <c r="B22" s="461"/>
      <c r="C22" s="464"/>
      <c r="D22" s="467"/>
      <c r="E22" s="463"/>
      <c r="F22" s="471"/>
      <c r="G22" s="472"/>
      <c r="H22" s="472"/>
      <c r="I22" s="122"/>
      <c r="J22" s="122"/>
      <c r="K22" s="122"/>
      <c r="L22" s="212"/>
    </row>
    <row r="23" spans="1:17" ht="37.5">
      <c r="A23" s="460">
        <f>A21+1</f>
        <v>3</v>
      </c>
      <c r="B23" s="461" t="s">
        <v>655</v>
      </c>
      <c r="C23" s="466" t="s">
        <v>656</v>
      </c>
      <c r="D23" s="467">
        <v>1</v>
      </c>
      <c r="E23" s="468" t="s">
        <v>164</v>
      </c>
      <c r="F23" s="467">
        <v>2</v>
      </c>
      <c r="G23" s="469">
        <v>0</v>
      </c>
      <c r="H23" s="470">
        <f>G23*F23*D23</f>
        <v>0</v>
      </c>
      <c r="I23" s="122"/>
      <c r="J23" s="122"/>
      <c r="K23" s="122"/>
      <c r="L23" s="212"/>
    </row>
    <row r="24" spans="1:17" ht="8" customHeight="1">
      <c r="A24" s="460"/>
      <c r="B24" s="461"/>
      <c r="C24" s="466"/>
      <c r="D24" s="467"/>
      <c r="E24" s="463"/>
      <c r="F24" s="471"/>
      <c r="G24" s="472"/>
      <c r="H24" s="472"/>
      <c r="I24" s="211"/>
      <c r="J24" s="211"/>
      <c r="K24" s="211"/>
      <c r="L24" s="212"/>
    </row>
    <row r="25" spans="1:17" ht="25">
      <c r="A25" s="460">
        <f>A23+1</f>
        <v>4</v>
      </c>
      <c r="B25" s="461" t="s">
        <v>657</v>
      </c>
      <c r="C25" s="466" t="s">
        <v>658</v>
      </c>
      <c r="D25" s="467">
        <v>1</v>
      </c>
      <c r="E25" s="468" t="s">
        <v>164</v>
      </c>
      <c r="F25" s="467">
        <v>22</v>
      </c>
      <c r="G25" s="469">
        <v>0</v>
      </c>
      <c r="H25" s="470">
        <f>G25*F25*D25</f>
        <v>0</v>
      </c>
      <c r="I25" s="211"/>
      <c r="J25" s="211"/>
      <c r="K25" s="211"/>
      <c r="L25" s="212"/>
    </row>
    <row r="26" spans="1:17" ht="8" customHeight="1">
      <c r="A26" s="460"/>
      <c r="B26" s="461"/>
      <c r="C26" s="466"/>
      <c r="D26" s="467"/>
      <c r="E26" s="463"/>
      <c r="F26" s="471"/>
      <c r="G26" s="472"/>
      <c r="H26" s="472"/>
      <c r="I26" s="211"/>
      <c r="J26" s="211"/>
      <c r="K26" s="211"/>
      <c r="L26" s="212"/>
    </row>
    <row r="27" spans="1:17" ht="43.25" customHeight="1">
      <c r="A27" s="460">
        <f>A25+1</f>
        <v>5</v>
      </c>
      <c r="B27" s="473" t="s">
        <v>659</v>
      </c>
      <c r="C27" s="466" t="s">
        <v>660</v>
      </c>
      <c r="D27" s="467">
        <v>1</v>
      </c>
      <c r="E27" s="468" t="s">
        <v>164</v>
      </c>
      <c r="F27" s="467">
        <v>5</v>
      </c>
      <c r="G27" s="469">
        <v>0</v>
      </c>
      <c r="H27" s="470">
        <f>G27*F27*D27</f>
        <v>0</v>
      </c>
      <c r="I27" s="211"/>
      <c r="J27" s="211"/>
      <c r="K27" s="211"/>
      <c r="L27" s="212"/>
      <c r="M27" s="212"/>
      <c r="N27" s="212"/>
    </row>
    <row r="28" spans="1:17" ht="8" customHeight="1">
      <c r="A28" s="460"/>
      <c r="B28" s="461"/>
      <c r="C28" s="466" t="s">
        <v>661</v>
      </c>
      <c r="D28" s="467"/>
      <c r="E28" s="463"/>
      <c r="F28" s="471"/>
      <c r="G28" s="472"/>
      <c r="H28" s="472"/>
      <c r="I28" s="211"/>
      <c r="J28" s="211"/>
      <c r="K28" s="211"/>
      <c r="L28" s="212"/>
      <c r="M28" s="212"/>
      <c r="N28" s="212"/>
    </row>
    <row r="29" spans="1:17" ht="25">
      <c r="A29" s="460">
        <f>A27+1</f>
        <v>6</v>
      </c>
      <c r="B29" s="461" t="s">
        <v>662</v>
      </c>
      <c r="C29" s="466" t="s">
        <v>663</v>
      </c>
      <c r="D29" s="467">
        <v>1</v>
      </c>
      <c r="E29" s="468" t="s">
        <v>164</v>
      </c>
      <c r="F29" s="467">
        <v>75</v>
      </c>
      <c r="G29" s="469">
        <v>0</v>
      </c>
      <c r="H29" s="470">
        <f>G29*F29*D29</f>
        <v>0</v>
      </c>
      <c r="I29" s="211"/>
      <c r="J29" s="211"/>
      <c r="K29" s="211"/>
      <c r="L29" s="212"/>
      <c r="N29" s="212"/>
      <c r="O29" s="212"/>
      <c r="P29" s="74">
        <v>260000</v>
      </c>
      <c r="Q29" s="212">
        <f>O29/P29</f>
        <v>0</v>
      </c>
    </row>
    <row r="30" spans="1:17" ht="8" customHeight="1">
      <c r="A30" s="460"/>
      <c r="B30" s="461"/>
      <c r="C30" s="466"/>
      <c r="D30" s="466"/>
      <c r="E30" s="468"/>
      <c r="F30" s="467"/>
      <c r="G30" s="470"/>
      <c r="H30" s="470"/>
      <c r="I30" s="211"/>
      <c r="J30" s="211"/>
      <c r="K30" s="211"/>
      <c r="L30" s="212"/>
    </row>
    <row r="31" spans="1:17" ht="125.5">
      <c r="A31" s="460"/>
      <c r="B31" s="474"/>
      <c r="C31" s="475" t="s">
        <v>664</v>
      </c>
      <c r="D31" s="475"/>
      <c r="E31" s="468"/>
      <c r="F31" s="467"/>
      <c r="G31" s="470"/>
      <c r="H31" s="470"/>
      <c r="I31" s="211"/>
      <c r="J31" s="211"/>
      <c r="K31" s="211"/>
      <c r="L31" s="212"/>
    </row>
    <row r="32" spans="1:17" ht="8" customHeight="1">
      <c r="A32" s="476"/>
      <c r="B32" s="477"/>
      <c r="C32" s="478"/>
      <c r="D32" s="478"/>
      <c r="E32" s="479"/>
      <c r="F32" s="471"/>
      <c r="G32" s="480"/>
      <c r="H32" s="480"/>
      <c r="I32" s="211"/>
      <c r="J32" s="211"/>
      <c r="K32" s="211"/>
      <c r="L32" s="212"/>
    </row>
    <row r="33" spans="1:15" ht="13">
      <c r="A33" s="460"/>
      <c r="B33" s="461"/>
      <c r="C33" s="481" t="s">
        <v>665</v>
      </c>
      <c r="D33" s="481"/>
      <c r="E33" s="463"/>
      <c r="F33" s="471"/>
      <c r="G33" s="480"/>
      <c r="H33" s="480"/>
      <c r="I33" s="211"/>
      <c r="J33" s="211"/>
      <c r="K33" s="211"/>
      <c r="L33" s="212"/>
      <c r="N33" s="212"/>
      <c r="O33" s="212"/>
    </row>
    <row r="34" spans="1:15" ht="8" customHeight="1">
      <c r="A34" s="482"/>
      <c r="B34" s="482"/>
      <c r="C34" s="482"/>
      <c r="D34" s="482"/>
      <c r="E34" s="483"/>
      <c r="F34" s="471"/>
      <c r="G34" s="480"/>
      <c r="H34" s="480"/>
      <c r="I34" s="122"/>
      <c r="J34" s="122"/>
      <c r="K34" s="122"/>
      <c r="L34" s="212"/>
    </row>
    <row r="35" spans="1:15" ht="135" customHeight="1">
      <c r="A35" s="460">
        <f>A29+1</f>
        <v>7</v>
      </c>
      <c r="B35" s="484" t="s">
        <v>666</v>
      </c>
      <c r="C35" s="466" t="s">
        <v>667</v>
      </c>
      <c r="D35" s="467">
        <v>1</v>
      </c>
      <c r="E35" s="463" t="s">
        <v>668</v>
      </c>
      <c r="F35" s="471">
        <v>30</v>
      </c>
      <c r="G35" s="469">
        <v>0</v>
      </c>
      <c r="H35" s="470">
        <f>G35*F35*D35</f>
        <v>0</v>
      </c>
      <c r="I35" s="122"/>
      <c r="J35" s="122"/>
      <c r="K35" s="122"/>
      <c r="L35" s="212"/>
    </row>
    <row r="36" spans="1:15">
      <c r="A36" s="482"/>
      <c r="B36" s="482"/>
      <c r="C36" s="482"/>
      <c r="D36" s="467"/>
      <c r="E36" s="483"/>
      <c r="F36" s="471"/>
      <c r="G36" s="480"/>
      <c r="H36" s="480"/>
      <c r="I36" s="122"/>
      <c r="J36" s="122"/>
      <c r="K36" s="122"/>
      <c r="L36" s="212"/>
    </row>
    <row r="37" spans="1:15" s="218" customFormat="1" ht="138.65" customHeight="1">
      <c r="A37" s="460">
        <f>A35+1</f>
        <v>8</v>
      </c>
      <c r="B37" s="484" t="s">
        <v>669</v>
      </c>
      <c r="C37" s="466" t="s">
        <v>670</v>
      </c>
      <c r="D37" s="467">
        <v>1</v>
      </c>
      <c r="E37" s="463" t="s">
        <v>668</v>
      </c>
      <c r="F37" s="471">
        <v>10</v>
      </c>
      <c r="G37" s="469">
        <v>0</v>
      </c>
      <c r="H37" s="470">
        <f>G37*F37*D37</f>
        <v>0</v>
      </c>
      <c r="I37" s="211"/>
      <c r="J37" s="211"/>
      <c r="K37" s="211"/>
      <c r="L37" s="212"/>
    </row>
    <row r="38" spans="1:15">
      <c r="A38" s="482"/>
      <c r="B38" s="482"/>
      <c r="C38" s="482"/>
      <c r="D38" s="467"/>
      <c r="E38" s="483"/>
      <c r="F38" s="471"/>
      <c r="G38" s="480"/>
      <c r="H38" s="480"/>
      <c r="I38" s="211"/>
      <c r="J38" s="211"/>
      <c r="K38" s="211"/>
      <c r="L38" s="212"/>
    </row>
    <row r="39" spans="1:15" ht="138" customHeight="1">
      <c r="A39" s="460">
        <f>A37+1</f>
        <v>9</v>
      </c>
      <c r="B39" s="484" t="s">
        <v>671</v>
      </c>
      <c r="C39" s="464" t="s">
        <v>672</v>
      </c>
      <c r="D39" s="467">
        <v>1</v>
      </c>
      <c r="E39" s="463" t="s">
        <v>668</v>
      </c>
      <c r="F39" s="471">
        <v>25</v>
      </c>
      <c r="G39" s="469">
        <v>0</v>
      </c>
      <c r="H39" s="470">
        <f t="shared" ref="H39" si="0">G39*F39</f>
        <v>0</v>
      </c>
      <c r="I39" s="211"/>
      <c r="J39" s="211"/>
      <c r="K39" s="211"/>
      <c r="L39" s="212"/>
    </row>
    <row r="40" spans="1:15">
      <c r="A40" s="482"/>
      <c r="B40" s="482"/>
      <c r="C40" s="482"/>
      <c r="D40" s="467"/>
      <c r="E40" s="483"/>
      <c r="F40" s="471"/>
      <c r="G40" s="480"/>
      <c r="H40" s="480"/>
      <c r="I40" s="211"/>
      <c r="J40" s="211"/>
      <c r="K40" s="211"/>
      <c r="L40" s="212"/>
    </row>
    <row r="41" spans="1:15" ht="139.25" customHeight="1">
      <c r="A41" s="460">
        <f>A39+1</f>
        <v>10</v>
      </c>
      <c r="B41" s="484" t="s">
        <v>673</v>
      </c>
      <c r="C41" s="464" t="s">
        <v>674</v>
      </c>
      <c r="D41" s="467">
        <v>1</v>
      </c>
      <c r="E41" s="463" t="s">
        <v>668</v>
      </c>
      <c r="F41" s="471">
        <v>25</v>
      </c>
      <c r="G41" s="469">
        <v>0</v>
      </c>
      <c r="H41" s="470">
        <f>G41*F41*D41</f>
        <v>0</v>
      </c>
      <c r="I41" s="211"/>
      <c r="J41" s="211"/>
      <c r="K41" s="211"/>
      <c r="L41" s="212"/>
    </row>
    <row r="42" spans="1:15">
      <c r="A42" s="482"/>
      <c r="B42" s="482"/>
      <c r="C42" s="482"/>
      <c r="D42" s="467"/>
      <c r="E42" s="483"/>
      <c r="F42" s="485"/>
      <c r="G42" s="480"/>
      <c r="H42" s="480"/>
      <c r="I42" s="211"/>
      <c r="J42" s="211"/>
      <c r="K42" s="211"/>
      <c r="L42" s="212"/>
    </row>
    <row r="43" spans="1:15" ht="136.75" customHeight="1">
      <c r="A43" s="460">
        <f>A41+1</f>
        <v>11</v>
      </c>
      <c r="B43" s="484" t="s">
        <v>675</v>
      </c>
      <c r="C43" s="464" t="s">
        <v>676</v>
      </c>
      <c r="D43" s="467">
        <v>1</v>
      </c>
      <c r="E43" s="463" t="s">
        <v>668</v>
      </c>
      <c r="F43" s="471">
        <v>5</v>
      </c>
      <c r="G43" s="469">
        <v>0</v>
      </c>
      <c r="H43" s="470">
        <f>G43*F43*D43</f>
        <v>0</v>
      </c>
      <c r="I43" s="211"/>
      <c r="J43" s="211"/>
      <c r="K43" s="211"/>
      <c r="L43" s="212"/>
    </row>
    <row r="44" spans="1:15" s="218" customFormat="1" ht="13">
      <c r="A44" s="482"/>
      <c r="B44" s="482"/>
      <c r="C44" s="482"/>
      <c r="D44" s="467"/>
      <c r="E44" s="483"/>
      <c r="F44" s="471"/>
      <c r="G44" s="480"/>
      <c r="H44" s="480"/>
      <c r="I44" s="211"/>
      <c r="J44" s="211"/>
      <c r="K44" s="211"/>
      <c r="L44" s="212"/>
    </row>
    <row r="45" spans="1:15" ht="136.75" customHeight="1">
      <c r="A45" s="460">
        <f>A43+1</f>
        <v>12</v>
      </c>
      <c r="B45" s="484" t="s">
        <v>677</v>
      </c>
      <c r="C45" s="464" t="s">
        <v>678</v>
      </c>
      <c r="D45" s="467">
        <v>1</v>
      </c>
      <c r="E45" s="463" t="s">
        <v>668</v>
      </c>
      <c r="F45" s="471">
        <v>25</v>
      </c>
      <c r="G45" s="469">
        <v>0</v>
      </c>
      <c r="H45" s="470">
        <f>G45*F45*D45</f>
        <v>0</v>
      </c>
      <c r="I45" s="211"/>
      <c r="J45" s="211"/>
      <c r="K45" s="211"/>
      <c r="L45" s="212"/>
    </row>
    <row r="46" spans="1:15">
      <c r="A46" s="482"/>
      <c r="B46" s="482"/>
      <c r="C46" s="482"/>
      <c r="D46" s="467"/>
      <c r="E46" s="483"/>
      <c r="F46" s="485"/>
      <c r="G46" s="480"/>
      <c r="H46" s="480"/>
      <c r="I46" s="211"/>
      <c r="J46" s="211"/>
      <c r="K46" s="211"/>
      <c r="L46" s="212"/>
    </row>
    <row r="47" spans="1:15" ht="135.65" customHeight="1">
      <c r="A47" s="460">
        <f>A45+1</f>
        <v>13</v>
      </c>
      <c r="B47" s="484" t="s">
        <v>679</v>
      </c>
      <c r="C47" s="464" t="s">
        <v>680</v>
      </c>
      <c r="D47" s="467">
        <v>1</v>
      </c>
      <c r="E47" s="463" t="s">
        <v>668</v>
      </c>
      <c r="F47" s="471">
        <v>30</v>
      </c>
      <c r="G47" s="469">
        <v>0</v>
      </c>
      <c r="H47" s="470">
        <f>G47*F47*D47</f>
        <v>0</v>
      </c>
      <c r="I47" s="211"/>
      <c r="J47" s="211"/>
      <c r="K47" s="211"/>
      <c r="L47" s="212"/>
    </row>
    <row r="48" spans="1:15">
      <c r="A48" s="482"/>
      <c r="B48" s="461"/>
      <c r="C48" s="486"/>
      <c r="D48" s="467"/>
      <c r="E48" s="463"/>
      <c r="F48" s="487"/>
      <c r="G48" s="488"/>
      <c r="H48" s="470"/>
      <c r="I48" s="122"/>
      <c r="J48" s="122"/>
      <c r="K48" s="122"/>
      <c r="L48" s="212"/>
    </row>
    <row r="49" spans="1:12" ht="39.5">
      <c r="A49" s="460">
        <f>A47+1</f>
        <v>14</v>
      </c>
      <c r="B49" s="461" t="s">
        <v>681</v>
      </c>
      <c r="C49" s="466" t="s">
        <v>682</v>
      </c>
      <c r="D49" s="467">
        <v>1</v>
      </c>
      <c r="E49" s="463" t="s">
        <v>668</v>
      </c>
      <c r="F49" s="467">
        <v>10</v>
      </c>
      <c r="G49" s="469">
        <v>0</v>
      </c>
      <c r="H49" s="470">
        <f>G49*F49*D49</f>
        <v>0</v>
      </c>
      <c r="I49" s="211"/>
      <c r="J49" s="211"/>
      <c r="K49" s="211"/>
      <c r="L49" s="212"/>
    </row>
    <row r="50" spans="1:12" s="218" customFormat="1" ht="13">
      <c r="A50" s="482"/>
      <c r="B50" s="482"/>
      <c r="C50" s="482"/>
      <c r="D50" s="467"/>
      <c r="E50" s="483"/>
      <c r="F50" s="471"/>
      <c r="G50" s="480"/>
      <c r="H50" s="480"/>
      <c r="I50" s="211"/>
      <c r="J50" s="211"/>
      <c r="K50" s="211"/>
      <c r="L50" s="212"/>
    </row>
    <row r="51" spans="1:12" s="223" customFormat="1" ht="39.5">
      <c r="A51" s="460">
        <f>A49+1</f>
        <v>15</v>
      </c>
      <c r="B51" s="461" t="s">
        <v>683</v>
      </c>
      <c r="C51" s="466" t="s">
        <v>684</v>
      </c>
      <c r="D51" s="467">
        <v>1</v>
      </c>
      <c r="E51" s="463" t="s">
        <v>668</v>
      </c>
      <c r="F51" s="467">
        <v>100</v>
      </c>
      <c r="G51" s="469">
        <v>0</v>
      </c>
      <c r="H51" s="470">
        <f>G51*F51*D51</f>
        <v>0</v>
      </c>
      <c r="I51" s="211"/>
      <c r="J51" s="211"/>
      <c r="K51" s="211"/>
      <c r="L51" s="212"/>
    </row>
    <row r="52" spans="1:12">
      <c r="A52" s="482"/>
      <c r="B52" s="474"/>
      <c r="C52" s="489"/>
      <c r="D52" s="467"/>
      <c r="E52" s="463"/>
      <c r="F52" s="467"/>
      <c r="G52" s="470"/>
      <c r="H52" s="470"/>
      <c r="I52" s="211"/>
      <c r="J52" s="211"/>
      <c r="K52" s="211"/>
      <c r="L52" s="212"/>
    </row>
    <row r="53" spans="1:12" ht="39.5">
      <c r="A53" s="460">
        <f>A51+1</f>
        <v>16</v>
      </c>
      <c r="B53" s="461" t="s">
        <v>685</v>
      </c>
      <c r="C53" s="466" t="s">
        <v>686</v>
      </c>
      <c r="D53" s="467">
        <v>1</v>
      </c>
      <c r="E53" s="463" t="s">
        <v>668</v>
      </c>
      <c r="F53" s="467">
        <v>10</v>
      </c>
      <c r="G53" s="469">
        <v>0</v>
      </c>
      <c r="H53" s="470">
        <f>G53*F53*D53</f>
        <v>0</v>
      </c>
      <c r="I53" s="211"/>
      <c r="J53" s="211"/>
      <c r="K53" s="211"/>
      <c r="L53" s="212"/>
    </row>
    <row r="54" spans="1:12" s="215" customFormat="1">
      <c r="A54" s="482"/>
      <c r="B54" s="474"/>
      <c r="C54" s="489"/>
      <c r="D54" s="467"/>
      <c r="E54" s="463"/>
      <c r="F54" s="467"/>
      <c r="G54" s="470"/>
      <c r="H54" s="470"/>
      <c r="I54" s="211"/>
      <c r="J54" s="211"/>
      <c r="K54" s="211"/>
      <c r="L54" s="212"/>
    </row>
    <row r="55" spans="1:12" s="215" customFormat="1" ht="39.5">
      <c r="A55" s="460">
        <f>A53+1</f>
        <v>17</v>
      </c>
      <c r="B55" s="461" t="s">
        <v>687</v>
      </c>
      <c r="C55" s="466" t="s">
        <v>688</v>
      </c>
      <c r="D55" s="467">
        <v>1</v>
      </c>
      <c r="E55" s="463" t="s">
        <v>668</v>
      </c>
      <c r="F55" s="467">
        <v>10</v>
      </c>
      <c r="G55" s="469">
        <v>0</v>
      </c>
      <c r="H55" s="470">
        <f>G55*F55*D55</f>
        <v>0</v>
      </c>
      <c r="I55" s="211"/>
      <c r="J55" s="211"/>
      <c r="K55" s="211"/>
      <c r="L55" s="212"/>
    </row>
    <row r="56" spans="1:12" s="215" customFormat="1">
      <c r="A56" s="482"/>
      <c r="B56" s="474"/>
      <c r="C56" s="489"/>
      <c r="D56" s="467"/>
      <c r="E56" s="463"/>
      <c r="F56" s="467"/>
      <c r="G56" s="470"/>
      <c r="H56" s="470"/>
      <c r="I56" s="211"/>
      <c r="J56" s="211"/>
      <c r="K56" s="211"/>
      <c r="L56" s="212"/>
    </row>
    <row r="57" spans="1:12" s="224" customFormat="1" ht="39.5">
      <c r="A57" s="460">
        <f>A55+1</f>
        <v>18</v>
      </c>
      <c r="B57" s="461" t="s">
        <v>689</v>
      </c>
      <c r="C57" s="466" t="s">
        <v>690</v>
      </c>
      <c r="D57" s="467">
        <v>1</v>
      </c>
      <c r="E57" s="463" t="s">
        <v>668</v>
      </c>
      <c r="F57" s="467">
        <v>30</v>
      </c>
      <c r="G57" s="469">
        <v>0</v>
      </c>
      <c r="H57" s="470">
        <f>G57*F57*D57</f>
        <v>0</v>
      </c>
      <c r="I57" s="211"/>
      <c r="J57" s="211"/>
      <c r="K57" s="211"/>
      <c r="L57" s="212"/>
    </row>
    <row r="58" spans="1:12" s="215" customFormat="1">
      <c r="A58" s="482"/>
      <c r="B58" s="474"/>
      <c r="C58" s="489"/>
      <c r="D58" s="467"/>
      <c r="E58" s="463"/>
      <c r="F58" s="467"/>
      <c r="G58" s="470"/>
      <c r="H58" s="470"/>
      <c r="I58" s="211"/>
      <c r="J58" s="211"/>
      <c r="K58" s="211"/>
      <c r="L58" s="212"/>
    </row>
    <row r="59" spans="1:12" s="224" customFormat="1" ht="39.5">
      <c r="A59" s="460">
        <f>A57+1</f>
        <v>19</v>
      </c>
      <c r="B59" s="461" t="s">
        <v>691</v>
      </c>
      <c r="C59" s="466" t="s">
        <v>692</v>
      </c>
      <c r="D59" s="467">
        <v>1</v>
      </c>
      <c r="E59" s="463" t="s">
        <v>668</v>
      </c>
      <c r="F59" s="467">
        <v>20</v>
      </c>
      <c r="G59" s="469">
        <v>0</v>
      </c>
      <c r="H59" s="470">
        <f>G59*F59*D59</f>
        <v>0</v>
      </c>
      <c r="I59" s="211"/>
      <c r="J59" s="211"/>
      <c r="K59" s="211"/>
      <c r="L59" s="212"/>
    </row>
    <row r="60" spans="1:12" s="215" customFormat="1">
      <c r="A60" s="482"/>
      <c r="B60" s="474"/>
      <c r="C60" s="489"/>
      <c r="D60" s="467"/>
      <c r="E60" s="463"/>
      <c r="F60" s="467"/>
      <c r="G60" s="470"/>
      <c r="H60" s="470"/>
      <c r="I60" s="211"/>
      <c r="J60" s="211"/>
      <c r="K60" s="211"/>
      <c r="L60" s="212"/>
    </row>
    <row r="61" spans="1:12" s="224" customFormat="1" ht="25">
      <c r="A61" s="460">
        <f>A59+1</f>
        <v>20</v>
      </c>
      <c r="B61" s="461" t="s">
        <v>693</v>
      </c>
      <c r="C61" s="466" t="s">
        <v>694</v>
      </c>
      <c r="D61" s="467">
        <v>1</v>
      </c>
      <c r="E61" s="463" t="s">
        <v>668</v>
      </c>
      <c r="F61" s="467">
        <v>10</v>
      </c>
      <c r="G61" s="469">
        <v>0</v>
      </c>
      <c r="H61" s="470">
        <f>G61*F61*D61</f>
        <v>0</v>
      </c>
      <c r="I61" s="211"/>
      <c r="J61" s="211"/>
      <c r="K61" s="211"/>
      <c r="L61" s="212"/>
    </row>
    <row r="62" spans="1:12" s="215" customFormat="1">
      <c r="A62" s="482"/>
      <c r="B62" s="482"/>
      <c r="C62" s="464"/>
      <c r="D62" s="467"/>
      <c r="E62" s="463"/>
      <c r="F62" s="485"/>
      <c r="G62" s="480"/>
      <c r="H62" s="480"/>
      <c r="I62" s="211"/>
      <c r="J62" s="211"/>
      <c r="K62" s="211"/>
      <c r="L62" s="212"/>
    </row>
    <row r="63" spans="1:12" s="224" customFormat="1" ht="136.75" customHeight="1">
      <c r="A63" s="460">
        <f>A61+1</f>
        <v>21</v>
      </c>
      <c r="B63" s="484" t="s">
        <v>695</v>
      </c>
      <c r="C63" s="464" t="s">
        <v>696</v>
      </c>
      <c r="D63" s="467">
        <v>1</v>
      </c>
      <c r="E63" s="463" t="s">
        <v>668</v>
      </c>
      <c r="F63" s="471">
        <v>10</v>
      </c>
      <c r="G63" s="469">
        <v>0</v>
      </c>
      <c r="H63" s="470">
        <f>G63*F63*D63</f>
        <v>0</v>
      </c>
      <c r="I63" s="211"/>
      <c r="J63" s="211"/>
      <c r="K63" s="211"/>
      <c r="L63" s="212"/>
    </row>
    <row r="64" spans="1:12" ht="14">
      <c r="A64" s="482"/>
      <c r="B64" s="474"/>
      <c r="C64" s="490"/>
      <c r="D64" s="490"/>
      <c r="E64" s="483"/>
      <c r="F64" s="471"/>
      <c r="G64" s="480"/>
      <c r="H64" s="480"/>
      <c r="I64" s="211"/>
      <c r="J64" s="211"/>
      <c r="K64" s="211"/>
      <c r="L64" s="212"/>
    </row>
    <row r="65" spans="1:19" s="223" customFormat="1" ht="13">
      <c r="A65" s="460"/>
      <c r="B65" s="461"/>
      <c r="C65" s="462" t="s">
        <v>697</v>
      </c>
      <c r="D65" s="462"/>
      <c r="E65" s="463"/>
      <c r="F65" s="471"/>
      <c r="G65" s="480"/>
      <c r="H65" s="470"/>
      <c r="I65" s="122"/>
      <c r="J65" s="122"/>
      <c r="K65" s="122"/>
      <c r="L65" s="212"/>
    </row>
    <row r="66" spans="1:19" ht="13">
      <c r="A66" s="460"/>
      <c r="B66" s="461"/>
      <c r="C66" s="462"/>
      <c r="D66" s="462"/>
      <c r="E66" s="463"/>
      <c r="F66" s="471"/>
      <c r="G66" s="480"/>
      <c r="H66" s="480"/>
      <c r="I66" s="122"/>
      <c r="J66" s="122"/>
      <c r="K66" s="122"/>
      <c r="L66" s="212"/>
    </row>
    <row r="67" spans="1:19" s="223" customFormat="1" ht="37.5">
      <c r="A67" s="460">
        <f>A63+1</f>
        <v>22</v>
      </c>
      <c r="B67" s="461" t="s">
        <v>698</v>
      </c>
      <c r="C67" s="466" t="s">
        <v>699</v>
      </c>
      <c r="D67" s="467">
        <v>1</v>
      </c>
      <c r="E67" s="463" t="s">
        <v>700</v>
      </c>
      <c r="F67" s="467">
        <v>550</v>
      </c>
      <c r="G67" s="469">
        <v>0</v>
      </c>
      <c r="H67" s="470">
        <f>G67*F67*D67</f>
        <v>0</v>
      </c>
      <c r="I67" s="122"/>
      <c r="J67" s="122"/>
      <c r="K67" s="122"/>
      <c r="L67" s="212"/>
    </row>
    <row r="68" spans="1:19" ht="13">
      <c r="A68" s="460"/>
      <c r="B68" s="461"/>
      <c r="C68" s="462"/>
      <c r="D68" s="467"/>
      <c r="E68" s="463"/>
      <c r="F68" s="471"/>
      <c r="G68" s="480"/>
      <c r="H68" s="480"/>
      <c r="I68" s="122"/>
      <c r="J68" s="122"/>
      <c r="K68" s="122"/>
      <c r="L68" s="212"/>
    </row>
    <row r="69" spans="1:19" s="223" customFormat="1" ht="37.5">
      <c r="A69" s="460">
        <f>A67+1</f>
        <v>23</v>
      </c>
      <c r="B69" s="461" t="s">
        <v>701</v>
      </c>
      <c r="C69" s="466" t="s">
        <v>702</v>
      </c>
      <c r="D69" s="467">
        <v>1</v>
      </c>
      <c r="E69" s="463" t="s">
        <v>700</v>
      </c>
      <c r="F69" s="467">
        <f>F47</f>
        <v>30</v>
      </c>
      <c r="G69" s="469">
        <v>0</v>
      </c>
      <c r="H69" s="470">
        <f>G69*F69*D69</f>
        <v>0</v>
      </c>
      <c r="I69" s="211"/>
      <c r="J69" s="211"/>
      <c r="K69" s="211"/>
      <c r="L69" s="212"/>
    </row>
    <row r="70" spans="1:19" s="215" customFormat="1" ht="13">
      <c r="A70" s="460"/>
      <c r="B70" s="461"/>
      <c r="C70" s="462"/>
      <c r="D70" s="467"/>
      <c r="E70" s="463"/>
      <c r="F70" s="485"/>
      <c r="G70" s="480"/>
      <c r="H70" s="480"/>
      <c r="I70" s="211"/>
      <c r="J70" s="211"/>
      <c r="K70" s="211"/>
      <c r="L70" s="212"/>
    </row>
    <row r="71" spans="1:19" s="224" customFormat="1" ht="37.5">
      <c r="A71" s="460">
        <f>A69+1</f>
        <v>24</v>
      </c>
      <c r="B71" s="491" t="s">
        <v>703</v>
      </c>
      <c r="C71" s="492" t="s">
        <v>704</v>
      </c>
      <c r="D71" s="467">
        <v>1</v>
      </c>
      <c r="E71" s="493" t="s">
        <v>700</v>
      </c>
      <c r="F71" s="471">
        <v>50</v>
      </c>
      <c r="G71" s="469">
        <v>0</v>
      </c>
      <c r="H71" s="470">
        <f>G71*F71*D71</f>
        <v>0</v>
      </c>
      <c r="I71" s="122"/>
      <c r="J71" s="122"/>
      <c r="K71" s="122"/>
      <c r="L71" s="212"/>
    </row>
    <row r="72" spans="1:19" s="218" customFormat="1" ht="13">
      <c r="A72" s="460"/>
      <c r="B72" s="494"/>
      <c r="C72" s="492"/>
      <c r="D72" s="467"/>
      <c r="E72" s="493"/>
      <c r="F72" s="467"/>
      <c r="G72" s="495"/>
      <c r="H72" s="470"/>
      <c r="I72" s="122"/>
      <c r="J72" s="122"/>
      <c r="K72" s="122"/>
      <c r="L72" s="212"/>
    </row>
    <row r="73" spans="1:19" s="218" customFormat="1" ht="25">
      <c r="A73" s="460">
        <f>A71+1</f>
        <v>25</v>
      </c>
      <c r="B73" s="491" t="s">
        <v>705</v>
      </c>
      <c r="C73" s="492" t="s">
        <v>706</v>
      </c>
      <c r="D73" s="467">
        <v>1</v>
      </c>
      <c r="E73" s="493" t="s">
        <v>700</v>
      </c>
      <c r="F73" s="471">
        <v>50</v>
      </c>
      <c r="G73" s="469">
        <v>0</v>
      </c>
      <c r="H73" s="470">
        <f>G73*F73*D73</f>
        <v>0</v>
      </c>
      <c r="I73" s="211"/>
      <c r="J73" s="211"/>
      <c r="K73" s="211"/>
      <c r="L73" s="212"/>
    </row>
    <row r="74" spans="1:19">
      <c r="A74" s="460"/>
      <c r="B74" s="494"/>
      <c r="C74" s="492"/>
      <c r="D74" s="467"/>
      <c r="E74" s="493"/>
      <c r="F74" s="467"/>
      <c r="G74" s="495"/>
      <c r="H74" s="470"/>
      <c r="I74" s="211"/>
      <c r="J74" s="211"/>
      <c r="K74" s="211"/>
      <c r="L74" s="212"/>
    </row>
    <row r="75" spans="1:19" ht="25">
      <c r="A75" s="460">
        <f>A73+1</f>
        <v>26</v>
      </c>
      <c r="B75" s="491" t="s">
        <v>707</v>
      </c>
      <c r="C75" s="492" t="s">
        <v>708</v>
      </c>
      <c r="D75" s="467">
        <v>1</v>
      </c>
      <c r="E75" s="493" t="s">
        <v>700</v>
      </c>
      <c r="F75" s="471">
        <v>50</v>
      </c>
      <c r="G75" s="469">
        <v>0</v>
      </c>
      <c r="H75" s="470">
        <f>G75*F75*D75</f>
        <v>0</v>
      </c>
      <c r="I75" s="211"/>
      <c r="J75" s="211"/>
      <c r="K75" s="211"/>
      <c r="L75" s="212"/>
    </row>
    <row r="76" spans="1:19" s="224" customFormat="1">
      <c r="A76" s="460"/>
      <c r="B76" s="494"/>
      <c r="C76" s="492"/>
      <c r="D76" s="467"/>
      <c r="E76" s="493"/>
      <c r="F76" s="467"/>
      <c r="G76" s="495"/>
      <c r="H76" s="470"/>
      <c r="I76" s="211"/>
      <c r="J76" s="211"/>
      <c r="K76" s="211"/>
      <c r="L76" s="212"/>
    </row>
    <row r="77" spans="1:19" s="224" customFormat="1" ht="25">
      <c r="A77" s="460">
        <f>A75+1</f>
        <v>27</v>
      </c>
      <c r="B77" s="491" t="s">
        <v>709</v>
      </c>
      <c r="C77" s="492" t="s">
        <v>710</v>
      </c>
      <c r="D77" s="467">
        <v>1</v>
      </c>
      <c r="E77" s="493" t="s">
        <v>700</v>
      </c>
      <c r="F77" s="471">
        <v>50</v>
      </c>
      <c r="G77" s="469">
        <v>0</v>
      </c>
      <c r="H77" s="470">
        <f>G77*F77*D77</f>
        <v>0</v>
      </c>
      <c r="I77" s="211"/>
      <c r="J77" s="211"/>
      <c r="K77" s="211"/>
      <c r="L77" s="212"/>
    </row>
    <row r="78" spans="1:19">
      <c r="A78" s="460"/>
      <c r="B78" s="491"/>
      <c r="C78" s="492"/>
      <c r="D78" s="492"/>
      <c r="E78" s="493"/>
      <c r="F78" s="471"/>
      <c r="G78" s="496"/>
      <c r="H78" s="470"/>
      <c r="I78" s="211"/>
      <c r="J78" s="211"/>
      <c r="K78" s="211"/>
      <c r="L78" s="212"/>
    </row>
    <row r="79" spans="1:19" ht="100">
      <c r="A79" s="460">
        <f>A77+1</f>
        <v>28</v>
      </c>
      <c r="B79" s="484" t="s">
        <v>711</v>
      </c>
      <c r="C79" s="466" t="s">
        <v>712</v>
      </c>
      <c r="D79" s="467">
        <v>1</v>
      </c>
      <c r="E79" s="463" t="s">
        <v>700</v>
      </c>
      <c r="F79" s="471">
        <v>1500</v>
      </c>
      <c r="G79" s="469">
        <v>0</v>
      </c>
      <c r="H79" s="470">
        <f>G79*F79*D79</f>
        <v>0</v>
      </c>
      <c r="I79" s="211"/>
      <c r="J79" s="211"/>
      <c r="K79" s="211"/>
      <c r="L79" s="212"/>
      <c r="M79" s="225"/>
      <c r="N79" s="225"/>
      <c r="O79" s="225"/>
      <c r="P79" s="226"/>
      <c r="Q79" s="225"/>
      <c r="R79" s="212"/>
      <c r="S79" s="212"/>
    </row>
    <row r="80" spans="1:19" ht="13">
      <c r="A80" s="460"/>
      <c r="B80" s="461"/>
      <c r="C80" s="462"/>
      <c r="D80" s="467"/>
      <c r="E80" s="463"/>
      <c r="F80" s="471"/>
      <c r="G80" s="497"/>
      <c r="H80" s="480"/>
      <c r="I80" s="211"/>
      <c r="J80" s="211"/>
      <c r="K80" s="211"/>
      <c r="L80" s="212"/>
      <c r="M80" s="225"/>
      <c r="N80" s="225"/>
      <c r="O80" s="225"/>
      <c r="P80" s="226"/>
      <c r="Q80" s="225"/>
      <c r="R80" s="212"/>
      <c r="S80" s="212"/>
    </row>
    <row r="81" spans="1:19" ht="100">
      <c r="A81" s="460">
        <f>A79+1</f>
        <v>29</v>
      </c>
      <c r="B81" s="484" t="s">
        <v>713</v>
      </c>
      <c r="C81" s="466" t="s">
        <v>714</v>
      </c>
      <c r="D81" s="467">
        <v>1</v>
      </c>
      <c r="E81" s="463" t="s">
        <v>700</v>
      </c>
      <c r="F81" s="467">
        <v>500</v>
      </c>
      <c r="G81" s="469">
        <v>0</v>
      </c>
      <c r="H81" s="470">
        <f>G81*F81*D81</f>
        <v>0</v>
      </c>
      <c r="I81" s="211"/>
      <c r="J81" s="211"/>
      <c r="K81" s="211"/>
      <c r="L81" s="212"/>
      <c r="M81" s="225"/>
      <c r="N81" s="225"/>
      <c r="O81" s="225"/>
      <c r="P81" s="226"/>
      <c r="Q81" s="225"/>
      <c r="R81" s="212"/>
      <c r="S81" s="212"/>
    </row>
    <row r="82" spans="1:19">
      <c r="A82" s="460"/>
      <c r="B82" s="491"/>
      <c r="C82" s="492"/>
      <c r="D82" s="492"/>
      <c r="E82" s="493"/>
      <c r="F82" s="471"/>
      <c r="G82" s="496"/>
      <c r="H82" s="470"/>
      <c r="I82" s="211"/>
      <c r="J82" s="211"/>
      <c r="K82" s="211"/>
      <c r="L82" s="212"/>
      <c r="M82" s="225"/>
      <c r="N82" s="225"/>
      <c r="O82" s="225"/>
      <c r="P82" s="226"/>
      <c r="Q82" s="225"/>
      <c r="R82" s="212"/>
      <c r="S82" s="212"/>
    </row>
    <row r="83" spans="1:19">
      <c r="A83" s="460"/>
      <c r="B83" s="491"/>
      <c r="C83" s="492"/>
      <c r="D83" s="492"/>
      <c r="E83" s="493"/>
      <c r="F83" s="471"/>
      <c r="G83" s="496"/>
      <c r="H83" s="470"/>
      <c r="I83" s="211"/>
      <c r="J83" s="211"/>
      <c r="K83" s="211"/>
      <c r="L83" s="212"/>
      <c r="M83" s="225"/>
      <c r="N83" s="225"/>
      <c r="O83" s="225"/>
      <c r="P83" s="226"/>
      <c r="Q83" s="225"/>
      <c r="R83" s="212"/>
      <c r="S83" s="212"/>
    </row>
    <row r="84" spans="1:19" ht="13">
      <c r="A84" s="290"/>
      <c r="B84" s="498"/>
      <c r="C84" s="462" t="s">
        <v>715</v>
      </c>
      <c r="D84" s="462"/>
      <c r="E84" s="483"/>
      <c r="F84" s="471"/>
      <c r="G84" s="497"/>
      <c r="H84" s="499"/>
      <c r="I84" s="211"/>
      <c r="J84" s="211"/>
      <c r="K84" s="211"/>
      <c r="L84" s="212"/>
    </row>
    <row r="85" spans="1:19" ht="13">
      <c r="A85" s="290"/>
      <c r="B85" s="498"/>
      <c r="C85" s="482"/>
      <c r="D85" s="482"/>
      <c r="E85" s="483"/>
      <c r="F85" s="471"/>
      <c r="G85" s="497"/>
      <c r="H85" s="499"/>
      <c r="I85" s="211"/>
      <c r="J85" s="211"/>
      <c r="K85" s="211"/>
      <c r="L85" s="212"/>
    </row>
    <row r="86" spans="1:19" ht="68.400000000000006" customHeight="1">
      <c r="A86" s="460">
        <f>A81+1</f>
        <v>30</v>
      </c>
      <c r="B86" s="484" t="s">
        <v>716</v>
      </c>
      <c r="C86" s="464" t="s">
        <v>717</v>
      </c>
      <c r="D86" s="467">
        <v>1</v>
      </c>
      <c r="E86" s="463" t="s">
        <v>282</v>
      </c>
      <c r="F86" s="471">
        <v>12</v>
      </c>
      <c r="G86" s="469">
        <v>0</v>
      </c>
      <c r="H86" s="470">
        <f>G86*F86*D86</f>
        <v>0</v>
      </c>
      <c r="I86" s="211"/>
      <c r="J86" s="211"/>
      <c r="K86" s="211"/>
      <c r="L86" s="212"/>
      <c r="M86" s="225"/>
      <c r="N86" s="225"/>
      <c r="O86" s="225"/>
      <c r="P86" s="226"/>
      <c r="Q86" s="225"/>
      <c r="R86" s="212"/>
      <c r="S86" s="212"/>
    </row>
    <row r="87" spans="1:19" ht="13">
      <c r="A87" s="290"/>
      <c r="B87" s="498"/>
      <c r="C87" s="500"/>
      <c r="D87" s="467"/>
      <c r="E87" s="463"/>
      <c r="F87" s="471"/>
      <c r="G87" s="480"/>
      <c r="H87" s="499"/>
      <c r="I87" s="211"/>
      <c r="J87" s="211"/>
      <c r="K87" s="211"/>
      <c r="L87" s="212"/>
    </row>
    <row r="88" spans="1:19" ht="68.400000000000006" customHeight="1">
      <c r="A88" s="460">
        <f>A86+1</f>
        <v>31</v>
      </c>
      <c r="B88" s="484" t="s">
        <v>718</v>
      </c>
      <c r="C88" s="464" t="s">
        <v>719</v>
      </c>
      <c r="D88" s="467">
        <v>1</v>
      </c>
      <c r="E88" s="463" t="s">
        <v>282</v>
      </c>
      <c r="F88" s="471">
        <v>60</v>
      </c>
      <c r="G88" s="469">
        <v>0</v>
      </c>
      <c r="H88" s="470">
        <f>G88*F88*D88</f>
        <v>0</v>
      </c>
      <c r="I88" s="211"/>
      <c r="J88" s="211"/>
      <c r="K88" s="211"/>
      <c r="L88" s="212"/>
      <c r="M88" s="225"/>
      <c r="N88" s="225"/>
      <c r="O88" s="225"/>
      <c r="P88" s="226"/>
      <c r="Q88" s="225"/>
      <c r="R88" s="212"/>
      <c r="S88" s="212"/>
    </row>
    <row r="89" spans="1:19" ht="13">
      <c r="A89" s="290"/>
      <c r="B89" s="498"/>
      <c r="C89" s="500"/>
      <c r="D89" s="467"/>
      <c r="E89" s="463"/>
      <c r="F89" s="471"/>
      <c r="G89" s="480"/>
      <c r="H89" s="499"/>
      <c r="I89" s="211"/>
      <c r="J89" s="211"/>
      <c r="K89" s="211"/>
      <c r="L89" s="212"/>
    </row>
    <row r="90" spans="1:19" s="218" customFormat="1" ht="68.400000000000006" customHeight="1">
      <c r="A90" s="460">
        <f>A88+1</f>
        <v>32</v>
      </c>
      <c r="B90" s="484" t="s">
        <v>720</v>
      </c>
      <c r="C90" s="464" t="s">
        <v>721</v>
      </c>
      <c r="D90" s="467">
        <v>1</v>
      </c>
      <c r="E90" s="463" t="s">
        <v>282</v>
      </c>
      <c r="F90" s="471">
        <v>30</v>
      </c>
      <c r="G90" s="469">
        <v>0</v>
      </c>
      <c r="H90" s="470">
        <f>G90*F90*D90</f>
        <v>0</v>
      </c>
      <c r="I90" s="211"/>
      <c r="J90" s="211"/>
      <c r="K90" s="211"/>
      <c r="L90" s="212"/>
    </row>
    <row r="91" spans="1:19" s="218" customFormat="1" ht="13">
      <c r="A91" s="290"/>
      <c r="B91" s="498"/>
      <c r="C91" s="464"/>
      <c r="D91" s="467"/>
      <c r="E91" s="463"/>
      <c r="F91" s="471"/>
      <c r="G91" s="480"/>
      <c r="H91" s="499"/>
      <c r="I91" s="122"/>
      <c r="J91" s="122"/>
      <c r="K91" s="122"/>
      <c r="L91" s="212"/>
    </row>
    <row r="92" spans="1:19" ht="70.25" customHeight="1">
      <c r="A92" s="460">
        <f>A90+1</f>
        <v>33</v>
      </c>
      <c r="B92" s="484" t="s">
        <v>722</v>
      </c>
      <c r="C92" s="464" t="s">
        <v>723</v>
      </c>
      <c r="D92" s="467">
        <v>1</v>
      </c>
      <c r="E92" s="463" t="s">
        <v>282</v>
      </c>
      <c r="F92" s="471">
        <v>60</v>
      </c>
      <c r="G92" s="469">
        <v>0</v>
      </c>
      <c r="H92" s="470">
        <f>G92*F92*D92</f>
        <v>0</v>
      </c>
      <c r="I92" s="211"/>
      <c r="J92" s="211"/>
      <c r="K92" s="211"/>
      <c r="L92" s="212"/>
    </row>
    <row r="93" spans="1:19" ht="13">
      <c r="A93" s="290"/>
      <c r="B93" s="498"/>
      <c r="C93" s="464"/>
      <c r="D93" s="467"/>
      <c r="E93" s="463"/>
      <c r="F93" s="471"/>
      <c r="G93" s="480"/>
      <c r="H93" s="499"/>
      <c r="I93" s="211"/>
      <c r="J93" s="211"/>
      <c r="K93" s="211"/>
      <c r="L93" s="212"/>
    </row>
    <row r="94" spans="1:19" ht="62.5">
      <c r="A94" s="460">
        <f>A92+1</f>
        <v>34</v>
      </c>
      <c r="B94" s="484" t="s">
        <v>724</v>
      </c>
      <c r="C94" s="464" t="s">
        <v>725</v>
      </c>
      <c r="D94" s="467">
        <v>1</v>
      </c>
      <c r="E94" s="463" t="s">
        <v>282</v>
      </c>
      <c r="F94" s="471">
        <v>15</v>
      </c>
      <c r="G94" s="469">
        <v>0</v>
      </c>
      <c r="H94" s="470">
        <f>G94*F94*D94</f>
        <v>0</v>
      </c>
      <c r="I94" s="211"/>
      <c r="J94" s="211"/>
      <c r="K94" s="211"/>
      <c r="L94" s="212"/>
    </row>
    <row r="95" spans="1:19" ht="13">
      <c r="A95" s="290"/>
      <c r="B95" s="498"/>
      <c r="C95" s="464"/>
      <c r="D95" s="467"/>
      <c r="E95" s="463"/>
      <c r="F95" s="471"/>
      <c r="G95" s="480"/>
      <c r="H95" s="499"/>
      <c r="I95" s="211"/>
      <c r="J95" s="211"/>
      <c r="K95" s="211"/>
      <c r="L95" s="212"/>
    </row>
    <row r="96" spans="1:19" ht="68.400000000000006" customHeight="1">
      <c r="A96" s="460">
        <f>A94+1</f>
        <v>35</v>
      </c>
      <c r="B96" s="484" t="s">
        <v>726</v>
      </c>
      <c r="C96" s="464" t="s">
        <v>727</v>
      </c>
      <c r="D96" s="467">
        <v>1</v>
      </c>
      <c r="E96" s="463" t="s">
        <v>282</v>
      </c>
      <c r="F96" s="471">
        <v>15</v>
      </c>
      <c r="G96" s="469">
        <v>0</v>
      </c>
      <c r="H96" s="470">
        <f>G96*F96*D96</f>
        <v>0</v>
      </c>
      <c r="I96" s="211"/>
      <c r="J96" s="211"/>
      <c r="K96" s="211"/>
      <c r="L96" s="212"/>
    </row>
    <row r="97" spans="1:12" ht="13">
      <c r="A97" s="290"/>
      <c r="B97" s="498"/>
      <c r="C97" s="501"/>
      <c r="D97" s="467"/>
      <c r="E97" s="479"/>
      <c r="F97" s="471"/>
      <c r="G97" s="480"/>
      <c r="H97" s="499"/>
      <c r="I97" s="211"/>
      <c r="J97" s="211"/>
      <c r="K97" s="211"/>
      <c r="L97" s="212"/>
    </row>
    <row r="98" spans="1:12" ht="62.5">
      <c r="A98" s="460">
        <f>A96+1</f>
        <v>36</v>
      </c>
      <c r="B98" s="484" t="s">
        <v>728</v>
      </c>
      <c r="C98" s="464" t="s">
        <v>729</v>
      </c>
      <c r="D98" s="467">
        <v>1</v>
      </c>
      <c r="E98" s="479" t="s">
        <v>282</v>
      </c>
      <c r="F98" s="471">
        <v>12</v>
      </c>
      <c r="G98" s="469">
        <v>0</v>
      </c>
      <c r="H98" s="470">
        <f>G98*F98*D98</f>
        <v>0</v>
      </c>
      <c r="I98" s="211"/>
      <c r="J98" s="211"/>
      <c r="K98" s="211"/>
      <c r="L98" s="212"/>
    </row>
    <row r="99" spans="1:12" ht="13">
      <c r="A99" s="290"/>
      <c r="B99" s="498"/>
      <c r="C99" s="500"/>
      <c r="D99" s="467"/>
      <c r="E99" s="463"/>
      <c r="F99" s="471"/>
      <c r="G99" s="497"/>
      <c r="H99" s="499"/>
      <c r="I99" s="211"/>
      <c r="J99" s="211"/>
      <c r="K99" s="211"/>
      <c r="L99" s="212"/>
    </row>
    <row r="100" spans="1:12" ht="84" customHeight="1">
      <c r="A100" s="460">
        <f>A98+1</f>
        <v>37</v>
      </c>
      <c r="B100" s="484" t="s">
        <v>730</v>
      </c>
      <c r="C100" s="464" t="s">
        <v>731</v>
      </c>
      <c r="D100" s="467">
        <v>1</v>
      </c>
      <c r="E100" s="463" t="s">
        <v>282</v>
      </c>
      <c r="F100" s="471">
        <v>75</v>
      </c>
      <c r="G100" s="469">
        <v>0</v>
      </c>
      <c r="H100" s="470">
        <f>G100*F100*D100</f>
        <v>0</v>
      </c>
      <c r="I100" s="211"/>
      <c r="J100" s="211"/>
      <c r="K100" s="211"/>
      <c r="L100" s="212"/>
    </row>
    <row r="101" spans="1:12" ht="13">
      <c r="A101" s="290"/>
      <c r="B101" s="498"/>
      <c r="C101" s="500"/>
      <c r="D101" s="467"/>
      <c r="E101" s="463"/>
      <c r="F101" s="471"/>
      <c r="G101" s="480"/>
      <c r="H101" s="499"/>
      <c r="I101" s="211"/>
      <c r="J101" s="211"/>
      <c r="K101" s="211"/>
      <c r="L101" s="212"/>
    </row>
    <row r="102" spans="1:12" ht="75">
      <c r="A102" s="460">
        <f>A100+1</f>
        <v>38</v>
      </c>
      <c r="B102" s="484" t="s">
        <v>732</v>
      </c>
      <c r="C102" s="464" t="s">
        <v>733</v>
      </c>
      <c r="D102" s="467">
        <v>1</v>
      </c>
      <c r="E102" s="463" t="s">
        <v>282</v>
      </c>
      <c r="F102" s="471">
        <v>280</v>
      </c>
      <c r="G102" s="469">
        <v>0</v>
      </c>
      <c r="H102" s="470">
        <f>G102*F102*D102</f>
        <v>0</v>
      </c>
      <c r="I102" s="211"/>
      <c r="J102" s="211"/>
      <c r="K102" s="211"/>
      <c r="L102" s="212"/>
    </row>
    <row r="103" spans="1:12" s="218" customFormat="1" ht="13">
      <c r="A103" s="290"/>
      <c r="B103" s="498"/>
      <c r="C103" s="500"/>
      <c r="D103" s="467"/>
      <c r="E103" s="463"/>
      <c r="F103" s="471"/>
      <c r="G103" s="497"/>
      <c r="H103" s="499"/>
      <c r="I103" s="211"/>
      <c r="J103" s="211"/>
      <c r="K103" s="211"/>
      <c r="L103" s="212"/>
    </row>
    <row r="104" spans="1:12" s="218" customFormat="1" ht="72" customHeight="1">
      <c r="A104" s="460">
        <f>A102+1</f>
        <v>39</v>
      </c>
      <c r="B104" s="484" t="s">
        <v>734</v>
      </c>
      <c r="C104" s="464" t="s">
        <v>735</v>
      </c>
      <c r="D104" s="467">
        <v>1</v>
      </c>
      <c r="E104" s="463" t="s">
        <v>164</v>
      </c>
      <c r="F104" s="471">
        <v>20</v>
      </c>
      <c r="G104" s="469">
        <v>0</v>
      </c>
      <c r="H104" s="470">
        <f>G104*F104*D104</f>
        <v>0</v>
      </c>
      <c r="I104" s="211"/>
      <c r="J104" s="211"/>
      <c r="K104" s="211"/>
      <c r="L104" s="212"/>
    </row>
    <row r="105" spans="1:12" s="218" customFormat="1" ht="13">
      <c r="A105" s="290"/>
      <c r="B105" s="498"/>
      <c r="C105" s="502"/>
      <c r="D105" s="467"/>
      <c r="E105" s="479"/>
      <c r="F105" s="471"/>
      <c r="G105" s="497"/>
      <c r="H105" s="499"/>
      <c r="I105" s="211"/>
      <c r="J105" s="211"/>
      <c r="K105" s="211"/>
      <c r="L105" s="212"/>
    </row>
    <row r="106" spans="1:12" ht="57.65" customHeight="1">
      <c r="A106" s="460">
        <f>A104+1</f>
        <v>40</v>
      </c>
      <c r="B106" s="484" t="s">
        <v>736</v>
      </c>
      <c r="C106" s="464" t="s">
        <v>737</v>
      </c>
      <c r="D106" s="467">
        <v>1</v>
      </c>
      <c r="E106" s="479" t="s">
        <v>164</v>
      </c>
      <c r="F106" s="471">
        <v>45</v>
      </c>
      <c r="G106" s="469">
        <v>0</v>
      </c>
      <c r="H106" s="470">
        <f>G106*F106*D106</f>
        <v>0</v>
      </c>
      <c r="I106" s="211"/>
      <c r="J106" s="211"/>
      <c r="K106" s="211"/>
      <c r="L106" s="212"/>
    </row>
    <row r="107" spans="1:12" s="218" customFormat="1" ht="13">
      <c r="A107" s="290"/>
      <c r="B107" s="477"/>
      <c r="C107" s="503"/>
      <c r="D107" s="467"/>
      <c r="E107" s="479"/>
      <c r="F107" s="471"/>
      <c r="G107" s="480"/>
      <c r="H107" s="470"/>
      <c r="I107" s="211"/>
      <c r="J107" s="211"/>
      <c r="K107" s="211"/>
      <c r="L107" s="212"/>
    </row>
    <row r="108" spans="1:12" s="218" customFormat="1" ht="14.5">
      <c r="A108" s="463"/>
      <c r="B108" s="491"/>
      <c r="C108" s="462" t="s">
        <v>738</v>
      </c>
      <c r="D108" s="467"/>
      <c r="E108" s="504"/>
      <c r="F108" s="505"/>
      <c r="G108" s="497"/>
      <c r="H108" s="470"/>
      <c r="I108" s="211"/>
      <c r="J108" s="211"/>
      <c r="K108" s="211"/>
      <c r="L108" s="212"/>
    </row>
    <row r="109" spans="1:12" s="218" customFormat="1" ht="14.5">
      <c r="A109" s="504"/>
      <c r="B109" s="477"/>
      <c r="C109" s="506"/>
      <c r="D109" s="467"/>
      <c r="E109" s="507"/>
      <c r="F109" s="505"/>
      <c r="G109" s="480"/>
      <c r="H109" s="470"/>
      <c r="I109" s="211"/>
      <c r="J109" s="211"/>
      <c r="K109" s="211"/>
      <c r="L109" s="212"/>
    </row>
    <row r="110" spans="1:12" s="218" customFormat="1" ht="40">
      <c r="A110" s="460">
        <f>A106+1</f>
        <v>41</v>
      </c>
      <c r="B110" s="477" t="s">
        <v>739</v>
      </c>
      <c r="C110" s="464" t="s">
        <v>740</v>
      </c>
      <c r="D110" s="467">
        <v>1</v>
      </c>
      <c r="E110" s="479" t="s">
        <v>27</v>
      </c>
      <c r="F110" s="471">
        <v>33000</v>
      </c>
      <c r="G110" s="469">
        <v>0</v>
      </c>
      <c r="H110" s="470">
        <f>G110*F110*D110</f>
        <v>0</v>
      </c>
      <c r="I110" s="211"/>
      <c r="J110" s="211"/>
      <c r="K110" s="211"/>
      <c r="L110" s="212"/>
    </row>
    <row r="111" spans="1:12">
      <c r="A111" s="507"/>
      <c r="B111" s="477"/>
      <c r="C111" s="501"/>
      <c r="D111" s="467"/>
      <c r="E111" s="479"/>
      <c r="F111" s="471"/>
      <c r="G111" s="472"/>
      <c r="H111" s="470"/>
    </row>
    <row r="112" spans="1:12" s="218" customFormat="1" ht="40">
      <c r="A112" s="460">
        <f>A110+1</f>
        <v>42</v>
      </c>
      <c r="B112" s="477" t="s">
        <v>741</v>
      </c>
      <c r="C112" s="464" t="s">
        <v>742</v>
      </c>
      <c r="D112" s="467">
        <v>1</v>
      </c>
      <c r="E112" s="479" t="s">
        <v>27</v>
      </c>
      <c r="F112" s="471">
        <v>28000</v>
      </c>
      <c r="G112" s="469">
        <v>0</v>
      </c>
      <c r="H112" s="470">
        <f>G112*F112*D112</f>
        <v>0</v>
      </c>
      <c r="I112" s="211"/>
      <c r="J112" s="211"/>
      <c r="K112" s="211"/>
      <c r="L112" s="212"/>
    </row>
    <row r="113" spans="1:12" s="218" customFormat="1" ht="13">
      <c r="A113" s="507"/>
      <c r="B113" s="477"/>
      <c r="C113" s="464"/>
      <c r="D113" s="467"/>
      <c r="E113" s="479"/>
      <c r="F113" s="471"/>
      <c r="G113" s="472"/>
      <c r="H113" s="470"/>
      <c r="I113" s="211"/>
      <c r="J113" s="211"/>
      <c r="K113" s="211"/>
      <c r="L113" s="212"/>
    </row>
    <row r="114" spans="1:12" s="218" customFormat="1" ht="40">
      <c r="A114" s="460">
        <f>A112+1</f>
        <v>43</v>
      </c>
      <c r="B114" s="477" t="s">
        <v>743</v>
      </c>
      <c r="C114" s="464" t="s">
        <v>744</v>
      </c>
      <c r="D114" s="467">
        <v>1</v>
      </c>
      <c r="E114" s="479" t="s">
        <v>27</v>
      </c>
      <c r="F114" s="471">
        <v>30000</v>
      </c>
      <c r="G114" s="469">
        <v>0</v>
      </c>
      <c r="H114" s="470">
        <f>G114*F114*D114</f>
        <v>0</v>
      </c>
      <c r="I114" s="122"/>
      <c r="J114" s="122"/>
      <c r="K114" s="122"/>
      <c r="L114" s="212"/>
    </row>
    <row r="115" spans="1:12" s="224" customFormat="1" ht="13">
      <c r="A115" s="507"/>
      <c r="B115" s="477"/>
      <c r="C115" s="464"/>
      <c r="D115" s="467"/>
      <c r="E115" s="479"/>
      <c r="F115" s="485"/>
      <c r="G115" s="472"/>
      <c r="H115" s="470"/>
      <c r="I115" s="229"/>
      <c r="J115" s="229"/>
      <c r="K115" s="230"/>
      <c r="L115" s="231"/>
    </row>
    <row r="116" spans="1:12" ht="40">
      <c r="A116" s="460">
        <f>A114+1</f>
        <v>44</v>
      </c>
      <c r="B116" s="477" t="s">
        <v>691</v>
      </c>
      <c r="C116" s="464" t="s">
        <v>745</v>
      </c>
      <c r="D116" s="467">
        <v>1</v>
      </c>
      <c r="E116" s="479" t="s">
        <v>27</v>
      </c>
      <c r="F116" s="471">
        <v>1000</v>
      </c>
      <c r="G116" s="469">
        <v>0</v>
      </c>
      <c r="H116" s="470">
        <f>G116*F116*D116</f>
        <v>0</v>
      </c>
      <c r="I116" s="76"/>
      <c r="J116" s="76"/>
      <c r="L116" s="212"/>
    </row>
    <row r="117" spans="1:12">
      <c r="A117" s="507"/>
      <c r="B117" s="508"/>
      <c r="C117" s="464"/>
      <c r="D117" s="467"/>
      <c r="E117" s="507"/>
      <c r="F117" s="485"/>
      <c r="G117" s="480"/>
      <c r="H117" s="470"/>
      <c r="L117" s="212"/>
    </row>
    <row r="118" spans="1:12" ht="37.5">
      <c r="A118" s="460">
        <f>A116+1</f>
        <v>45</v>
      </c>
      <c r="B118" s="508" t="s">
        <v>746</v>
      </c>
      <c r="C118" s="464" t="s">
        <v>747</v>
      </c>
      <c r="D118" s="467">
        <v>1</v>
      </c>
      <c r="E118" s="479" t="s">
        <v>700</v>
      </c>
      <c r="F118" s="467">
        <v>10000</v>
      </c>
      <c r="G118" s="469">
        <v>0</v>
      </c>
      <c r="H118" s="470">
        <f>G118*F118*D118</f>
        <v>0</v>
      </c>
    </row>
    <row r="119" spans="1:12">
      <c r="A119" s="507"/>
      <c r="B119" s="508"/>
      <c r="C119" s="464"/>
      <c r="D119" s="467"/>
      <c r="E119" s="507"/>
      <c r="F119" s="471"/>
      <c r="G119" s="480"/>
      <c r="H119" s="470"/>
    </row>
    <row r="120" spans="1:12" ht="37.5">
      <c r="A120" s="460">
        <f>A118+1</f>
        <v>46</v>
      </c>
      <c r="B120" s="508" t="s">
        <v>748</v>
      </c>
      <c r="C120" s="464" t="s">
        <v>749</v>
      </c>
      <c r="D120" s="467">
        <v>1</v>
      </c>
      <c r="E120" s="479" t="s">
        <v>700</v>
      </c>
      <c r="F120" s="467">
        <v>30000</v>
      </c>
      <c r="G120" s="469">
        <v>0</v>
      </c>
      <c r="H120" s="470">
        <f>G120*F120*D120</f>
        <v>0</v>
      </c>
    </row>
    <row r="121" spans="1:12">
      <c r="A121" s="507"/>
      <c r="B121" s="477"/>
      <c r="C121" s="501"/>
      <c r="D121" s="467"/>
      <c r="E121" s="479"/>
      <c r="F121" s="485"/>
      <c r="G121" s="472"/>
      <c r="H121" s="470"/>
    </row>
    <row r="122" spans="1:12">
      <c r="A122" s="507"/>
      <c r="B122" s="477"/>
      <c r="C122" s="501"/>
      <c r="D122" s="467"/>
      <c r="E122" s="479"/>
      <c r="F122" s="485"/>
      <c r="G122" s="472"/>
      <c r="H122" s="470"/>
    </row>
    <row r="123" spans="1:12">
      <c r="A123" s="507"/>
      <c r="B123" s="477"/>
      <c r="C123" s="501"/>
      <c r="D123" s="467"/>
      <c r="E123" s="479"/>
      <c r="F123" s="485"/>
      <c r="G123" s="472"/>
      <c r="H123" s="470"/>
    </row>
    <row r="124" spans="1:12">
      <c r="A124" s="507"/>
      <c r="B124" s="477"/>
      <c r="C124" s="501"/>
      <c r="D124" s="467"/>
      <c r="E124" s="479"/>
      <c r="F124" s="485"/>
      <c r="G124" s="472"/>
      <c r="H124" s="470"/>
    </row>
    <row r="125" spans="1:12">
      <c r="A125" s="507"/>
      <c r="B125" s="477"/>
      <c r="C125" s="501"/>
      <c r="D125" s="467"/>
      <c r="E125" s="479"/>
      <c r="F125" s="485"/>
      <c r="G125" s="472"/>
      <c r="H125" s="470"/>
    </row>
    <row r="126" spans="1:12">
      <c r="A126" s="507"/>
      <c r="B126" s="477"/>
      <c r="C126" s="501"/>
      <c r="D126" s="467"/>
      <c r="E126" s="479"/>
      <c r="F126" s="485"/>
      <c r="G126" s="472"/>
      <c r="H126" s="470"/>
    </row>
    <row r="127" spans="1:12">
      <c r="A127" s="507"/>
      <c r="B127" s="477"/>
      <c r="C127" s="501"/>
      <c r="D127" s="467"/>
      <c r="E127" s="479"/>
      <c r="F127" s="485"/>
      <c r="G127" s="472"/>
      <c r="H127" s="470"/>
    </row>
    <row r="128" spans="1:12" ht="13">
      <c r="A128" s="509"/>
      <c r="B128" s="477"/>
      <c r="C128" s="510" t="s">
        <v>750</v>
      </c>
      <c r="D128" s="467"/>
      <c r="E128" s="479"/>
      <c r="F128" s="471"/>
      <c r="G128" s="472"/>
      <c r="H128" s="470"/>
    </row>
    <row r="129" spans="1:19" ht="14.5">
      <c r="A129" s="511"/>
      <c r="B129" s="512"/>
      <c r="C129" s="504"/>
      <c r="D129" s="467"/>
      <c r="E129" s="504"/>
      <c r="F129" s="505"/>
      <c r="G129" s="497"/>
      <c r="H129" s="470"/>
    </row>
    <row r="130" spans="1:19" ht="123.65" customHeight="1">
      <c r="A130" s="513"/>
      <c r="B130" s="509" t="s">
        <v>751</v>
      </c>
      <c r="C130" s="464" t="s">
        <v>752</v>
      </c>
      <c r="D130" s="467"/>
      <c r="E130" s="479"/>
      <c r="F130" s="505"/>
      <c r="G130" s="497"/>
      <c r="H130" s="470"/>
    </row>
    <row r="131" spans="1:19" ht="14.5">
      <c r="A131" s="513"/>
      <c r="B131" s="512"/>
      <c r="C131" s="464"/>
      <c r="D131" s="467"/>
      <c r="E131" s="479"/>
      <c r="F131" s="505"/>
      <c r="G131" s="497"/>
      <c r="H131" s="470"/>
    </row>
    <row r="132" spans="1:19" ht="97.75" customHeight="1">
      <c r="A132" s="513"/>
      <c r="B132" s="509" t="s">
        <v>753</v>
      </c>
      <c r="C132" s="464" t="s">
        <v>754</v>
      </c>
      <c r="D132" s="467"/>
      <c r="E132" s="479"/>
      <c r="F132" s="505"/>
      <c r="G132" s="497"/>
      <c r="H132" s="470"/>
    </row>
    <row r="133" spans="1:19" ht="14.5">
      <c r="A133" s="513"/>
      <c r="B133" s="512"/>
      <c r="C133" s="464"/>
      <c r="D133" s="467"/>
      <c r="E133" s="479"/>
      <c r="F133" s="505"/>
      <c r="G133" s="497"/>
      <c r="H133" s="470"/>
    </row>
    <row r="134" spans="1:19" ht="83.4" customHeight="1">
      <c r="A134" s="513"/>
      <c r="B134" s="509" t="s">
        <v>755</v>
      </c>
      <c r="C134" s="464" t="s">
        <v>756</v>
      </c>
      <c r="D134" s="467"/>
      <c r="E134" s="479"/>
      <c r="F134" s="505"/>
      <c r="G134" s="497"/>
      <c r="H134" s="470"/>
    </row>
    <row r="135" spans="1:19" ht="14.5">
      <c r="A135" s="513"/>
      <c r="B135" s="463"/>
      <c r="C135" s="464"/>
      <c r="D135" s="467"/>
      <c r="E135" s="479"/>
      <c r="F135" s="505"/>
      <c r="G135" s="497"/>
      <c r="H135" s="470"/>
    </row>
    <row r="136" spans="1:19" s="227" customFormat="1" ht="113.4" customHeight="1">
      <c r="A136" s="513"/>
      <c r="B136" s="509" t="s">
        <v>757</v>
      </c>
      <c r="C136" s="464" t="s">
        <v>758</v>
      </c>
      <c r="D136" s="467"/>
      <c r="E136" s="479"/>
      <c r="F136" s="505"/>
      <c r="G136" s="472"/>
      <c r="H136" s="470"/>
      <c r="K136" s="228"/>
      <c r="L136" s="74"/>
      <c r="M136" s="74"/>
      <c r="N136" s="74"/>
      <c r="O136" s="74"/>
      <c r="P136" s="74"/>
      <c r="Q136" s="74"/>
      <c r="R136" s="74"/>
      <c r="S136" s="74"/>
    </row>
    <row r="137" spans="1:19" s="227" customFormat="1" ht="14.5">
      <c r="A137" s="513"/>
      <c r="B137" s="512"/>
      <c r="C137" s="464"/>
      <c r="D137" s="467"/>
      <c r="E137" s="479"/>
      <c r="F137" s="505"/>
      <c r="G137" s="480"/>
      <c r="H137" s="470"/>
      <c r="K137" s="228"/>
      <c r="L137" s="74"/>
      <c r="M137" s="74"/>
      <c r="N137" s="74"/>
      <c r="O137" s="74"/>
      <c r="P137" s="74"/>
      <c r="Q137" s="74"/>
      <c r="R137" s="74"/>
      <c r="S137" s="74"/>
    </row>
    <row r="138" spans="1:19" s="227" customFormat="1" ht="94.75" customHeight="1">
      <c r="A138" s="513"/>
      <c r="B138" s="509" t="s">
        <v>759</v>
      </c>
      <c r="C138" s="464" t="s">
        <v>760</v>
      </c>
      <c r="D138" s="467"/>
      <c r="E138" s="479"/>
      <c r="F138" s="505"/>
      <c r="G138" s="472"/>
      <c r="H138" s="470"/>
      <c r="K138" s="228"/>
      <c r="L138" s="74"/>
      <c r="M138" s="74"/>
      <c r="N138" s="74"/>
      <c r="O138" s="74"/>
      <c r="P138" s="74"/>
      <c r="Q138" s="74"/>
      <c r="R138" s="74"/>
      <c r="S138" s="74"/>
    </row>
    <row r="139" spans="1:19" s="227" customFormat="1" ht="14.5">
      <c r="A139" s="513"/>
      <c r="B139" s="512"/>
      <c r="C139" s="464"/>
      <c r="D139" s="467"/>
      <c r="E139" s="479"/>
      <c r="F139" s="505"/>
      <c r="G139" s="497"/>
      <c r="H139" s="470"/>
      <c r="K139" s="228"/>
      <c r="L139" s="74"/>
      <c r="M139" s="74"/>
      <c r="N139" s="74"/>
      <c r="O139" s="74"/>
      <c r="P139" s="74"/>
      <c r="Q139" s="74"/>
      <c r="R139" s="74"/>
      <c r="S139" s="74"/>
    </row>
    <row r="140" spans="1:19" s="227" customFormat="1" ht="96.65" customHeight="1">
      <c r="A140" s="513"/>
      <c r="B140" s="509" t="s">
        <v>761</v>
      </c>
      <c r="C140" s="464" t="s">
        <v>762</v>
      </c>
      <c r="D140" s="467"/>
      <c r="E140" s="479"/>
      <c r="F140" s="505"/>
      <c r="G140" s="472"/>
      <c r="H140" s="470"/>
      <c r="K140" s="228"/>
      <c r="L140" s="74"/>
      <c r="M140" s="74"/>
      <c r="N140" s="74"/>
      <c r="O140" s="74"/>
      <c r="P140" s="74"/>
      <c r="Q140" s="74"/>
      <c r="R140" s="74"/>
      <c r="S140" s="74"/>
    </row>
    <row r="141" spans="1:19" s="227" customFormat="1" ht="14.5">
      <c r="A141" s="513"/>
      <c r="B141" s="463"/>
      <c r="C141" s="464"/>
      <c r="D141" s="467"/>
      <c r="E141" s="479"/>
      <c r="F141" s="505"/>
      <c r="G141" s="480"/>
      <c r="H141" s="470"/>
      <c r="K141" s="228"/>
      <c r="L141" s="74"/>
      <c r="M141" s="74"/>
      <c r="N141" s="74"/>
      <c r="O141" s="74"/>
      <c r="P141" s="74"/>
      <c r="Q141" s="74"/>
      <c r="R141" s="74"/>
      <c r="S141" s="74"/>
    </row>
    <row r="142" spans="1:19" s="227" customFormat="1" ht="97.75" customHeight="1">
      <c r="A142" s="513"/>
      <c r="B142" s="509" t="s">
        <v>763</v>
      </c>
      <c r="C142" s="464" t="s">
        <v>764</v>
      </c>
      <c r="D142" s="467"/>
      <c r="E142" s="479"/>
      <c r="F142" s="505"/>
      <c r="G142" s="472"/>
      <c r="H142" s="470"/>
      <c r="K142" s="228"/>
      <c r="L142" s="74"/>
      <c r="M142" s="74"/>
      <c r="N142" s="74"/>
      <c r="O142" s="74"/>
      <c r="P142" s="74"/>
      <c r="Q142" s="74"/>
      <c r="R142" s="74"/>
      <c r="S142" s="74"/>
    </row>
    <row r="143" spans="1:19" s="227" customFormat="1" ht="14.5">
      <c r="A143" s="504"/>
      <c r="B143" s="512"/>
      <c r="C143" s="464"/>
      <c r="D143" s="467"/>
      <c r="E143" s="479"/>
      <c r="F143" s="505"/>
      <c r="G143" s="497"/>
      <c r="H143" s="470"/>
      <c r="K143" s="228"/>
      <c r="L143" s="74"/>
      <c r="M143" s="74"/>
      <c r="N143" s="74"/>
      <c r="O143" s="74"/>
      <c r="P143" s="74"/>
      <c r="Q143" s="74"/>
      <c r="R143" s="74"/>
      <c r="S143" s="74"/>
    </row>
    <row r="144" spans="1:19" s="227" customFormat="1" ht="108.65" customHeight="1">
      <c r="A144" s="504"/>
      <c r="B144" s="460" t="s">
        <v>765</v>
      </c>
      <c r="C144" s="464" t="s">
        <v>766</v>
      </c>
      <c r="D144" s="467"/>
      <c r="E144" s="463"/>
      <c r="F144" s="505"/>
      <c r="G144" s="472"/>
      <c r="H144" s="480"/>
      <c r="K144" s="228"/>
      <c r="L144" s="74"/>
      <c r="M144" s="74"/>
      <c r="N144" s="74"/>
      <c r="O144" s="74"/>
      <c r="P144" s="74"/>
      <c r="Q144" s="74"/>
      <c r="R144" s="74"/>
      <c r="S144" s="74"/>
    </row>
    <row r="145" spans="1:19" s="227" customFormat="1" ht="14.5">
      <c r="A145" s="504"/>
      <c r="B145" s="512"/>
      <c r="C145" s="464"/>
      <c r="D145" s="467"/>
      <c r="E145" s="479"/>
      <c r="F145" s="505"/>
      <c r="G145" s="497"/>
      <c r="H145" s="470"/>
      <c r="K145" s="228"/>
      <c r="L145" s="74"/>
      <c r="M145" s="74"/>
      <c r="N145" s="74"/>
      <c r="O145" s="74"/>
      <c r="P145" s="74"/>
      <c r="Q145" s="74"/>
      <c r="R145" s="74"/>
      <c r="S145" s="74"/>
    </row>
    <row r="146" spans="1:19" s="227" customFormat="1" ht="110.4" customHeight="1">
      <c r="A146" s="504"/>
      <c r="B146" s="460" t="s">
        <v>767</v>
      </c>
      <c r="C146" s="464" t="s">
        <v>768</v>
      </c>
      <c r="D146" s="467"/>
      <c r="E146" s="463"/>
      <c r="F146" s="505"/>
      <c r="G146" s="472"/>
      <c r="H146" s="480"/>
      <c r="K146" s="228"/>
      <c r="L146" s="74"/>
      <c r="M146" s="74"/>
      <c r="N146" s="74"/>
      <c r="O146" s="74"/>
      <c r="P146" s="74"/>
      <c r="Q146" s="74"/>
      <c r="R146" s="74"/>
      <c r="S146" s="74"/>
    </row>
    <row r="147" spans="1:19" s="227" customFormat="1" ht="14.5">
      <c r="A147" s="511"/>
      <c r="B147" s="512"/>
      <c r="C147" s="501"/>
      <c r="D147" s="467"/>
      <c r="E147" s="479"/>
      <c r="F147" s="505"/>
      <c r="G147" s="497"/>
      <c r="H147" s="470"/>
      <c r="K147" s="228"/>
      <c r="L147" s="74"/>
      <c r="M147" s="74"/>
      <c r="N147" s="74"/>
      <c r="O147" s="74"/>
      <c r="P147" s="74"/>
      <c r="Q147" s="74"/>
      <c r="R147" s="74"/>
      <c r="S147" s="74"/>
    </row>
    <row r="148" spans="1:19" s="227" customFormat="1" ht="65">
      <c r="A148" s="509"/>
      <c r="B148" s="476"/>
      <c r="C148" s="501" t="s">
        <v>769</v>
      </c>
      <c r="D148" s="467"/>
      <c r="E148" s="479"/>
      <c r="F148" s="505"/>
      <c r="G148" s="472"/>
      <c r="H148" s="470"/>
      <c r="K148" s="228"/>
      <c r="L148" s="74"/>
      <c r="M148" s="74"/>
      <c r="N148" s="74"/>
      <c r="O148" s="74"/>
      <c r="P148" s="74"/>
      <c r="Q148" s="74"/>
      <c r="R148" s="74"/>
      <c r="S148" s="74"/>
    </row>
    <row r="149" spans="1:19" s="227" customFormat="1">
      <c r="A149" s="504"/>
      <c r="B149" s="477"/>
      <c r="C149" s="501"/>
      <c r="D149" s="467"/>
      <c r="E149" s="479"/>
      <c r="F149" s="471"/>
      <c r="G149" s="472"/>
      <c r="H149" s="470"/>
      <c r="K149" s="228"/>
      <c r="L149" s="74"/>
      <c r="M149" s="74"/>
      <c r="N149" s="74"/>
      <c r="O149" s="74"/>
      <c r="P149" s="74"/>
      <c r="Q149" s="74"/>
      <c r="R149" s="74"/>
      <c r="S149" s="74"/>
    </row>
    <row r="150" spans="1:19" s="227" customFormat="1" ht="13">
      <c r="A150" s="463"/>
      <c r="B150" s="474"/>
      <c r="C150" s="514" t="s">
        <v>770</v>
      </c>
      <c r="D150" s="467"/>
      <c r="E150" s="483"/>
      <c r="F150" s="485"/>
      <c r="G150" s="497"/>
      <c r="H150" s="499"/>
      <c r="K150" s="228"/>
      <c r="L150" s="74"/>
      <c r="M150" s="74"/>
      <c r="N150" s="74"/>
      <c r="O150" s="74"/>
      <c r="P150" s="74"/>
      <c r="Q150" s="74"/>
      <c r="R150" s="74"/>
      <c r="S150" s="74"/>
    </row>
    <row r="151" spans="1:19" s="227" customFormat="1" ht="13">
      <c r="A151" s="463"/>
      <c r="B151" s="474"/>
      <c r="C151" s="514"/>
      <c r="D151" s="467"/>
      <c r="E151" s="483"/>
      <c r="F151" s="485"/>
      <c r="G151" s="497"/>
      <c r="H151" s="499"/>
      <c r="K151" s="228"/>
      <c r="L151" s="74"/>
      <c r="M151" s="74"/>
      <c r="N151" s="74"/>
      <c r="O151" s="74"/>
      <c r="P151" s="74"/>
      <c r="Q151" s="74"/>
      <c r="R151" s="74"/>
      <c r="S151" s="74"/>
    </row>
    <row r="152" spans="1:19" s="227" customFormat="1" ht="84" customHeight="1">
      <c r="A152" s="460">
        <f>A120+1</f>
        <v>47</v>
      </c>
      <c r="B152" s="484" t="s">
        <v>771</v>
      </c>
      <c r="C152" s="515" t="s">
        <v>772</v>
      </c>
      <c r="D152" s="467">
        <v>1</v>
      </c>
      <c r="E152" s="463" t="s">
        <v>164</v>
      </c>
      <c r="F152" s="471">
        <v>46</v>
      </c>
      <c r="G152" s="469">
        <v>0</v>
      </c>
      <c r="H152" s="470">
        <f>G152*F152*D152</f>
        <v>0</v>
      </c>
      <c r="K152" s="228"/>
      <c r="L152" s="74"/>
      <c r="M152" s="74"/>
      <c r="N152" s="74"/>
      <c r="O152" s="74"/>
      <c r="P152" s="74"/>
      <c r="Q152" s="74"/>
      <c r="R152" s="74"/>
      <c r="S152" s="74"/>
    </row>
    <row r="153" spans="1:19" s="227" customFormat="1" ht="13">
      <c r="A153" s="516"/>
      <c r="B153" s="482"/>
      <c r="C153" s="464"/>
      <c r="D153" s="467"/>
      <c r="E153" s="463"/>
      <c r="F153" s="471"/>
      <c r="G153" s="497"/>
      <c r="H153" s="480"/>
      <c r="K153" s="228"/>
      <c r="L153" s="74"/>
      <c r="M153" s="74"/>
      <c r="N153" s="74"/>
      <c r="O153" s="74"/>
      <c r="P153" s="74"/>
      <c r="Q153" s="74"/>
      <c r="R153" s="74"/>
      <c r="S153" s="74"/>
    </row>
    <row r="154" spans="1:19" s="227" customFormat="1" ht="25">
      <c r="A154" s="460">
        <f>A152+1</f>
        <v>48</v>
      </c>
      <c r="B154" s="484" t="s">
        <v>773</v>
      </c>
      <c r="C154" s="464" t="s">
        <v>774</v>
      </c>
      <c r="D154" s="467">
        <v>1</v>
      </c>
      <c r="E154" s="463" t="s">
        <v>164</v>
      </c>
      <c r="F154" s="471">
        <v>2</v>
      </c>
      <c r="G154" s="469">
        <v>0</v>
      </c>
      <c r="H154" s="470">
        <f>G154*F154*D154</f>
        <v>0</v>
      </c>
      <c r="K154" s="228"/>
      <c r="L154" s="74"/>
      <c r="M154" s="74"/>
      <c r="N154" s="74"/>
      <c r="O154" s="74"/>
      <c r="P154" s="74"/>
      <c r="Q154" s="74"/>
      <c r="R154" s="74"/>
      <c r="S154" s="74"/>
    </row>
    <row r="155" spans="1:19" s="227" customFormat="1" ht="13">
      <c r="A155" s="516"/>
      <c r="B155" s="482"/>
      <c r="C155" s="464"/>
      <c r="D155" s="467"/>
      <c r="E155" s="463"/>
      <c r="F155" s="471"/>
      <c r="G155" s="497"/>
      <c r="H155" s="480"/>
      <c r="K155" s="228"/>
      <c r="L155" s="74"/>
      <c r="M155" s="74"/>
      <c r="N155" s="74"/>
      <c r="O155" s="74"/>
      <c r="P155" s="74"/>
      <c r="Q155" s="74"/>
      <c r="R155" s="74"/>
      <c r="S155" s="74"/>
    </row>
    <row r="156" spans="1:19" s="227" customFormat="1" ht="55.75" customHeight="1">
      <c r="A156" s="460">
        <f>A154+1</f>
        <v>49</v>
      </c>
      <c r="B156" s="484" t="s">
        <v>775</v>
      </c>
      <c r="C156" s="515" t="s">
        <v>776</v>
      </c>
      <c r="D156" s="467">
        <v>1</v>
      </c>
      <c r="E156" s="463" t="s">
        <v>164</v>
      </c>
      <c r="F156" s="471">
        <v>6</v>
      </c>
      <c r="G156" s="469">
        <v>0</v>
      </c>
      <c r="H156" s="470">
        <f>G156*F156*D156</f>
        <v>0</v>
      </c>
      <c r="K156" s="228"/>
      <c r="L156" s="74"/>
      <c r="M156" s="74"/>
      <c r="N156" s="74"/>
      <c r="O156" s="74"/>
      <c r="P156" s="74"/>
      <c r="Q156" s="74"/>
      <c r="R156" s="74"/>
      <c r="S156" s="74"/>
    </row>
    <row r="157" spans="1:19" s="227" customFormat="1">
      <c r="A157" s="516"/>
      <c r="B157" s="482"/>
      <c r="C157" s="515"/>
      <c r="D157" s="467"/>
      <c r="E157" s="517"/>
      <c r="F157" s="471"/>
      <c r="G157" s="470"/>
      <c r="H157" s="480"/>
      <c r="K157" s="228"/>
      <c r="L157" s="74"/>
      <c r="M157" s="74"/>
      <c r="N157" s="74"/>
      <c r="O157" s="74"/>
      <c r="P157" s="74"/>
      <c r="Q157" s="74"/>
      <c r="R157" s="74"/>
      <c r="S157" s="74"/>
    </row>
    <row r="158" spans="1:19" s="227" customFormat="1" ht="54" customHeight="1">
      <c r="A158" s="460">
        <f>A156+1</f>
        <v>50</v>
      </c>
      <c r="B158" s="484" t="s">
        <v>777</v>
      </c>
      <c r="C158" s="515" t="s">
        <v>778</v>
      </c>
      <c r="D158" s="467">
        <v>1</v>
      </c>
      <c r="E158" s="463" t="s">
        <v>164</v>
      </c>
      <c r="F158" s="471">
        <v>6</v>
      </c>
      <c r="G158" s="469">
        <v>0</v>
      </c>
      <c r="H158" s="470">
        <f>G158*F158*D158</f>
        <v>0</v>
      </c>
      <c r="K158" s="228"/>
      <c r="L158" s="74"/>
      <c r="M158" s="74"/>
      <c r="N158" s="74"/>
      <c r="O158" s="74"/>
      <c r="P158" s="74"/>
      <c r="Q158" s="74"/>
      <c r="R158" s="74"/>
      <c r="S158" s="74"/>
    </row>
    <row r="159" spans="1:19" s="227" customFormat="1">
      <c r="A159" s="516"/>
      <c r="B159" s="482"/>
      <c r="C159" s="515"/>
      <c r="D159" s="467"/>
      <c r="E159" s="517"/>
      <c r="F159" s="471"/>
      <c r="G159" s="470"/>
      <c r="H159" s="480"/>
      <c r="K159" s="228"/>
      <c r="L159" s="74"/>
      <c r="M159" s="74"/>
      <c r="N159" s="74"/>
      <c r="O159" s="74"/>
      <c r="P159" s="74"/>
      <c r="Q159" s="74"/>
      <c r="R159" s="74"/>
      <c r="S159" s="74"/>
    </row>
    <row r="160" spans="1:19" s="227" customFormat="1" ht="112.5">
      <c r="A160" s="460">
        <f>A158+1</f>
        <v>51</v>
      </c>
      <c r="B160" s="484" t="s">
        <v>779</v>
      </c>
      <c r="C160" s="515" t="s">
        <v>780</v>
      </c>
      <c r="D160" s="467">
        <v>1</v>
      </c>
      <c r="E160" s="517" t="s">
        <v>781</v>
      </c>
      <c r="F160" s="471">
        <f>F158+F156+F154+F152</f>
        <v>60</v>
      </c>
      <c r="G160" s="469">
        <v>0</v>
      </c>
      <c r="H160" s="470">
        <f>G160*F160*D160</f>
        <v>0</v>
      </c>
      <c r="K160" s="228"/>
      <c r="L160" s="74"/>
      <c r="M160" s="74"/>
      <c r="N160" s="74"/>
      <c r="O160" s="74"/>
      <c r="P160" s="74"/>
      <c r="Q160" s="74"/>
      <c r="R160" s="74"/>
      <c r="S160" s="74"/>
    </row>
    <row r="161" spans="1:19" s="227" customFormat="1">
      <c r="A161" s="516"/>
      <c r="B161" s="482"/>
      <c r="C161" s="466"/>
      <c r="D161" s="467"/>
      <c r="E161" s="468"/>
      <c r="F161" s="467"/>
      <c r="G161" s="470"/>
      <c r="H161" s="470"/>
      <c r="K161" s="228"/>
      <c r="L161" s="74"/>
      <c r="M161" s="74"/>
      <c r="N161" s="74"/>
      <c r="O161" s="74"/>
      <c r="P161" s="74"/>
      <c r="Q161" s="74"/>
      <c r="R161" s="74"/>
      <c r="S161" s="74"/>
    </row>
    <row r="162" spans="1:19" s="227" customFormat="1" ht="13">
      <c r="A162" s="460"/>
      <c r="B162" s="474"/>
      <c r="C162" s="462" t="s">
        <v>782</v>
      </c>
      <c r="D162" s="467"/>
      <c r="E162" s="518"/>
      <c r="F162" s="519"/>
      <c r="G162" s="499"/>
      <c r="H162" s="499"/>
      <c r="K162" s="228"/>
      <c r="L162" s="74"/>
      <c r="M162" s="74"/>
      <c r="N162" s="74"/>
      <c r="O162" s="74"/>
      <c r="P162" s="74"/>
      <c r="Q162" s="74"/>
      <c r="R162" s="74"/>
      <c r="S162" s="74"/>
    </row>
    <row r="163" spans="1:19" s="227" customFormat="1">
      <c r="A163" s="474"/>
      <c r="B163" s="482"/>
      <c r="C163" s="482"/>
      <c r="D163" s="467"/>
      <c r="E163" s="483"/>
      <c r="F163" s="471"/>
      <c r="G163" s="480"/>
      <c r="H163" s="480"/>
      <c r="K163" s="228"/>
      <c r="L163" s="74"/>
      <c r="M163" s="74"/>
      <c r="N163" s="74"/>
      <c r="O163" s="74"/>
      <c r="P163" s="74"/>
      <c r="Q163" s="74"/>
      <c r="R163" s="74"/>
      <c r="S163" s="74"/>
    </row>
    <row r="164" spans="1:19" s="227" customFormat="1" ht="50">
      <c r="A164" s="460">
        <f>A160+1</f>
        <v>52</v>
      </c>
      <c r="B164" s="484" t="s">
        <v>783</v>
      </c>
      <c r="C164" s="501" t="s">
        <v>784</v>
      </c>
      <c r="D164" s="467">
        <v>1</v>
      </c>
      <c r="E164" s="463" t="s">
        <v>282</v>
      </c>
      <c r="F164" s="471">
        <v>12</v>
      </c>
      <c r="G164" s="469">
        <v>0</v>
      </c>
      <c r="H164" s="470">
        <f>G164*F164*D164</f>
        <v>0</v>
      </c>
      <c r="K164" s="228"/>
      <c r="L164" s="74"/>
      <c r="M164" s="74"/>
      <c r="N164" s="74"/>
      <c r="O164" s="74"/>
      <c r="P164" s="74"/>
      <c r="Q164" s="74"/>
      <c r="R164" s="74"/>
      <c r="S164" s="74"/>
    </row>
    <row r="165" spans="1:19" s="227" customFormat="1">
      <c r="A165" s="474"/>
      <c r="B165" s="482"/>
      <c r="C165" s="464"/>
      <c r="D165" s="467"/>
      <c r="E165" s="520"/>
      <c r="F165" s="485"/>
      <c r="G165" s="480"/>
      <c r="H165" s="480"/>
      <c r="K165" s="228"/>
      <c r="L165" s="74"/>
      <c r="M165" s="74"/>
      <c r="N165" s="74"/>
      <c r="O165" s="74"/>
      <c r="P165" s="74"/>
      <c r="Q165" s="74"/>
      <c r="R165" s="74"/>
      <c r="S165" s="74"/>
    </row>
    <row r="166" spans="1:19" s="227" customFormat="1" ht="37.5">
      <c r="A166" s="460">
        <f>A164+1</f>
        <v>53</v>
      </c>
      <c r="B166" s="484" t="s">
        <v>785</v>
      </c>
      <c r="C166" s="464" t="s">
        <v>786</v>
      </c>
      <c r="D166" s="467">
        <v>1</v>
      </c>
      <c r="E166" s="463" t="s">
        <v>164</v>
      </c>
      <c r="F166" s="471">
        <v>45</v>
      </c>
      <c r="G166" s="469">
        <v>0</v>
      </c>
      <c r="H166" s="470">
        <f>G166*F166*D166</f>
        <v>0</v>
      </c>
      <c r="K166" s="228"/>
      <c r="L166" s="74"/>
      <c r="M166" s="74"/>
      <c r="N166" s="74"/>
      <c r="O166" s="74"/>
      <c r="P166" s="74"/>
      <c r="Q166" s="74"/>
      <c r="R166" s="74"/>
      <c r="S166" s="74"/>
    </row>
    <row r="167" spans="1:19" s="227" customFormat="1">
      <c r="A167" s="474"/>
      <c r="B167" s="482"/>
      <c r="C167" s="482"/>
      <c r="D167" s="467"/>
      <c r="E167" s="463"/>
      <c r="F167" s="485"/>
      <c r="G167" s="469"/>
      <c r="H167" s="480"/>
      <c r="K167" s="228"/>
      <c r="L167" s="74"/>
      <c r="M167" s="74"/>
      <c r="N167" s="74"/>
      <c r="O167" s="74"/>
      <c r="P167" s="74"/>
      <c r="Q167" s="74"/>
      <c r="R167" s="74"/>
      <c r="S167" s="74"/>
    </row>
    <row r="168" spans="1:19" s="227" customFormat="1" ht="37.5">
      <c r="A168" s="460">
        <f>A166+1</f>
        <v>54</v>
      </c>
      <c r="B168" s="484" t="s">
        <v>787</v>
      </c>
      <c r="C168" s="464" t="s">
        <v>788</v>
      </c>
      <c r="D168" s="467">
        <v>1</v>
      </c>
      <c r="E168" s="463" t="s">
        <v>164</v>
      </c>
      <c r="F168" s="471">
        <v>5</v>
      </c>
      <c r="G168" s="469">
        <v>0</v>
      </c>
      <c r="H168" s="470">
        <f>G168*F168*D168</f>
        <v>0</v>
      </c>
      <c r="K168" s="228"/>
      <c r="L168" s="74"/>
      <c r="M168" s="74"/>
      <c r="N168" s="74"/>
      <c r="O168" s="74"/>
      <c r="P168" s="74"/>
      <c r="Q168" s="74"/>
      <c r="R168" s="74"/>
      <c r="S168" s="74"/>
    </row>
    <row r="169" spans="1:19" s="227" customFormat="1">
      <c r="A169" s="474"/>
      <c r="B169" s="482"/>
      <c r="C169" s="482"/>
      <c r="D169" s="467"/>
      <c r="E169" s="463"/>
      <c r="F169" s="485"/>
      <c r="G169" s="480"/>
      <c r="H169" s="480"/>
      <c r="K169" s="228"/>
      <c r="L169" s="74"/>
      <c r="M169" s="74"/>
      <c r="N169" s="74"/>
      <c r="O169" s="74"/>
      <c r="P169" s="74"/>
      <c r="Q169" s="74"/>
      <c r="R169" s="74"/>
      <c r="S169" s="74"/>
    </row>
    <row r="170" spans="1:19" s="227" customFormat="1" ht="69.650000000000006" customHeight="1">
      <c r="A170" s="460">
        <f>A168+1</f>
        <v>55</v>
      </c>
      <c r="B170" s="484" t="s">
        <v>789</v>
      </c>
      <c r="C170" s="464" t="s">
        <v>790</v>
      </c>
      <c r="D170" s="467">
        <v>1</v>
      </c>
      <c r="E170" s="463" t="s">
        <v>282</v>
      </c>
      <c r="F170" s="471">
        <v>200</v>
      </c>
      <c r="G170" s="469">
        <v>0</v>
      </c>
      <c r="H170" s="470">
        <f>G170*F170*D170</f>
        <v>0</v>
      </c>
      <c r="K170" s="228"/>
      <c r="L170" s="74"/>
      <c r="M170" s="74"/>
      <c r="N170" s="74"/>
      <c r="O170" s="74"/>
      <c r="P170" s="74"/>
      <c r="Q170" s="74"/>
      <c r="R170" s="74"/>
      <c r="S170" s="74"/>
    </row>
    <row r="171" spans="1:19" s="227" customFormat="1" ht="7.25" customHeight="1">
      <c r="A171" s="460"/>
      <c r="B171" s="484"/>
      <c r="C171" s="464"/>
      <c r="D171" s="467"/>
      <c r="E171" s="463"/>
      <c r="F171" s="471"/>
      <c r="G171" s="469"/>
      <c r="H171" s="470"/>
      <c r="K171" s="228"/>
      <c r="L171" s="74"/>
      <c r="M171" s="74"/>
      <c r="N171" s="74"/>
      <c r="O171" s="74"/>
      <c r="P171" s="74"/>
      <c r="Q171" s="74"/>
      <c r="R171" s="74"/>
      <c r="S171" s="74"/>
    </row>
    <row r="172" spans="1:19" s="227" customFormat="1" ht="13">
      <c r="A172" s="463"/>
      <c r="B172" s="482"/>
      <c r="C172" s="521" t="s">
        <v>791</v>
      </c>
      <c r="D172" s="467"/>
      <c r="E172" s="483"/>
      <c r="F172" s="471"/>
      <c r="G172" s="480"/>
      <c r="H172" s="499"/>
      <c r="K172" s="228"/>
      <c r="L172" s="74"/>
      <c r="M172" s="74"/>
      <c r="N172" s="74"/>
      <c r="O172" s="74"/>
      <c r="P172" s="74"/>
      <c r="Q172" s="74"/>
      <c r="R172" s="74"/>
      <c r="S172" s="74"/>
    </row>
    <row r="173" spans="1:19" s="227" customFormat="1">
      <c r="A173" s="460"/>
      <c r="B173" s="474"/>
      <c r="C173" s="464"/>
      <c r="D173" s="467"/>
      <c r="E173" s="463"/>
      <c r="F173" s="471"/>
      <c r="G173" s="470"/>
      <c r="H173" s="522"/>
      <c r="K173" s="228"/>
      <c r="L173" s="74"/>
      <c r="M173" s="74"/>
      <c r="N173" s="74"/>
      <c r="O173" s="74"/>
      <c r="P173" s="74"/>
      <c r="Q173" s="74"/>
      <c r="R173" s="74"/>
      <c r="S173" s="74"/>
    </row>
    <row r="174" spans="1:19" s="227" customFormat="1" ht="121.75" customHeight="1">
      <c r="A174" s="460">
        <f>A170+1</f>
        <v>56</v>
      </c>
      <c r="B174" s="484" t="s">
        <v>792</v>
      </c>
      <c r="C174" s="464" t="s">
        <v>793</v>
      </c>
      <c r="D174" s="467">
        <v>1</v>
      </c>
      <c r="E174" s="463" t="s">
        <v>794</v>
      </c>
      <c r="F174" s="523">
        <v>70</v>
      </c>
      <c r="G174" s="469">
        <v>0</v>
      </c>
      <c r="H174" s="470">
        <f>G174*F174*D174</f>
        <v>0</v>
      </c>
      <c r="K174" s="228"/>
      <c r="L174" s="74"/>
      <c r="M174" s="74"/>
      <c r="N174" s="74"/>
      <c r="O174" s="74"/>
      <c r="P174" s="74"/>
      <c r="Q174" s="74"/>
      <c r="R174" s="74"/>
      <c r="S174" s="74"/>
    </row>
    <row r="175" spans="1:19" s="227" customFormat="1">
      <c r="A175" s="460"/>
      <c r="B175" s="474"/>
      <c r="C175" s="464"/>
      <c r="D175" s="467"/>
      <c r="E175" s="463"/>
      <c r="F175" s="471"/>
      <c r="G175" s="470"/>
      <c r="H175" s="522"/>
      <c r="K175" s="228"/>
      <c r="L175" s="74"/>
      <c r="M175" s="74"/>
      <c r="N175" s="74"/>
      <c r="O175" s="74"/>
      <c r="P175" s="74"/>
      <c r="Q175" s="74"/>
      <c r="R175" s="74"/>
      <c r="S175" s="74"/>
    </row>
    <row r="176" spans="1:19" s="227" customFormat="1" ht="25">
      <c r="A176" s="460">
        <f>A174+1</f>
        <v>57</v>
      </c>
      <c r="B176" s="484" t="s">
        <v>795</v>
      </c>
      <c r="C176" s="464" t="s">
        <v>796</v>
      </c>
      <c r="D176" s="467">
        <v>1</v>
      </c>
      <c r="E176" s="463" t="s">
        <v>164</v>
      </c>
      <c r="F176" s="471">
        <v>20</v>
      </c>
      <c r="G176" s="469">
        <v>0</v>
      </c>
      <c r="H176" s="470">
        <f>G176*F176*D176</f>
        <v>0</v>
      </c>
      <c r="K176" s="228"/>
      <c r="L176" s="74"/>
      <c r="M176" s="74"/>
      <c r="N176" s="74"/>
      <c r="O176" s="74"/>
      <c r="P176" s="74"/>
      <c r="Q176" s="74"/>
      <c r="R176" s="74"/>
      <c r="S176" s="74"/>
    </row>
    <row r="177" spans="1:19" s="227" customFormat="1">
      <c r="A177" s="460"/>
      <c r="B177" s="474"/>
      <c r="C177" s="464"/>
      <c r="D177" s="467"/>
      <c r="E177" s="463"/>
      <c r="F177" s="471"/>
      <c r="G177" s="470"/>
      <c r="H177" s="470"/>
      <c r="K177" s="228"/>
      <c r="L177" s="74"/>
      <c r="M177" s="74"/>
      <c r="N177" s="74"/>
      <c r="O177" s="74"/>
      <c r="P177" s="74"/>
      <c r="Q177" s="74"/>
      <c r="R177" s="74"/>
      <c r="S177" s="74"/>
    </row>
    <row r="178" spans="1:19" s="227" customFormat="1" ht="37.5">
      <c r="A178" s="460">
        <f>A176+1</f>
        <v>58</v>
      </c>
      <c r="B178" s="484" t="s">
        <v>797</v>
      </c>
      <c r="C178" s="464" t="s">
        <v>798</v>
      </c>
      <c r="D178" s="467">
        <v>1</v>
      </c>
      <c r="E178" s="463" t="s">
        <v>164</v>
      </c>
      <c r="F178" s="471">
        <v>1</v>
      </c>
      <c r="G178" s="469">
        <v>0</v>
      </c>
      <c r="H178" s="470">
        <f>G178*F178*D178</f>
        <v>0</v>
      </c>
      <c r="K178" s="228"/>
      <c r="L178" s="74"/>
      <c r="M178" s="74"/>
      <c r="N178" s="74"/>
      <c r="O178" s="74"/>
      <c r="P178" s="74"/>
      <c r="Q178" s="74"/>
      <c r="R178" s="74"/>
      <c r="S178" s="74"/>
    </row>
    <row r="179" spans="1:19" s="227" customFormat="1">
      <c r="A179" s="460"/>
      <c r="B179" s="474"/>
      <c r="C179" s="464"/>
      <c r="D179" s="467"/>
      <c r="E179" s="463"/>
      <c r="F179" s="471"/>
      <c r="G179" s="470"/>
      <c r="H179" s="522"/>
      <c r="K179" s="228"/>
      <c r="L179" s="74"/>
      <c r="M179" s="74"/>
      <c r="N179" s="74"/>
      <c r="O179" s="74"/>
      <c r="P179" s="74"/>
      <c r="Q179" s="74"/>
      <c r="R179" s="74"/>
      <c r="S179" s="74"/>
    </row>
    <row r="180" spans="1:19" s="227" customFormat="1" ht="25">
      <c r="A180" s="460">
        <f>A178+1</f>
        <v>59</v>
      </c>
      <c r="B180" s="484" t="s">
        <v>799</v>
      </c>
      <c r="C180" s="464" t="s">
        <v>800</v>
      </c>
      <c r="D180" s="467">
        <v>1</v>
      </c>
      <c r="E180" s="463" t="s">
        <v>164</v>
      </c>
      <c r="F180" s="471">
        <v>1</v>
      </c>
      <c r="G180" s="469">
        <v>0</v>
      </c>
      <c r="H180" s="470">
        <f>G180*F180*D180</f>
        <v>0</v>
      </c>
      <c r="K180" s="228"/>
      <c r="L180" s="74"/>
      <c r="M180" s="74"/>
      <c r="N180" s="74"/>
      <c r="O180" s="74"/>
      <c r="P180" s="74"/>
      <c r="Q180" s="74"/>
      <c r="R180" s="74"/>
      <c r="S180" s="74"/>
    </row>
    <row r="181" spans="1:19" s="227" customFormat="1">
      <c r="A181" s="460"/>
      <c r="B181" s="474"/>
      <c r="C181" s="464"/>
      <c r="D181" s="467"/>
      <c r="E181" s="463"/>
      <c r="F181" s="471"/>
      <c r="G181" s="470"/>
      <c r="H181" s="522"/>
      <c r="K181" s="228"/>
      <c r="L181" s="74"/>
      <c r="M181" s="74"/>
      <c r="N181" s="74"/>
      <c r="O181" s="74"/>
      <c r="P181" s="74"/>
      <c r="Q181" s="74"/>
      <c r="R181" s="74"/>
      <c r="S181" s="74"/>
    </row>
    <row r="182" spans="1:19" s="227" customFormat="1" ht="25">
      <c r="A182" s="460">
        <f>A180+1</f>
        <v>60</v>
      </c>
      <c r="B182" s="484" t="s">
        <v>801</v>
      </c>
      <c r="C182" s="464" t="s">
        <v>802</v>
      </c>
      <c r="D182" s="467">
        <v>1</v>
      </c>
      <c r="E182" s="463" t="s">
        <v>164</v>
      </c>
      <c r="F182" s="471">
        <v>1</v>
      </c>
      <c r="G182" s="469">
        <v>0</v>
      </c>
      <c r="H182" s="470">
        <f>G182*F182*D182</f>
        <v>0</v>
      </c>
      <c r="K182" s="228"/>
      <c r="L182" s="74"/>
      <c r="M182" s="74"/>
      <c r="N182" s="74"/>
      <c r="O182" s="74"/>
      <c r="P182" s="74"/>
      <c r="Q182" s="74"/>
      <c r="R182" s="74"/>
      <c r="S182" s="74"/>
    </row>
    <row r="183" spans="1:19" s="227" customFormat="1">
      <c r="A183" s="460"/>
      <c r="B183" s="482"/>
      <c r="C183" s="464"/>
      <c r="D183" s="467"/>
      <c r="E183" s="463"/>
      <c r="F183" s="471"/>
      <c r="G183" s="480"/>
      <c r="H183" s="470"/>
      <c r="K183" s="228"/>
      <c r="L183" s="74"/>
      <c r="M183" s="74"/>
      <c r="N183" s="74"/>
      <c r="O183" s="74"/>
      <c r="P183" s="74"/>
      <c r="Q183" s="74"/>
      <c r="R183" s="74"/>
      <c r="S183" s="74"/>
    </row>
    <row r="184" spans="1:19" s="227" customFormat="1" ht="38">
      <c r="A184" s="460">
        <f>A182+1</f>
        <v>61</v>
      </c>
      <c r="B184" s="484" t="s">
        <v>803</v>
      </c>
      <c r="C184" s="501" t="s">
        <v>804</v>
      </c>
      <c r="D184" s="467">
        <v>1</v>
      </c>
      <c r="E184" s="463" t="s">
        <v>27</v>
      </c>
      <c r="F184" s="471">
        <v>600</v>
      </c>
      <c r="G184" s="469">
        <v>0</v>
      </c>
      <c r="H184" s="470">
        <f>G184*F184*D184</f>
        <v>0</v>
      </c>
      <c r="K184" s="228"/>
      <c r="L184" s="74"/>
      <c r="M184" s="74"/>
      <c r="N184" s="74"/>
      <c r="O184" s="74"/>
      <c r="P184" s="74"/>
      <c r="Q184" s="74"/>
      <c r="R184" s="74"/>
      <c r="S184" s="74"/>
    </row>
    <row r="185" spans="1:19" s="227" customFormat="1">
      <c r="A185" s="460"/>
      <c r="B185" s="484"/>
      <c r="C185" s="464"/>
      <c r="D185" s="467"/>
      <c r="E185" s="463"/>
      <c r="F185" s="471"/>
      <c r="G185" s="470"/>
      <c r="H185" s="470"/>
      <c r="K185" s="228"/>
      <c r="L185" s="74"/>
      <c r="M185" s="74"/>
      <c r="N185" s="74"/>
      <c r="O185" s="74"/>
      <c r="P185" s="74"/>
      <c r="Q185" s="74"/>
      <c r="R185" s="74"/>
      <c r="S185" s="74"/>
    </row>
    <row r="186" spans="1:19" s="227" customFormat="1" ht="13">
      <c r="A186" s="290"/>
      <c r="B186" s="498"/>
      <c r="C186" s="524" t="s">
        <v>805</v>
      </c>
      <c r="D186" s="467"/>
      <c r="E186" s="483"/>
      <c r="F186" s="485"/>
      <c r="G186" s="497"/>
      <c r="H186" s="499"/>
      <c r="K186" s="228"/>
      <c r="L186" s="74"/>
      <c r="M186" s="74"/>
      <c r="N186" s="74"/>
      <c r="O186" s="74"/>
      <c r="P186" s="74"/>
      <c r="Q186" s="74"/>
      <c r="R186" s="74"/>
      <c r="S186" s="74"/>
    </row>
    <row r="187" spans="1:19" s="227" customFormat="1" ht="13">
      <c r="A187" s="525"/>
      <c r="B187" s="482"/>
      <c r="C187" s="464"/>
      <c r="D187" s="467"/>
      <c r="E187" s="463"/>
      <c r="F187" s="471"/>
      <c r="G187" s="526"/>
      <c r="H187" s="499"/>
      <c r="K187" s="228"/>
      <c r="L187" s="74"/>
      <c r="M187" s="74"/>
      <c r="N187" s="74"/>
      <c r="O187" s="74"/>
      <c r="P187" s="74"/>
      <c r="Q187" s="74"/>
      <c r="R187" s="74"/>
      <c r="S187" s="74"/>
    </row>
    <row r="188" spans="1:19" s="227" customFormat="1" ht="50">
      <c r="A188" s="460">
        <f>A184+1</f>
        <v>62</v>
      </c>
      <c r="B188" s="484" t="s">
        <v>806</v>
      </c>
      <c r="C188" s="464" t="s">
        <v>807</v>
      </c>
      <c r="D188" s="467">
        <v>1</v>
      </c>
      <c r="E188" s="463" t="s">
        <v>164</v>
      </c>
      <c r="F188" s="471">
        <v>75</v>
      </c>
      <c r="G188" s="469">
        <v>0</v>
      </c>
      <c r="H188" s="470">
        <f>G188*F188*D188</f>
        <v>0</v>
      </c>
      <c r="K188" s="228"/>
      <c r="L188" s="74"/>
      <c r="M188" s="74"/>
      <c r="N188" s="74"/>
      <c r="O188" s="74"/>
      <c r="P188" s="74"/>
      <c r="Q188" s="74"/>
      <c r="R188" s="74"/>
      <c r="S188" s="74"/>
    </row>
    <row r="189" spans="1:19" s="227" customFormat="1">
      <c r="A189" s="525"/>
      <c r="B189" s="482"/>
      <c r="C189" s="464"/>
      <c r="D189" s="467"/>
      <c r="E189" s="463"/>
      <c r="F189" s="471"/>
      <c r="G189" s="480"/>
      <c r="H189" s="470"/>
      <c r="K189" s="228"/>
      <c r="L189" s="74"/>
      <c r="M189" s="74"/>
      <c r="N189" s="74"/>
      <c r="O189" s="74"/>
      <c r="P189" s="74"/>
      <c r="Q189" s="74"/>
      <c r="R189" s="74"/>
      <c r="S189" s="74"/>
    </row>
    <row r="190" spans="1:19" s="227" customFormat="1" ht="25">
      <c r="A190" s="460">
        <f>A188+1</f>
        <v>63</v>
      </c>
      <c r="B190" s="484" t="s">
        <v>803</v>
      </c>
      <c r="C190" s="501" t="s">
        <v>808</v>
      </c>
      <c r="D190" s="467">
        <v>1</v>
      </c>
      <c r="E190" s="463" t="s">
        <v>27</v>
      </c>
      <c r="F190" s="471">
        <v>11000</v>
      </c>
      <c r="G190" s="469">
        <v>0</v>
      </c>
      <c r="H190" s="470">
        <f>G190*F190*D190</f>
        <v>0</v>
      </c>
      <c r="K190" s="228"/>
      <c r="L190" s="74"/>
      <c r="M190" s="74"/>
      <c r="N190" s="74"/>
      <c r="O190" s="74"/>
      <c r="P190" s="74"/>
      <c r="Q190" s="74"/>
      <c r="R190" s="74"/>
      <c r="S190" s="74"/>
    </row>
    <row r="191" spans="1:19" s="227" customFormat="1">
      <c r="A191" s="525"/>
      <c r="B191" s="482"/>
      <c r="C191" s="501"/>
      <c r="D191" s="467"/>
      <c r="E191" s="463"/>
      <c r="F191" s="471"/>
      <c r="G191" s="480"/>
      <c r="H191" s="470"/>
      <c r="K191" s="228"/>
      <c r="L191" s="74"/>
      <c r="M191" s="74"/>
      <c r="N191" s="74"/>
      <c r="O191" s="74"/>
      <c r="P191" s="74"/>
      <c r="Q191" s="74"/>
      <c r="R191" s="74"/>
      <c r="S191" s="74"/>
    </row>
    <row r="192" spans="1:19" s="227" customFormat="1" ht="25">
      <c r="A192" s="460">
        <f>A190+1</f>
        <v>64</v>
      </c>
      <c r="B192" s="484" t="s">
        <v>809</v>
      </c>
      <c r="C192" s="527" t="s">
        <v>810</v>
      </c>
      <c r="D192" s="467">
        <v>1</v>
      </c>
      <c r="E192" s="528" t="s">
        <v>164</v>
      </c>
      <c r="F192" s="471">
        <v>5</v>
      </c>
      <c r="G192" s="469">
        <v>0</v>
      </c>
      <c r="H192" s="470">
        <f>G192*F192*D192</f>
        <v>0</v>
      </c>
      <c r="K192" s="228"/>
      <c r="L192" s="74"/>
      <c r="M192" s="74"/>
      <c r="N192" s="74"/>
      <c r="O192" s="74"/>
      <c r="P192" s="74"/>
      <c r="Q192" s="74"/>
      <c r="R192" s="74"/>
      <c r="S192" s="74"/>
    </row>
    <row r="193" spans="1:19" s="227" customFormat="1">
      <c r="A193" s="525"/>
      <c r="B193" s="529"/>
      <c r="C193" s="527"/>
      <c r="D193" s="467"/>
      <c r="E193" s="528"/>
      <c r="F193" s="471"/>
      <c r="G193" s="480"/>
      <c r="H193" s="470"/>
      <c r="K193" s="228"/>
      <c r="L193" s="74"/>
      <c r="M193" s="74"/>
      <c r="N193" s="74"/>
      <c r="O193" s="74"/>
      <c r="P193" s="74"/>
      <c r="Q193" s="74"/>
      <c r="R193" s="74"/>
      <c r="S193" s="74"/>
    </row>
    <row r="194" spans="1:19" s="227" customFormat="1" ht="62.5">
      <c r="A194" s="460">
        <f>A192+1</f>
        <v>65</v>
      </c>
      <c r="B194" s="484" t="s">
        <v>811</v>
      </c>
      <c r="C194" s="527" t="s">
        <v>812</v>
      </c>
      <c r="D194" s="467">
        <v>1</v>
      </c>
      <c r="E194" s="528" t="s">
        <v>282</v>
      </c>
      <c r="F194" s="471">
        <v>2</v>
      </c>
      <c r="G194" s="469">
        <v>0</v>
      </c>
      <c r="H194" s="470">
        <f>G194*F194*D194</f>
        <v>0</v>
      </c>
      <c r="K194" s="228"/>
      <c r="L194" s="74"/>
      <c r="M194" s="74"/>
      <c r="N194" s="74"/>
      <c r="O194" s="74"/>
      <c r="P194" s="74"/>
      <c r="Q194" s="74"/>
      <c r="R194" s="74"/>
      <c r="S194" s="74"/>
    </row>
    <row r="195" spans="1:19" s="227" customFormat="1">
      <c r="A195" s="460"/>
      <c r="B195" s="484"/>
      <c r="C195" s="527"/>
      <c r="D195" s="467"/>
      <c r="E195" s="528"/>
      <c r="F195" s="471"/>
      <c r="G195" s="480"/>
      <c r="H195" s="470"/>
      <c r="K195" s="228"/>
      <c r="L195" s="74"/>
      <c r="M195" s="74"/>
      <c r="N195" s="74"/>
      <c r="O195" s="74"/>
      <c r="P195" s="74"/>
      <c r="Q195" s="74"/>
      <c r="R195" s="74"/>
      <c r="S195" s="74"/>
    </row>
    <row r="196" spans="1:19" s="227" customFormat="1" ht="62.5">
      <c r="A196" s="460">
        <f>A194+1</f>
        <v>66</v>
      </c>
      <c r="B196" s="484" t="s">
        <v>813</v>
      </c>
      <c r="C196" s="527" t="s">
        <v>814</v>
      </c>
      <c r="D196" s="467">
        <v>1</v>
      </c>
      <c r="E196" s="463" t="s">
        <v>27</v>
      </c>
      <c r="F196" s="471">
        <v>600</v>
      </c>
      <c r="G196" s="469">
        <v>0</v>
      </c>
      <c r="H196" s="470">
        <f>G196*F196*D196</f>
        <v>0</v>
      </c>
      <c r="K196" s="228"/>
      <c r="L196" s="74"/>
      <c r="M196" s="74"/>
      <c r="N196" s="74"/>
      <c r="O196" s="74"/>
      <c r="P196" s="74"/>
      <c r="Q196" s="74"/>
      <c r="R196" s="74"/>
      <c r="S196" s="74"/>
    </row>
    <row r="197" spans="1:19" s="227" customFormat="1">
      <c r="A197" s="525"/>
      <c r="B197" s="482"/>
      <c r="C197" s="530"/>
      <c r="D197" s="467"/>
      <c r="E197" s="463"/>
      <c r="F197" s="471" t="s">
        <v>661</v>
      </c>
      <c r="G197" s="480"/>
      <c r="H197" s="480"/>
      <c r="K197" s="228"/>
      <c r="L197" s="74"/>
      <c r="M197" s="74"/>
      <c r="N197" s="74"/>
      <c r="O197" s="74"/>
      <c r="P197" s="74"/>
      <c r="Q197" s="74"/>
      <c r="R197" s="74"/>
      <c r="S197" s="74"/>
    </row>
    <row r="198" spans="1:19" s="227" customFormat="1" ht="13">
      <c r="A198" s="463"/>
      <c r="B198" s="482"/>
      <c r="C198" s="521" t="s">
        <v>815</v>
      </c>
      <c r="D198" s="467"/>
      <c r="E198" s="483"/>
      <c r="F198" s="471"/>
      <c r="G198" s="480"/>
      <c r="H198" s="499"/>
      <c r="K198" s="228"/>
      <c r="L198" s="74"/>
      <c r="M198" s="74"/>
      <c r="N198" s="74"/>
      <c r="O198" s="74"/>
      <c r="P198" s="74"/>
      <c r="Q198" s="74"/>
      <c r="R198" s="74"/>
      <c r="S198" s="74"/>
    </row>
    <row r="199" spans="1:19" s="227" customFormat="1" ht="13">
      <c r="A199" s="290"/>
      <c r="B199" s="482"/>
      <c r="C199" s="531"/>
      <c r="D199" s="467"/>
      <c r="E199" s="483"/>
      <c r="F199" s="471"/>
      <c r="G199" s="480"/>
      <c r="H199" s="499"/>
      <c r="K199" s="228"/>
      <c r="L199" s="74"/>
      <c r="M199" s="74"/>
      <c r="N199" s="74"/>
      <c r="O199" s="74"/>
      <c r="P199" s="74"/>
      <c r="Q199" s="74"/>
      <c r="R199" s="74"/>
      <c r="S199" s="74"/>
    </row>
    <row r="200" spans="1:19" s="227" customFormat="1">
      <c r="A200" s="460">
        <f>A196+1</f>
        <v>67</v>
      </c>
      <c r="B200" s="484" t="s">
        <v>816</v>
      </c>
      <c r="C200" s="464" t="s">
        <v>817</v>
      </c>
      <c r="D200" s="467">
        <v>1</v>
      </c>
      <c r="E200" s="463" t="s">
        <v>164</v>
      </c>
      <c r="F200" s="471">
        <v>6</v>
      </c>
      <c r="G200" s="469">
        <v>0</v>
      </c>
      <c r="H200" s="470">
        <f>G200*F200*D200</f>
        <v>0</v>
      </c>
      <c r="K200" s="228"/>
      <c r="L200" s="74"/>
      <c r="M200" s="74"/>
      <c r="N200" s="74"/>
      <c r="O200" s="74"/>
      <c r="P200" s="74"/>
      <c r="Q200" s="74"/>
      <c r="R200" s="74"/>
      <c r="S200" s="74"/>
    </row>
    <row r="201" spans="1:19" s="227" customFormat="1" ht="13">
      <c r="A201" s="290"/>
      <c r="B201" s="482"/>
      <c r="C201" s="482"/>
      <c r="D201" s="467"/>
      <c r="E201" s="483"/>
      <c r="F201" s="471"/>
      <c r="G201" s="470"/>
      <c r="H201" s="470"/>
      <c r="K201" s="228"/>
      <c r="L201" s="74"/>
      <c r="M201" s="74"/>
      <c r="N201" s="74"/>
      <c r="O201" s="74"/>
      <c r="P201" s="74"/>
      <c r="Q201" s="74"/>
      <c r="R201" s="74"/>
      <c r="S201" s="74"/>
    </row>
    <row r="202" spans="1:19" s="227" customFormat="1" ht="18" customHeight="1">
      <c r="A202" s="460">
        <f>A200+1</f>
        <v>68</v>
      </c>
      <c r="B202" s="484" t="s">
        <v>818</v>
      </c>
      <c r="C202" s="464" t="s">
        <v>819</v>
      </c>
      <c r="D202" s="467">
        <v>1</v>
      </c>
      <c r="E202" s="463" t="s">
        <v>164</v>
      </c>
      <c r="F202" s="471">
        <v>6</v>
      </c>
      <c r="G202" s="469">
        <v>0</v>
      </c>
      <c r="H202" s="470">
        <f>G202*F202*D202</f>
        <v>0</v>
      </c>
      <c r="K202" s="228"/>
      <c r="L202" s="74"/>
      <c r="M202" s="74"/>
      <c r="N202" s="74"/>
      <c r="O202" s="74"/>
      <c r="P202" s="74"/>
      <c r="Q202" s="74"/>
      <c r="R202" s="74"/>
      <c r="S202" s="74"/>
    </row>
    <row r="203" spans="1:19" s="227" customFormat="1" ht="13">
      <c r="A203" s="290"/>
      <c r="B203" s="482"/>
      <c r="C203" s="532"/>
      <c r="D203" s="467"/>
      <c r="E203" s="463"/>
      <c r="F203" s="471"/>
      <c r="G203" s="480"/>
      <c r="H203" s="470"/>
      <c r="K203" s="228"/>
      <c r="L203" s="74"/>
      <c r="M203" s="74"/>
      <c r="N203" s="74"/>
      <c r="O203" s="74"/>
      <c r="P203" s="74"/>
      <c r="Q203" s="74"/>
      <c r="R203" s="74"/>
      <c r="S203" s="74"/>
    </row>
    <row r="204" spans="1:19" s="227" customFormat="1" ht="135.65" customHeight="1">
      <c r="A204" s="460">
        <f>A202+1</f>
        <v>69</v>
      </c>
      <c r="B204" s="484" t="s">
        <v>820</v>
      </c>
      <c r="C204" s="464" t="s">
        <v>821</v>
      </c>
      <c r="D204" s="467">
        <v>1</v>
      </c>
      <c r="E204" s="463" t="s">
        <v>700</v>
      </c>
      <c r="F204" s="471">
        <v>100</v>
      </c>
      <c r="G204" s="469">
        <v>0</v>
      </c>
      <c r="H204" s="470">
        <f>G204*F204*D204</f>
        <v>0</v>
      </c>
      <c r="K204" s="228"/>
      <c r="L204" s="74"/>
      <c r="M204" s="74"/>
      <c r="N204" s="74"/>
      <c r="O204" s="74"/>
      <c r="P204" s="74"/>
      <c r="Q204" s="74"/>
      <c r="R204" s="74"/>
      <c r="S204" s="74"/>
    </row>
    <row r="205" spans="1:19" s="227" customFormat="1">
      <c r="A205" s="460"/>
      <c r="B205" s="484"/>
      <c r="C205" s="464"/>
      <c r="D205" s="467"/>
      <c r="E205" s="463"/>
      <c r="F205" s="471"/>
      <c r="G205" s="469"/>
      <c r="H205" s="470"/>
      <c r="K205" s="228"/>
      <c r="L205" s="74"/>
      <c r="M205" s="74"/>
      <c r="N205" s="74"/>
      <c r="O205" s="74"/>
      <c r="P205" s="74"/>
      <c r="Q205" s="74"/>
      <c r="R205" s="74"/>
      <c r="S205" s="74"/>
    </row>
    <row r="206" spans="1:19" s="227" customFormat="1" ht="13">
      <c r="A206" s="452" t="s">
        <v>822</v>
      </c>
      <c r="B206" s="453"/>
      <c r="C206" s="304" t="s">
        <v>823</v>
      </c>
      <c r="D206" s="454"/>
      <c r="E206" s="453"/>
      <c r="F206" s="455"/>
      <c r="G206" s="455"/>
      <c r="H206" s="456"/>
      <c r="K206" s="228"/>
      <c r="L206" s="74"/>
      <c r="M206" s="74"/>
      <c r="N206" s="74"/>
      <c r="O206" s="74"/>
      <c r="P206" s="74"/>
      <c r="Q206" s="74"/>
      <c r="R206" s="74"/>
      <c r="S206" s="74"/>
    </row>
    <row r="207" spans="1:19" s="227" customFormat="1">
      <c r="A207" s="460"/>
      <c r="B207" s="533"/>
      <c r="C207" s="503"/>
      <c r="D207" s="534"/>
      <c r="E207" s="520"/>
      <c r="F207" s="471"/>
      <c r="G207" s="470"/>
      <c r="H207" s="470"/>
      <c r="K207" s="228"/>
      <c r="L207" s="74"/>
      <c r="M207" s="74"/>
      <c r="N207" s="74"/>
      <c r="O207" s="74"/>
      <c r="P207" s="74"/>
      <c r="Q207" s="74"/>
      <c r="R207" s="74"/>
      <c r="S207" s="74"/>
    </row>
    <row r="208" spans="1:19" s="227" customFormat="1" ht="13">
      <c r="A208" s="476"/>
      <c r="B208" s="476"/>
      <c r="C208" s="535" t="s">
        <v>824</v>
      </c>
      <c r="D208" s="535"/>
      <c r="E208" s="479"/>
      <c r="F208" s="471"/>
      <c r="G208" s="536"/>
      <c r="H208" s="480"/>
      <c r="K208" s="228"/>
      <c r="L208" s="74"/>
      <c r="M208" s="74"/>
      <c r="N208" s="74"/>
      <c r="O208" s="74"/>
      <c r="P208" s="74"/>
      <c r="Q208" s="74"/>
      <c r="R208" s="74"/>
      <c r="S208" s="74"/>
    </row>
    <row r="209" spans="1:19" s="227" customFormat="1">
      <c r="A209" s="460"/>
      <c r="B209" s="533"/>
      <c r="C209" s="464"/>
      <c r="D209" s="534"/>
      <c r="E209" s="520"/>
      <c r="F209" s="471"/>
      <c r="G209" s="470"/>
      <c r="H209" s="470"/>
      <c r="K209" s="228"/>
      <c r="L209" s="74"/>
      <c r="M209" s="74"/>
      <c r="N209" s="74"/>
      <c r="O209" s="74"/>
      <c r="P209" s="74"/>
      <c r="Q209" s="74"/>
      <c r="R209" s="74"/>
      <c r="S209" s="74"/>
    </row>
    <row r="210" spans="1:19" s="227" customFormat="1" ht="37.5">
      <c r="A210" s="460">
        <f>A204+1</f>
        <v>70</v>
      </c>
      <c r="B210" s="537" t="s">
        <v>825</v>
      </c>
      <c r="C210" s="464" t="s">
        <v>826</v>
      </c>
      <c r="D210" s="467">
        <v>1</v>
      </c>
      <c r="E210" s="538" t="s">
        <v>90</v>
      </c>
      <c r="F210" s="467">
        <v>3000</v>
      </c>
      <c r="G210" s="469">
        <v>0</v>
      </c>
      <c r="H210" s="470">
        <f>G210*F210*D210</f>
        <v>0</v>
      </c>
      <c r="K210" s="228"/>
      <c r="L210" s="74"/>
      <c r="M210" s="74"/>
      <c r="N210" s="74"/>
      <c r="O210" s="74"/>
      <c r="P210" s="74"/>
      <c r="Q210" s="74"/>
      <c r="R210" s="74"/>
      <c r="S210" s="74"/>
    </row>
    <row r="211" spans="1:19" s="227" customFormat="1">
      <c r="A211" s="460"/>
      <c r="B211" s="533"/>
      <c r="C211" s="464"/>
      <c r="D211" s="534"/>
      <c r="E211" s="520"/>
      <c r="F211" s="471"/>
      <c r="G211" s="470"/>
      <c r="H211" s="470"/>
      <c r="K211" s="228"/>
      <c r="L211" s="74"/>
      <c r="M211" s="74"/>
      <c r="N211" s="74"/>
      <c r="O211" s="74"/>
      <c r="P211" s="74"/>
      <c r="Q211" s="74"/>
      <c r="R211" s="74"/>
      <c r="S211" s="74"/>
    </row>
    <row r="212" spans="1:19" s="227" customFormat="1" ht="25">
      <c r="A212" s="460">
        <f>A210+1</f>
        <v>71</v>
      </c>
      <c r="B212" s="537" t="s">
        <v>827</v>
      </c>
      <c r="C212" s="464" t="s">
        <v>828</v>
      </c>
      <c r="D212" s="467">
        <v>1</v>
      </c>
      <c r="E212" s="538" t="s">
        <v>90</v>
      </c>
      <c r="F212" s="467">
        <v>3000</v>
      </c>
      <c r="G212" s="469">
        <v>0</v>
      </c>
      <c r="H212" s="470">
        <f>G212*F212*D212</f>
        <v>0</v>
      </c>
      <c r="K212" s="228"/>
      <c r="L212" s="74"/>
      <c r="M212" s="74"/>
      <c r="N212" s="74"/>
      <c r="O212" s="74"/>
      <c r="P212" s="74"/>
      <c r="Q212" s="74"/>
      <c r="R212" s="74"/>
      <c r="S212" s="74"/>
    </row>
    <row r="213" spans="1:19" s="227" customFormat="1">
      <c r="A213" s="460"/>
      <c r="B213" s="533"/>
      <c r="C213" s="464"/>
      <c r="D213" s="534"/>
      <c r="E213" s="520"/>
      <c r="F213" s="471"/>
      <c r="G213" s="470"/>
      <c r="H213" s="470"/>
      <c r="K213" s="228"/>
      <c r="L213" s="74"/>
      <c r="M213" s="74"/>
      <c r="N213" s="74"/>
      <c r="O213" s="74"/>
      <c r="P213" s="74"/>
      <c r="Q213" s="74"/>
      <c r="R213" s="74"/>
      <c r="S213" s="74"/>
    </row>
    <row r="214" spans="1:19" s="227" customFormat="1" ht="25">
      <c r="A214" s="460">
        <f>A212+1</f>
        <v>72</v>
      </c>
      <c r="B214" s="539" t="s">
        <v>829</v>
      </c>
      <c r="C214" s="464" t="s">
        <v>830</v>
      </c>
      <c r="D214" s="467">
        <v>1</v>
      </c>
      <c r="E214" s="540" t="s">
        <v>831</v>
      </c>
      <c r="F214" s="471">
        <v>3000</v>
      </c>
      <c r="G214" s="469">
        <v>0</v>
      </c>
      <c r="H214" s="470">
        <f>G214*F214*D214</f>
        <v>0</v>
      </c>
      <c r="K214" s="228"/>
      <c r="L214" s="74"/>
      <c r="M214" s="74"/>
      <c r="N214" s="74"/>
      <c r="O214" s="74"/>
      <c r="P214" s="74"/>
      <c r="Q214" s="74"/>
      <c r="R214" s="74"/>
      <c r="S214" s="74"/>
    </row>
    <row r="215" spans="1:19" s="227" customFormat="1">
      <c r="A215" s="460"/>
      <c r="B215" s="533"/>
      <c r="C215" s="464"/>
      <c r="D215" s="534"/>
      <c r="E215" s="520"/>
      <c r="F215" s="471"/>
      <c r="G215" s="470"/>
      <c r="H215" s="470"/>
      <c r="K215" s="228"/>
      <c r="L215" s="74"/>
      <c r="M215" s="74"/>
      <c r="N215" s="74"/>
      <c r="O215" s="74"/>
      <c r="P215" s="74"/>
      <c r="Q215" s="74"/>
      <c r="R215" s="74"/>
      <c r="S215" s="74"/>
    </row>
    <row r="216" spans="1:19" s="227" customFormat="1" ht="13">
      <c r="A216" s="509"/>
      <c r="B216" s="477"/>
      <c r="C216" s="541" t="s">
        <v>832</v>
      </c>
      <c r="D216" s="541"/>
      <c r="E216" s="479"/>
      <c r="F216" s="471"/>
      <c r="G216" s="480"/>
      <c r="H216" s="480"/>
      <c r="K216" s="228"/>
      <c r="L216" s="74"/>
      <c r="M216" s="74"/>
      <c r="N216" s="74"/>
      <c r="O216" s="74"/>
      <c r="P216" s="74"/>
      <c r="Q216" s="74"/>
      <c r="R216" s="74"/>
      <c r="S216" s="74"/>
    </row>
    <row r="217" spans="1:19" s="227" customFormat="1">
      <c r="A217" s="509"/>
      <c r="B217" s="537"/>
      <c r="C217" s="464" t="s">
        <v>833</v>
      </c>
      <c r="D217" s="503"/>
      <c r="E217" s="538"/>
      <c r="F217" s="467"/>
      <c r="G217" s="542"/>
      <c r="H217" s="470"/>
      <c r="K217" s="228"/>
      <c r="L217" s="74"/>
      <c r="M217" s="74"/>
      <c r="N217" s="74"/>
      <c r="O217" s="74"/>
      <c r="P217" s="74"/>
      <c r="Q217" s="74"/>
      <c r="R217" s="74"/>
      <c r="S217" s="74"/>
    </row>
    <row r="218" spans="1:19" s="227" customFormat="1">
      <c r="A218" s="460"/>
      <c r="B218" s="533"/>
      <c r="C218" s="464"/>
      <c r="D218" s="534"/>
      <c r="E218" s="520"/>
      <c r="F218" s="471"/>
      <c r="G218" s="470"/>
      <c r="H218" s="470"/>
      <c r="K218" s="228"/>
      <c r="L218" s="74"/>
      <c r="M218" s="74"/>
      <c r="N218" s="74"/>
      <c r="O218" s="74"/>
      <c r="P218" s="74"/>
      <c r="Q218" s="74"/>
      <c r="R218" s="74"/>
      <c r="S218" s="74"/>
    </row>
    <row r="219" spans="1:19" s="227" customFormat="1" ht="69.650000000000006" customHeight="1">
      <c r="A219" s="477"/>
      <c r="B219" s="477" t="s">
        <v>834</v>
      </c>
      <c r="C219" s="464" t="s">
        <v>835</v>
      </c>
      <c r="D219" s="503"/>
      <c r="E219" s="479"/>
      <c r="F219" s="471"/>
      <c r="G219" s="536"/>
      <c r="H219" s="480"/>
      <c r="K219" s="228"/>
      <c r="L219" s="74"/>
      <c r="M219" s="74"/>
      <c r="N219" s="74"/>
      <c r="O219" s="74"/>
      <c r="P219" s="74"/>
      <c r="Q219" s="74"/>
      <c r="R219" s="74"/>
      <c r="S219" s="74"/>
    </row>
    <row r="220" spans="1:19" s="227" customFormat="1">
      <c r="A220" s="460"/>
      <c r="B220" s="533"/>
      <c r="C220" s="464"/>
      <c r="D220" s="534"/>
      <c r="E220" s="520"/>
      <c r="F220" s="471"/>
      <c r="G220" s="470"/>
      <c r="H220" s="470"/>
      <c r="K220" s="228"/>
      <c r="L220" s="74"/>
      <c r="M220" s="74"/>
      <c r="N220" s="74"/>
      <c r="O220" s="74"/>
      <c r="P220" s="74"/>
      <c r="Q220" s="74"/>
      <c r="R220" s="74"/>
      <c r="S220" s="74"/>
    </row>
    <row r="221" spans="1:19" s="227" customFormat="1" ht="13">
      <c r="A221" s="476"/>
      <c r="B221" s="543"/>
      <c r="C221" s="544" t="s">
        <v>836</v>
      </c>
      <c r="D221" s="544"/>
      <c r="E221" s="479"/>
      <c r="F221" s="471"/>
      <c r="G221" s="480"/>
      <c r="H221" s="480"/>
      <c r="K221" s="228"/>
      <c r="L221" s="74"/>
      <c r="M221" s="74"/>
      <c r="N221" s="74"/>
      <c r="O221" s="74"/>
      <c r="P221" s="74"/>
      <c r="Q221" s="74"/>
      <c r="R221" s="74"/>
      <c r="S221" s="74"/>
    </row>
    <row r="222" spans="1:19" s="227" customFormat="1" ht="13">
      <c r="A222" s="476"/>
      <c r="B222" s="543"/>
      <c r="C222" s="545"/>
      <c r="D222" s="545"/>
      <c r="E222" s="479"/>
      <c r="F222" s="471"/>
      <c r="G222" s="480"/>
      <c r="H222" s="480"/>
      <c r="K222" s="228"/>
      <c r="L222" s="74"/>
      <c r="M222" s="74"/>
      <c r="N222" s="74"/>
      <c r="O222" s="74"/>
      <c r="P222" s="74"/>
      <c r="Q222" s="74"/>
      <c r="R222" s="74"/>
      <c r="S222" s="74"/>
    </row>
    <row r="223" spans="1:19" s="227" customFormat="1" ht="37.5">
      <c r="A223" s="460">
        <f>A214+1</f>
        <v>73</v>
      </c>
      <c r="B223" s="546" t="s">
        <v>837</v>
      </c>
      <c r="C223" s="464" t="s">
        <v>838</v>
      </c>
      <c r="D223" s="467">
        <v>1</v>
      </c>
      <c r="E223" s="538" t="s">
        <v>90</v>
      </c>
      <c r="F223" s="467">
        <v>150</v>
      </c>
      <c r="G223" s="469">
        <v>0</v>
      </c>
      <c r="H223" s="470">
        <f>G223*F223*D223</f>
        <v>0</v>
      </c>
      <c r="K223" s="228"/>
      <c r="L223" s="74"/>
      <c r="M223" s="74"/>
      <c r="N223" s="74"/>
      <c r="O223" s="74"/>
      <c r="P223" s="74"/>
      <c r="Q223" s="74"/>
      <c r="R223" s="74"/>
      <c r="S223" s="74"/>
    </row>
    <row r="224" spans="1:19" s="227" customFormat="1">
      <c r="A224" s="477"/>
      <c r="B224" s="546"/>
      <c r="C224" s="464"/>
      <c r="D224" s="467"/>
      <c r="E224" s="538"/>
      <c r="F224" s="471"/>
      <c r="G224" s="480"/>
      <c r="H224" s="470"/>
      <c r="K224" s="228"/>
      <c r="L224" s="74"/>
      <c r="M224" s="74"/>
      <c r="N224" s="74"/>
      <c r="O224" s="74"/>
      <c r="P224" s="74"/>
      <c r="Q224" s="74"/>
      <c r="R224" s="74"/>
      <c r="S224" s="74"/>
    </row>
    <row r="225" spans="1:19" s="227" customFormat="1" ht="25">
      <c r="A225" s="460">
        <f>A223+1</f>
        <v>74</v>
      </c>
      <c r="B225" s="537" t="s">
        <v>827</v>
      </c>
      <c r="C225" s="464" t="s">
        <v>828</v>
      </c>
      <c r="D225" s="467">
        <v>1</v>
      </c>
      <c r="E225" s="538" t="s">
        <v>90</v>
      </c>
      <c r="F225" s="467">
        <v>150</v>
      </c>
      <c r="G225" s="469">
        <v>0</v>
      </c>
      <c r="H225" s="470">
        <f>G225*F225*D225</f>
        <v>0</v>
      </c>
      <c r="K225" s="228"/>
      <c r="L225" s="74"/>
      <c r="M225" s="74"/>
      <c r="N225" s="74"/>
      <c r="O225" s="74"/>
      <c r="P225" s="74"/>
      <c r="Q225" s="74"/>
      <c r="R225" s="74"/>
      <c r="S225" s="74"/>
    </row>
    <row r="226" spans="1:19" s="227" customFormat="1">
      <c r="A226" s="477"/>
      <c r="B226" s="539"/>
      <c r="C226" s="464"/>
      <c r="D226" s="467"/>
      <c r="E226" s="479"/>
      <c r="F226" s="471"/>
      <c r="G226" s="480"/>
      <c r="H226" s="470"/>
      <c r="K226" s="228"/>
      <c r="L226" s="74"/>
      <c r="M226" s="74"/>
      <c r="N226" s="74"/>
      <c r="O226" s="74"/>
      <c r="P226" s="74"/>
      <c r="Q226" s="74"/>
      <c r="R226" s="74"/>
      <c r="S226" s="74"/>
    </row>
    <row r="227" spans="1:19" s="227" customFormat="1" ht="25">
      <c r="A227" s="460">
        <f>A225+1</f>
        <v>75</v>
      </c>
      <c r="B227" s="539" t="s">
        <v>131</v>
      </c>
      <c r="C227" s="464" t="s">
        <v>839</v>
      </c>
      <c r="D227" s="467">
        <v>1</v>
      </c>
      <c r="E227" s="538" t="s">
        <v>831</v>
      </c>
      <c r="F227" s="471">
        <v>10</v>
      </c>
      <c r="G227" s="469">
        <v>0</v>
      </c>
      <c r="H227" s="470">
        <f>G227*F227*D227</f>
        <v>0</v>
      </c>
      <c r="K227" s="228"/>
      <c r="L227" s="74"/>
      <c r="M227" s="74"/>
      <c r="N227" s="74"/>
      <c r="O227" s="74"/>
      <c r="P227" s="74"/>
      <c r="Q227" s="74"/>
      <c r="R227" s="74"/>
      <c r="S227" s="74"/>
    </row>
    <row r="228" spans="1:19" s="227" customFormat="1">
      <c r="A228" s="477"/>
      <c r="B228" s="539"/>
      <c r="C228" s="464"/>
      <c r="D228" s="467"/>
      <c r="E228" s="479"/>
      <c r="F228" s="471"/>
      <c r="G228" s="480"/>
      <c r="H228" s="470"/>
      <c r="K228" s="228"/>
      <c r="L228" s="74"/>
      <c r="M228" s="74"/>
      <c r="N228" s="74"/>
      <c r="O228" s="74"/>
      <c r="P228" s="74"/>
      <c r="Q228" s="74"/>
      <c r="R228" s="74"/>
      <c r="S228" s="74"/>
    </row>
    <row r="229" spans="1:19" s="227" customFormat="1" ht="37.5">
      <c r="A229" s="460">
        <f>A227+1</f>
        <v>76</v>
      </c>
      <c r="B229" s="546" t="s">
        <v>134</v>
      </c>
      <c r="C229" s="464" t="s">
        <v>840</v>
      </c>
      <c r="D229" s="467">
        <v>1</v>
      </c>
      <c r="E229" s="538" t="s">
        <v>831</v>
      </c>
      <c r="F229" s="471">
        <v>50</v>
      </c>
      <c r="G229" s="469">
        <v>0</v>
      </c>
      <c r="H229" s="470">
        <f>G229*F229*D229</f>
        <v>0</v>
      </c>
      <c r="K229" s="228"/>
      <c r="L229" s="74"/>
      <c r="M229" s="74"/>
      <c r="N229" s="74"/>
      <c r="O229" s="74"/>
      <c r="P229" s="74"/>
      <c r="Q229" s="74"/>
      <c r="R229" s="74"/>
      <c r="S229" s="74"/>
    </row>
    <row r="230" spans="1:19" s="227" customFormat="1">
      <c r="A230" s="477"/>
      <c r="B230" s="537"/>
      <c r="C230" s="464"/>
      <c r="D230" s="467"/>
      <c r="E230" s="538"/>
      <c r="F230" s="471"/>
      <c r="G230" s="480"/>
      <c r="H230" s="480"/>
      <c r="K230" s="228"/>
      <c r="L230" s="74"/>
      <c r="M230" s="74"/>
      <c r="N230" s="74"/>
      <c r="O230" s="74"/>
      <c r="P230" s="74"/>
      <c r="Q230" s="74"/>
      <c r="R230" s="74"/>
      <c r="S230" s="74"/>
    </row>
    <row r="231" spans="1:19" s="227" customFormat="1" ht="37.5">
      <c r="A231" s="460">
        <f>A229+1</f>
        <v>77</v>
      </c>
      <c r="B231" s="539" t="s">
        <v>136</v>
      </c>
      <c r="C231" s="464" t="s">
        <v>137</v>
      </c>
      <c r="D231" s="467">
        <v>1</v>
      </c>
      <c r="E231" s="540" t="s">
        <v>841</v>
      </c>
      <c r="F231" s="471">
        <f>(F229*5)/2.204</f>
        <v>113.43012704174228</v>
      </c>
      <c r="G231" s="469">
        <v>0</v>
      </c>
      <c r="H231" s="470">
        <f>G231*F231*D231</f>
        <v>0</v>
      </c>
      <c r="K231" s="228"/>
      <c r="L231" s="74"/>
      <c r="M231" s="74"/>
      <c r="N231" s="74"/>
      <c r="O231" s="74"/>
      <c r="P231" s="74"/>
      <c r="Q231" s="74"/>
      <c r="R231" s="74"/>
      <c r="S231" s="74"/>
    </row>
    <row r="232" spans="1:19" s="227" customFormat="1">
      <c r="A232" s="477"/>
      <c r="B232" s="543"/>
      <c r="C232" s="464"/>
      <c r="D232" s="467"/>
      <c r="E232" s="547"/>
      <c r="F232" s="471"/>
      <c r="G232" s="480"/>
      <c r="H232" s="480"/>
      <c r="K232" s="228"/>
      <c r="L232" s="74"/>
      <c r="M232" s="74"/>
      <c r="N232" s="74"/>
      <c r="O232" s="74"/>
      <c r="P232" s="74"/>
      <c r="Q232" s="74"/>
      <c r="R232" s="74"/>
      <c r="S232" s="74"/>
    </row>
    <row r="233" spans="1:19" s="227" customFormat="1">
      <c r="A233" s="460">
        <f>A231+1</f>
        <v>78</v>
      </c>
      <c r="B233" s="539" t="s">
        <v>195</v>
      </c>
      <c r="C233" s="464" t="s">
        <v>196</v>
      </c>
      <c r="D233" s="467">
        <v>1</v>
      </c>
      <c r="E233" s="540" t="s">
        <v>842</v>
      </c>
      <c r="F233" s="471">
        <v>72</v>
      </c>
      <c r="G233" s="469">
        <v>0</v>
      </c>
      <c r="H233" s="470">
        <f>G233*F233*D233</f>
        <v>0</v>
      </c>
      <c r="K233" s="228"/>
      <c r="L233" s="74"/>
      <c r="M233" s="74"/>
      <c r="N233" s="74"/>
      <c r="O233" s="74"/>
      <c r="P233" s="74"/>
      <c r="Q233" s="74"/>
      <c r="R233" s="74"/>
      <c r="S233" s="74"/>
    </row>
    <row r="234" spans="1:19" s="227" customFormat="1">
      <c r="A234" s="477"/>
      <c r="B234" s="543"/>
      <c r="C234" s="464"/>
      <c r="D234" s="467"/>
      <c r="E234" s="547"/>
      <c r="F234" s="471"/>
      <c r="G234" s="480"/>
      <c r="H234" s="480"/>
      <c r="K234" s="228"/>
      <c r="L234" s="74"/>
      <c r="M234" s="74"/>
      <c r="N234" s="74"/>
      <c r="O234" s="74"/>
      <c r="P234" s="74"/>
      <c r="Q234" s="74"/>
      <c r="R234" s="74"/>
      <c r="S234" s="74"/>
    </row>
    <row r="235" spans="1:19" s="227" customFormat="1" ht="25">
      <c r="A235" s="460">
        <f>A233+1</f>
        <v>79</v>
      </c>
      <c r="B235" s="548" t="s">
        <v>829</v>
      </c>
      <c r="C235" s="464" t="s">
        <v>830</v>
      </c>
      <c r="D235" s="467">
        <v>1</v>
      </c>
      <c r="E235" s="540" t="s">
        <v>843</v>
      </c>
      <c r="F235" s="471">
        <v>150</v>
      </c>
      <c r="G235" s="469">
        <v>0</v>
      </c>
      <c r="H235" s="470">
        <f>G235*F235*D235</f>
        <v>0</v>
      </c>
      <c r="K235" s="228"/>
      <c r="L235" s="74"/>
      <c r="M235" s="74"/>
      <c r="N235" s="74"/>
      <c r="O235" s="74"/>
      <c r="P235" s="74"/>
      <c r="Q235" s="74"/>
      <c r="R235" s="74"/>
      <c r="S235" s="74"/>
    </row>
    <row r="236" spans="1:19" s="227" customFormat="1">
      <c r="A236" s="477"/>
      <c r="B236" s="539"/>
      <c r="C236" s="464"/>
      <c r="D236" s="467"/>
      <c r="E236" s="479"/>
      <c r="F236" s="471"/>
      <c r="G236" s="480"/>
      <c r="H236" s="480"/>
      <c r="K236" s="228"/>
      <c r="L236" s="74"/>
      <c r="M236" s="74"/>
      <c r="N236" s="74"/>
      <c r="O236" s="74"/>
      <c r="P236" s="74"/>
      <c r="Q236" s="74"/>
      <c r="R236" s="74"/>
      <c r="S236" s="74"/>
    </row>
    <row r="237" spans="1:19" s="227" customFormat="1" ht="37.5">
      <c r="A237" s="460">
        <f>A235+1</f>
        <v>80</v>
      </c>
      <c r="B237" s="477" t="s">
        <v>844</v>
      </c>
      <c r="C237" s="464" t="s">
        <v>845</v>
      </c>
      <c r="D237" s="467">
        <v>1</v>
      </c>
      <c r="E237" s="479" t="s">
        <v>164</v>
      </c>
      <c r="F237" s="471">
        <v>3</v>
      </c>
      <c r="G237" s="469">
        <v>0</v>
      </c>
      <c r="H237" s="470">
        <f>G237*F237*D237</f>
        <v>0</v>
      </c>
      <c r="K237" s="228"/>
      <c r="L237" s="74"/>
      <c r="M237" s="74"/>
      <c r="N237" s="74"/>
      <c r="O237" s="74"/>
      <c r="P237" s="74"/>
      <c r="Q237" s="74"/>
      <c r="R237" s="74"/>
      <c r="S237" s="74"/>
    </row>
    <row r="238" spans="1:19" s="227" customFormat="1">
      <c r="A238" s="477"/>
      <c r="B238" s="477"/>
      <c r="C238" s="464"/>
      <c r="D238" s="503"/>
      <c r="E238" s="479"/>
      <c r="F238" s="471"/>
      <c r="G238" s="522"/>
      <c r="H238" s="480"/>
      <c r="K238" s="228"/>
      <c r="L238" s="74"/>
      <c r="M238" s="74"/>
      <c r="N238" s="74"/>
      <c r="O238" s="74"/>
      <c r="P238" s="74"/>
      <c r="Q238" s="74"/>
      <c r="R238" s="74"/>
      <c r="S238" s="74"/>
    </row>
    <row r="239" spans="1:19" s="227" customFormat="1" ht="13">
      <c r="A239" s="509"/>
      <c r="B239" s="477"/>
      <c r="C239" s="541" t="s">
        <v>832</v>
      </c>
      <c r="D239" s="541"/>
      <c r="E239" s="479"/>
      <c r="F239" s="471"/>
      <c r="G239" s="480"/>
      <c r="H239" s="480"/>
      <c r="K239" s="228"/>
      <c r="L239" s="74"/>
      <c r="M239" s="74"/>
      <c r="N239" s="74"/>
      <c r="O239" s="74"/>
      <c r="P239" s="74"/>
      <c r="Q239" s="74"/>
      <c r="R239" s="74"/>
      <c r="S239" s="74"/>
    </row>
    <row r="240" spans="1:19" s="227" customFormat="1">
      <c r="A240" s="509"/>
      <c r="B240" s="477"/>
      <c r="C240" s="464" t="s">
        <v>833</v>
      </c>
      <c r="D240" s="503"/>
      <c r="E240" s="479"/>
      <c r="F240" s="471"/>
      <c r="G240" s="480"/>
      <c r="H240" s="480"/>
      <c r="K240" s="228"/>
      <c r="L240" s="74"/>
      <c r="M240" s="74"/>
      <c r="N240" s="74"/>
      <c r="O240" s="74"/>
      <c r="P240" s="74"/>
      <c r="Q240" s="74"/>
      <c r="R240" s="74"/>
      <c r="S240" s="74"/>
    </row>
    <row r="241" spans="1:19" s="227" customFormat="1">
      <c r="A241" s="477"/>
      <c r="B241" s="477"/>
      <c r="C241" s="464"/>
      <c r="D241" s="503"/>
      <c r="E241" s="479"/>
      <c r="F241" s="471"/>
      <c r="G241" s="522"/>
      <c r="H241" s="480"/>
      <c r="K241" s="228"/>
      <c r="L241" s="74"/>
      <c r="M241" s="74"/>
      <c r="N241" s="74"/>
      <c r="O241" s="74"/>
      <c r="P241" s="74"/>
      <c r="Q241" s="74"/>
      <c r="R241" s="74"/>
      <c r="S241" s="74"/>
    </row>
    <row r="242" spans="1:19" s="227" customFormat="1" ht="62.5">
      <c r="A242" s="509"/>
      <c r="B242" s="477" t="s">
        <v>751</v>
      </c>
      <c r="C242" s="464" t="s">
        <v>846</v>
      </c>
      <c r="D242" s="549"/>
      <c r="E242" s="479"/>
      <c r="F242" s="471"/>
      <c r="G242" s="480"/>
      <c r="H242" s="480"/>
      <c r="K242" s="228"/>
      <c r="L242" s="74"/>
      <c r="M242" s="74"/>
      <c r="N242" s="74"/>
      <c r="O242" s="74"/>
      <c r="P242" s="74"/>
      <c r="Q242" s="74"/>
      <c r="R242" s="74"/>
      <c r="S242" s="74"/>
    </row>
    <row r="243" spans="1:19" s="227" customFormat="1" ht="13">
      <c r="A243" s="452"/>
      <c r="B243" s="457"/>
      <c r="C243" s="304"/>
      <c r="D243" s="304"/>
      <c r="E243" s="458"/>
      <c r="F243" s="459"/>
      <c r="G243" s="455"/>
      <c r="H243" s="456"/>
      <c r="K243" s="228"/>
      <c r="L243" s="74"/>
      <c r="M243" s="74"/>
      <c r="N243" s="74"/>
      <c r="O243" s="74"/>
      <c r="P243" s="74"/>
      <c r="Q243" s="74"/>
      <c r="R243" s="74"/>
      <c r="S243" s="74"/>
    </row>
    <row r="244" spans="1:19" s="227" customFormat="1" ht="13">
      <c r="A244" s="460"/>
      <c r="B244" s="461"/>
      <c r="C244" s="462" t="s">
        <v>697</v>
      </c>
      <c r="D244" s="462"/>
      <c r="E244" s="463"/>
      <c r="F244" s="471"/>
      <c r="G244" s="480"/>
      <c r="H244" s="470"/>
      <c r="K244" s="228"/>
      <c r="L244" s="74"/>
      <c r="M244" s="74"/>
      <c r="N244" s="74"/>
      <c r="O244" s="74"/>
      <c r="P244" s="74"/>
      <c r="Q244" s="74"/>
      <c r="R244" s="74"/>
      <c r="S244" s="74"/>
    </row>
    <row r="245" spans="1:19" s="227" customFormat="1" ht="13">
      <c r="A245" s="460"/>
      <c r="B245" s="461"/>
      <c r="C245" s="462"/>
      <c r="D245" s="467"/>
      <c r="E245" s="463"/>
      <c r="F245" s="471"/>
      <c r="G245" s="497"/>
      <c r="H245" s="480"/>
      <c r="K245" s="228"/>
      <c r="L245" s="74"/>
      <c r="M245" s="74"/>
      <c r="N245" s="74"/>
      <c r="O245" s="74"/>
      <c r="P245" s="74"/>
      <c r="Q245" s="74"/>
      <c r="R245" s="74"/>
      <c r="S245" s="74"/>
    </row>
    <row r="246" spans="1:19" s="227" customFormat="1" ht="100">
      <c r="A246" s="460">
        <f>A237+1</f>
        <v>81</v>
      </c>
      <c r="B246" s="484" t="s">
        <v>847</v>
      </c>
      <c r="C246" s="466" t="s">
        <v>848</v>
      </c>
      <c r="D246" s="467">
        <v>1</v>
      </c>
      <c r="E246" s="463" t="s">
        <v>700</v>
      </c>
      <c r="F246" s="467">
        <v>3000</v>
      </c>
      <c r="G246" s="469">
        <v>0</v>
      </c>
      <c r="H246" s="470">
        <f>G246*F246*D246</f>
        <v>0</v>
      </c>
      <c r="K246" s="228"/>
      <c r="L246" s="74"/>
      <c r="M246" s="74"/>
      <c r="N246" s="74"/>
      <c r="O246" s="74"/>
      <c r="P246" s="74"/>
      <c r="Q246" s="74"/>
      <c r="R246" s="74"/>
      <c r="S246" s="74"/>
    </row>
    <row r="247" spans="1:19" s="227" customFormat="1" ht="13">
      <c r="A247" s="460"/>
      <c r="B247" s="461"/>
      <c r="C247" s="481" t="s">
        <v>665</v>
      </c>
      <c r="D247" s="481"/>
      <c r="E247" s="463"/>
      <c r="F247" s="471"/>
      <c r="G247" s="480"/>
      <c r="H247" s="480"/>
      <c r="K247" s="228"/>
      <c r="L247" s="74"/>
      <c r="M247" s="74"/>
      <c r="N247" s="74"/>
      <c r="O247" s="74"/>
      <c r="P247" s="74"/>
      <c r="Q247" s="74"/>
      <c r="R247" s="74"/>
      <c r="S247" s="74"/>
    </row>
    <row r="248" spans="1:19" s="227" customFormat="1">
      <c r="A248" s="460"/>
      <c r="B248" s="484"/>
      <c r="C248" s="464"/>
      <c r="D248" s="467"/>
      <c r="E248" s="463"/>
      <c r="F248" s="471"/>
      <c r="G248" s="470"/>
      <c r="H248" s="470"/>
      <c r="K248" s="228"/>
      <c r="L248" s="74"/>
      <c r="M248" s="74"/>
      <c r="N248" s="74"/>
      <c r="O248" s="74"/>
      <c r="P248" s="74"/>
      <c r="Q248" s="74"/>
      <c r="R248" s="74"/>
      <c r="S248" s="74"/>
    </row>
    <row r="249" spans="1:19" s="227" customFormat="1" ht="50">
      <c r="A249" s="460">
        <f>A246+1</f>
        <v>82</v>
      </c>
      <c r="B249" s="461" t="s">
        <v>849</v>
      </c>
      <c r="C249" s="466" t="s">
        <v>850</v>
      </c>
      <c r="D249" s="467">
        <v>1</v>
      </c>
      <c r="E249" s="463" t="s">
        <v>668</v>
      </c>
      <c r="F249" s="487">
        <v>1100</v>
      </c>
      <c r="G249" s="469">
        <v>0</v>
      </c>
      <c r="H249" s="470">
        <f>G249*F249*D249</f>
        <v>0</v>
      </c>
      <c r="K249" s="228"/>
      <c r="L249" s="74"/>
      <c r="M249" s="74"/>
      <c r="N249" s="74"/>
      <c r="O249" s="74"/>
      <c r="P249" s="74"/>
      <c r="Q249" s="74"/>
      <c r="R249" s="74"/>
      <c r="S249" s="74"/>
    </row>
    <row r="250" spans="1:19" s="227" customFormat="1">
      <c r="A250" s="460"/>
      <c r="B250" s="484"/>
      <c r="C250" s="464"/>
      <c r="D250" s="467"/>
      <c r="E250" s="463"/>
      <c r="F250" s="471"/>
      <c r="G250" s="480"/>
      <c r="H250" s="470"/>
      <c r="K250" s="228"/>
      <c r="L250" s="74"/>
      <c r="M250" s="74"/>
      <c r="N250" s="74"/>
      <c r="O250" s="74"/>
      <c r="P250" s="74"/>
      <c r="Q250" s="74"/>
      <c r="R250" s="74"/>
      <c r="S250" s="74"/>
    </row>
    <row r="251" spans="1:19" s="227" customFormat="1" ht="20" customHeight="1">
      <c r="A251" s="813" t="s">
        <v>851</v>
      </c>
      <c r="B251" s="813"/>
      <c r="C251" s="813"/>
      <c r="D251" s="813"/>
      <c r="E251" s="813"/>
      <c r="F251" s="813"/>
      <c r="G251" s="813"/>
      <c r="H251" s="233">
        <f>SUM(H19:H250)</f>
        <v>0</v>
      </c>
      <c r="K251" s="228"/>
      <c r="L251" s="74"/>
      <c r="M251" s="74"/>
      <c r="N251" s="74"/>
      <c r="O251" s="74"/>
      <c r="P251" s="74"/>
      <c r="Q251" s="74"/>
      <c r="R251" s="74"/>
      <c r="S251" s="74"/>
    </row>
    <row r="252" spans="1:19" s="227" customFormat="1" ht="20" customHeight="1">
      <c r="A252" s="813" t="s">
        <v>852</v>
      </c>
      <c r="B252" s="813"/>
      <c r="C252" s="813"/>
      <c r="D252" s="813"/>
      <c r="E252" s="813"/>
      <c r="F252" s="813"/>
      <c r="G252" s="813"/>
      <c r="H252" s="233">
        <f>H251*0.03</f>
        <v>0</v>
      </c>
      <c r="K252" s="228"/>
      <c r="L252" s="74"/>
      <c r="M252" s="74"/>
      <c r="N252" s="74"/>
      <c r="O252" s="74"/>
      <c r="P252" s="74"/>
      <c r="Q252" s="74"/>
      <c r="R252" s="74"/>
      <c r="S252" s="74"/>
    </row>
    <row r="253" spans="1:19" s="227" customFormat="1" ht="20" customHeight="1">
      <c r="A253" s="813" t="s">
        <v>853</v>
      </c>
      <c r="B253" s="813"/>
      <c r="C253" s="813"/>
      <c r="D253" s="813"/>
      <c r="E253" s="813"/>
      <c r="F253" s="813"/>
      <c r="G253" s="813"/>
      <c r="H253" s="233">
        <f>H251+H252</f>
        <v>0</v>
      </c>
      <c r="K253" s="228"/>
      <c r="L253" s="74"/>
      <c r="M253" s="74"/>
      <c r="N253" s="74"/>
      <c r="O253" s="74"/>
      <c r="P253" s="74"/>
      <c r="Q253" s="74"/>
      <c r="R253" s="74"/>
      <c r="S253" s="74"/>
    </row>
    <row r="254" spans="1:19" s="227" customFormat="1" ht="9" customHeight="1">
      <c r="A254" s="290"/>
      <c r="B254" s="290"/>
      <c r="C254" s="290"/>
      <c r="D254" s="290"/>
      <c r="E254" s="290"/>
      <c r="F254" s="290"/>
      <c r="G254" s="290"/>
      <c r="H254" s="233"/>
      <c r="K254" s="228"/>
      <c r="L254" s="74"/>
      <c r="M254" s="74"/>
      <c r="N254" s="74"/>
      <c r="O254" s="74"/>
      <c r="P254" s="74"/>
      <c r="Q254" s="74"/>
      <c r="R254" s="74"/>
      <c r="S254" s="74"/>
    </row>
    <row r="255" spans="1:19" s="227" customFormat="1" ht="13">
      <c r="A255" s="513"/>
      <c r="B255" s="457"/>
      <c r="C255" s="550" t="s">
        <v>335</v>
      </c>
      <c r="D255" s="304"/>
      <c r="E255" s="458"/>
      <c r="F255" s="459"/>
      <c r="G255" s="455"/>
      <c r="H255" s="456"/>
      <c r="K255" s="228"/>
      <c r="L255" s="74"/>
      <c r="M255" s="74"/>
      <c r="N255" s="74"/>
      <c r="O255" s="74"/>
      <c r="P255" s="74"/>
      <c r="Q255" s="74"/>
      <c r="R255" s="74"/>
      <c r="S255" s="74"/>
    </row>
    <row r="256" spans="1:19" s="227" customFormat="1" ht="13">
      <c r="A256" s="452"/>
      <c r="B256" s="457"/>
      <c r="C256" s="550"/>
      <c r="D256" s="304"/>
      <c r="E256" s="458"/>
      <c r="F256" s="459"/>
      <c r="G256" s="455"/>
      <c r="H256" s="456"/>
      <c r="K256" s="228"/>
      <c r="L256" s="74"/>
      <c r="M256" s="74"/>
      <c r="N256" s="74"/>
      <c r="O256" s="74"/>
      <c r="P256" s="74"/>
      <c r="Q256" s="74"/>
      <c r="R256" s="74"/>
      <c r="S256" s="74"/>
    </row>
    <row r="257" spans="1:19" s="227" customFormat="1" ht="13">
      <c r="A257" s="452" t="s">
        <v>854</v>
      </c>
      <c r="B257" s="482"/>
      <c r="C257" s="551" t="s">
        <v>645</v>
      </c>
      <c r="D257" s="482"/>
      <c r="E257" s="483"/>
      <c r="F257" s="471"/>
      <c r="G257" s="456"/>
      <c r="H257" s="456"/>
      <c r="K257" s="228"/>
      <c r="L257" s="74"/>
      <c r="M257" s="74"/>
      <c r="N257" s="74"/>
      <c r="O257" s="74"/>
      <c r="P257" s="74"/>
      <c r="Q257" s="74"/>
      <c r="R257" s="74"/>
      <c r="S257" s="74"/>
    </row>
    <row r="258" spans="1:19" s="227" customFormat="1">
      <c r="A258" s="482"/>
      <c r="B258" s="482"/>
      <c r="C258" s="482"/>
      <c r="D258" s="482"/>
      <c r="E258" s="483"/>
      <c r="F258" s="471"/>
      <c r="G258" s="456"/>
      <c r="H258" s="456"/>
      <c r="K258" s="228"/>
      <c r="L258" s="74"/>
      <c r="M258" s="74"/>
      <c r="N258" s="74"/>
      <c r="O258" s="74"/>
      <c r="P258" s="74"/>
      <c r="Q258" s="74"/>
      <c r="R258" s="74"/>
      <c r="S258" s="74"/>
    </row>
    <row r="259" spans="1:19" s="227" customFormat="1" ht="67.25" customHeight="1">
      <c r="A259" s="463"/>
      <c r="B259" s="463"/>
      <c r="C259" s="464" t="s">
        <v>270</v>
      </c>
      <c r="D259" s="464"/>
      <c r="E259" s="463"/>
      <c r="F259" s="455"/>
      <c r="G259" s="456"/>
      <c r="H259" s="552"/>
      <c r="K259" s="228"/>
      <c r="L259" s="74"/>
      <c r="M259" s="74"/>
      <c r="N259" s="74"/>
      <c r="O259" s="74"/>
      <c r="P259" s="74"/>
      <c r="Q259" s="74"/>
      <c r="R259" s="74"/>
      <c r="S259" s="74"/>
    </row>
    <row r="260" spans="1:19" s="227" customFormat="1" ht="13">
      <c r="A260" s="553"/>
      <c r="B260" s="553"/>
      <c r="C260" s="554"/>
      <c r="D260" s="554"/>
      <c r="E260" s="553"/>
      <c r="F260" s="459"/>
      <c r="G260" s="456"/>
      <c r="H260" s="552"/>
      <c r="K260" s="228"/>
      <c r="L260" s="74"/>
      <c r="M260" s="74"/>
      <c r="N260" s="74"/>
      <c r="O260" s="74"/>
      <c r="P260" s="74"/>
      <c r="Q260" s="74"/>
      <c r="R260" s="74"/>
      <c r="S260" s="74"/>
    </row>
    <row r="261" spans="1:19" s="227" customFormat="1" ht="13">
      <c r="A261" s="463"/>
      <c r="B261" s="474"/>
      <c r="C261" s="462" t="s">
        <v>855</v>
      </c>
      <c r="D261" s="462"/>
      <c r="E261" s="463"/>
      <c r="F261" s="455"/>
      <c r="G261" s="555"/>
      <c r="H261" s="455"/>
      <c r="K261" s="228"/>
      <c r="L261" s="74"/>
      <c r="M261" s="74"/>
      <c r="N261" s="74"/>
      <c r="O261" s="74"/>
      <c r="P261" s="74"/>
      <c r="Q261" s="74"/>
      <c r="R261" s="74"/>
      <c r="S261" s="74"/>
    </row>
    <row r="262" spans="1:19" s="227" customFormat="1" ht="13">
      <c r="A262" s="482"/>
      <c r="B262" s="482"/>
      <c r="C262" s="532" t="s">
        <v>856</v>
      </c>
      <c r="D262" s="532"/>
      <c r="E262" s="483"/>
      <c r="F262" s="455"/>
      <c r="G262" s="555"/>
      <c r="H262" s="455"/>
      <c r="K262" s="228"/>
      <c r="L262" s="74"/>
      <c r="M262" s="74"/>
      <c r="N262" s="74"/>
      <c r="O262" s="74"/>
      <c r="P262" s="74"/>
      <c r="Q262" s="74"/>
      <c r="R262" s="74"/>
      <c r="S262" s="74"/>
    </row>
    <row r="263" spans="1:19" s="227" customFormat="1">
      <c r="A263" s="482"/>
      <c r="B263" s="482"/>
      <c r="C263" s="482"/>
      <c r="D263" s="482"/>
      <c r="E263" s="483"/>
      <c r="F263" s="455"/>
      <c r="G263" s="555"/>
      <c r="H263" s="556"/>
      <c r="K263" s="228"/>
      <c r="L263" s="74"/>
      <c r="M263" s="74"/>
      <c r="N263" s="74"/>
      <c r="O263" s="74"/>
      <c r="P263" s="74"/>
      <c r="Q263" s="74"/>
      <c r="R263" s="74"/>
      <c r="S263" s="74"/>
    </row>
    <row r="264" spans="1:19" s="227" customFormat="1" ht="245.4" customHeight="1">
      <c r="A264" s="463"/>
      <c r="B264" s="474"/>
      <c r="C264" s="464" t="s">
        <v>857</v>
      </c>
      <c r="D264" s="464"/>
      <c r="E264" s="557"/>
      <c r="F264" s="471"/>
      <c r="G264" s="456"/>
      <c r="H264" s="456"/>
      <c r="K264" s="228"/>
      <c r="L264" s="74"/>
      <c r="M264" s="74"/>
      <c r="N264" s="74"/>
      <c r="O264" s="74"/>
      <c r="P264" s="74"/>
      <c r="Q264" s="74"/>
      <c r="R264" s="74"/>
      <c r="S264" s="74"/>
    </row>
    <row r="265" spans="1:19" s="227" customFormat="1">
      <c r="A265" s="482"/>
      <c r="B265" s="482"/>
      <c r="C265" s="482"/>
      <c r="D265" s="482"/>
      <c r="E265" s="483"/>
      <c r="F265" s="455"/>
      <c r="G265" s="555"/>
      <c r="H265" s="556"/>
      <c r="K265" s="228"/>
      <c r="L265" s="74"/>
      <c r="M265" s="74"/>
      <c r="N265" s="74"/>
      <c r="O265" s="74"/>
      <c r="P265" s="74"/>
      <c r="Q265" s="74"/>
      <c r="R265" s="74"/>
      <c r="S265" s="74"/>
    </row>
    <row r="266" spans="1:19" s="227" customFormat="1" ht="15" customHeight="1">
      <c r="A266" s="460">
        <f>A249+1</f>
        <v>83</v>
      </c>
      <c r="B266" s="484" t="s">
        <v>858</v>
      </c>
      <c r="C266" s="558" t="s">
        <v>859</v>
      </c>
      <c r="D266" s="534">
        <v>1</v>
      </c>
      <c r="E266" s="559" t="s">
        <v>303</v>
      </c>
      <c r="F266" s="534">
        <v>1</v>
      </c>
      <c r="G266" s="470">
        <v>0</v>
      </c>
      <c r="H266" s="470">
        <f>G266*F266</f>
        <v>0</v>
      </c>
      <c r="K266" s="228"/>
      <c r="L266" s="74"/>
      <c r="M266" s="74"/>
      <c r="N266" s="74"/>
      <c r="O266" s="74"/>
      <c r="P266" s="74"/>
      <c r="Q266" s="74"/>
      <c r="R266" s="74"/>
      <c r="S266" s="74"/>
    </row>
    <row r="267" spans="1:19" s="227" customFormat="1">
      <c r="A267" s="463"/>
      <c r="B267" s="474"/>
      <c r="C267" s="464"/>
      <c r="D267" s="464"/>
      <c r="E267" s="560"/>
      <c r="F267" s="561"/>
      <c r="G267" s="480"/>
      <c r="H267" s="480"/>
      <c r="K267" s="228"/>
      <c r="L267" s="74"/>
      <c r="M267" s="74"/>
      <c r="N267" s="74"/>
      <c r="O267" s="74"/>
      <c r="P267" s="74"/>
      <c r="Q267" s="74"/>
      <c r="R267" s="74"/>
      <c r="S267" s="74"/>
    </row>
    <row r="268" spans="1:19" s="227" customFormat="1" ht="13.75" customHeight="1">
      <c r="A268" s="460">
        <f>A266+1</f>
        <v>84</v>
      </c>
      <c r="B268" s="484" t="s">
        <v>860</v>
      </c>
      <c r="C268" s="558" t="s">
        <v>861</v>
      </c>
      <c r="D268" s="534">
        <v>1</v>
      </c>
      <c r="E268" s="559" t="s">
        <v>303</v>
      </c>
      <c r="F268" s="534">
        <v>1</v>
      </c>
      <c r="G268" s="470">
        <v>0</v>
      </c>
      <c r="H268" s="470">
        <f>G268*F268</f>
        <v>0</v>
      </c>
      <c r="K268" s="228"/>
      <c r="L268" s="74"/>
      <c r="M268" s="74"/>
      <c r="N268" s="74"/>
      <c r="O268" s="74"/>
      <c r="P268" s="74"/>
      <c r="Q268" s="74"/>
      <c r="R268" s="74"/>
      <c r="S268" s="74"/>
    </row>
    <row r="269" spans="1:19" s="227" customFormat="1" ht="9" customHeight="1">
      <c r="A269" s="463"/>
      <c r="B269" s="474"/>
      <c r="C269" s="464"/>
      <c r="D269" s="464"/>
      <c r="E269" s="560"/>
      <c r="F269" s="471"/>
      <c r="G269" s="480"/>
      <c r="H269" s="480"/>
      <c r="K269" s="228"/>
      <c r="L269" s="74"/>
      <c r="M269" s="74"/>
      <c r="N269" s="74"/>
      <c r="O269" s="74"/>
      <c r="P269" s="74"/>
      <c r="Q269" s="74"/>
      <c r="R269" s="74"/>
      <c r="S269" s="74"/>
    </row>
    <row r="270" spans="1:19" s="227" customFormat="1" ht="13">
      <c r="A270" s="460">
        <f>A268+1</f>
        <v>85</v>
      </c>
      <c r="B270" s="484" t="s">
        <v>574</v>
      </c>
      <c r="C270" s="562" t="s">
        <v>862</v>
      </c>
      <c r="D270" s="534">
        <v>1</v>
      </c>
      <c r="E270" s="559" t="s">
        <v>303</v>
      </c>
      <c r="F270" s="467">
        <v>1</v>
      </c>
      <c r="G270" s="470">
        <v>0</v>
      </c>
      <c r="H270" s="470">
        <f>G270*F270</f>
        <v>0</v>
      </c>
      <c r="K270" s="228"/>
      <c r="L270" s="74"/>
      <c r="M270" s="74"/>
      <c r="N270" s="74"/>
      <c r="O270" s="74"/>
      <c r="P270" s="74"/>
      <c r="Q270" s="74"/>
      <c r="R270" s="74"/>
      <c r="S270" s="74"/>
    </row>
    <row r="271" spans="1:19" s="227" customFormat="1">
      <c r="A271" s="463"/>
      <c r="B271" s="474"/>
      <c r="C271" s="464"/>
      <c r="D271" s="464"/>
      <c r="E271" s="560"/>
      <c r="F271" s="471"/>
      <c r="G271" s="480"/>
      <c r="H271" s="480"/>
      <c r="K271" s="228"/>
      <c r="L271" s="74"/>
      <c r="M271" s="74"/>
      <c r="N271" s="74"/>
      <c r="O271" s="74"/>
      <c r="P271" s="74"/>
      <c r="Q271" s="74"/>
      <c r="R271" s="74"/>
      <c r="S271" s="74"/>
    </row>
    <row r="272" spans="1:19" s="227" customFormat="1" ht="15" customHeight="1">
      <c r="A272" s="460">
        <f>A270+1</f>
        <v>86</v>
      </c>
      <c r="B272" s="474" t="s">
        <v>575</v>
      </c>
      <c r="C272" s="531" t="s">
        <v>863</v>
      </c>
      <c r="D272" s="534">
        <v>1</v>
      </c>
      <c r="E272" s="559" t="s">
        <v>303</v>
      </c>
      <c r="F272" s="467">
        <v>1</v>
      </c>
      <c r="G272" s="470">
        <v>0</v>
      </c>
      <c r="H272" s="470">
        <f>G272*F272</f>
        <v>0</v>
      </c>
      <c r="K272" s="228"/>
      <c r="L272" s="74"/>
      <c r="M272" s="74"/>
      <c r="N272" s="74"/>
      <c r="O272" s="74"/>
      <c r="P272" s="74"/>
      <c r="Q272" s="74"/>
      <c r="R272" s="74"/>
      <c r="S272" s="74"/>
    </row>
    <row r="273" spans="1:19" s="227" customFormat="1" ht="13">
      <c r="A273" s="460"/>
      <c r="B273" s="474"/>
      <c r="C273" s="531"/>
      <c r="D273" s="534"/>
      <c r="E273" s="559"/>
      <c r="F273" s="467"/>
      <c r="G273" s="470"/>
      <c r="H273" s="470"/>
      <c r="K273" s="228"/>
      <c r="L273" s="74"/>
      <c r="M273" s="74"/>
      <c r="N273" s="74"/>
      <c r="O273" s="74"/>
      <c r="P273" s="74"/>
      <c r="Q273" s="74"/>
      <c r="R273" s="74"/>
      <c r="S273" s="74"/>
    </row>
    <row r="274" spans="1:19" s="227" customFormat="1" ht="15" customHeight="1">
      <c r="A274" s="460">
        <f>A272+1</f>
        <v>87</v>
      </c>
      <c r="B274" s="474" t="s">
        <v>576</v>
      </c>
      <c r="C274" s="531" t="s">
        <v>864</v>
      </c>
      <c r="D274" s="534">
        <v>1</v>
      </c>
      <c r="E274" s="559" t="s">
        <v>303</v>
      </c>
      <c r="F274" s="467">
        <v>1</v>
      </c>
      <c r="G274" s="470">
        <v>0</v>
      </c>
      <c r="H274" s="470">
        <f>G274*F274</f>
        <v>0</v>
      </c>
      <c r="K274" s="228"/>
      <c r="L274" s="74"/>
      <c r="M274" s="74"/>
      <c r="N274" s="74"/>
      <c r="O274" s="74"/>
      <c r="P274" s="74"/>
      <c r="Q274" s="74"/>
      <c r="R274" s="74"/>
      <c r="S274" s="74"/>
    </row>
    <row r="275" spans="1:19" s="227" customFormat="1" ht="13">
      <c r="A275" s="460"/>
      <c r="B275" s="474"/>
      <c r="C275" s="531"/>
      <c r="D275" s="534"/>
      <c r="E275" s="559"/>
      <c r="F275" s="467"/>
      <c r="G275" s="470"/>
      <c r="H275" s="470"/>
      <c r="K275" s="228"/>
      <c r="L275" s="74"/>
      <c r="M275" s="74"/>
      <c r="N275" s="74"/>
      <c r="O275" s="74"/>
      <c r="P275" s="74"/>
      <c r="Q275" s="74"/>
      <c r="R275" s="74"/>
      <c r="S275" s="74"/>
    </row>
    <row r="276" spans="1:19" s="227" customFormat="1" ht="13">
      <c r="A276" s="460">
        <f>A274+1</f>
        <v>88</v>
      </c>
      <c r="B276" s="474" t="s">
        <v>577</v>
      </c>
      <c r="C276" s="531" t="s">
        <v>865</v>
      </c>
      <c r="D276" s="534">
        <v>1</v>
      </c>
      <c r="E276" s="559" t="s">
        <v>303</v>
      </c>
      <c r="F276" s="467">
        <v>1</v>
      </c>
      <c r="G276" s="470">
        <v>0</v>
      </c>
      <c r="H276" s="470">
        <f>G276*F276</f>
        <v>0</v>
      </c>
      <c r="K276" s="228"/>
      <c r="L276" s="74"/>
      <c r="M276" s="74"/>
      <c r="N276" s="74"/>
      <c r="O276" s="74"/>
      <c r="P276" s="74"/>
      <c r="Q276" s="74"/>
      <c r="R276" s="74"/>
      <c r="S276" s="74"/>
    </row>
    <row r="277" spans="1:19" s="227" customFormat="1" ht="13">
      <c r="A277" s="460"/>
      <c r="B277" s="474"/>
      <c r="C277" s="531"/>
      <c r="D277" s="534"/>
      <c r="E277" s="559"/>
      <c r="F277" s="467"/>
      <c r="G277" s="470"/>
      <c r="H277" s="470"/>
      <c r="K277" s="228"/>
      <c r="L277" s="74"/>
      <c r="M277" s="74"/>
      <c r="N277" s="74"/>
      <c r="O277" s="74"/>
      <c r="P277" s="74"/>
      <c r="Q277" s="74"/>
      <c r="R277" s="74"/>
      <c r="S277" s="74"/>
    </row>
    <row r="278" spans="1:19" s="227" customFormat="1" ht="13">
      <c r="A278" s="460">
        <f>A276+1</f>
        <v>89</v>
      </c>
      <c r="B278" s="474" t="s">
        <v>578</v>
      </c>
      <c r="C278" s="531" t="s">
        <v>866</v>
      </c>
      <c r="D278" s="534">
        <v>1</v>
      </c>
      <c r="E278" s="559" t="s">
        <v>303</v>
      </c>
      <c r="F278" s="467">
        <v>1</v>
      </c>
      <c r="G278" s="470">
        <v>0</v>
      </c>
      <c r="H278" s="470">
        <f>G278*F278</f>
        <v>0</v>
      </c>
      <c r="K278" s="228"/>
      <c r="L278" s="74"/>
      <c r="M278" s="74"/>
      <c r="N278" s="74"/>
      <c r="O278" s="74"/>
      <c r="P278" s="74"/>
      <c r="Q278" s="74"/>
      <c r="R278" s="74"/>
      <c r="S278" s="74"/>
    </row>
    <row r="279" spans="1:19" s="227" customFormat="1" ht="13">
      <c r="A279" s="460"/>
      <c r="B279" s="474"/>
      <c r="C279" s="531"/>
      <c r="D279" s="534"/>
      <c r="E279" s="559"/>
      <c r="F279" s="467"/>
      <c r="G279" s="470"/>
      <c r="H279" s="470"/>
      <c r="K279" s="228"/>
      <c r="L279" s="74"/>
      <c r="M279" s="74"/>
      <c r="N279" s="74"/>
      <c r="O279" s="74"/>
      <c r="P279" s="74"/>
      <c r="Q279" s="74"/>
      <c r="R279" s="74"/>
      <c r="S279" s="74"/>
    </row>
    <row r="280" spans="1:19" s="227" customFormat="1" ht="13">
      <c r="A280" s="460">
        <f>A278+1</f>
        <v>90</v>
      </c>
      <c r="B280" s="474" t="s">
        <v>579</v>
      </c>
      <c r="C280" s="531" t="s">
        <v>867</v>
      </c>
      <c r="D280" s="534">
        <v>1</v>
      </c>
      <c r="E280" s="559" t="s">
        <v>303</v>
      </c>
      <c r="F280" s="467">
        <v>1</v>
      </c>
      <c r="G280" s="470">
        <v>0</v>
      </c>
      <c r="H280" s="470">
        <f>G280*F280</f>
        <v>0</v>
      </c>
      <c r="K280" s="228"/>
      <c r="L280" s="74"/>
      <c r="M280" s="74"/>
      <c r="N280" s="74"/>
      <c r="O280" s="74"/>
      <c r="P280" s="74"/>
      <c r="Q280" s="74"/>
      <c r="R280" s="74"/>
      <c r="S280" s="74"/>
    </row>
    <row r="281" spans="1:19" s="227" customFormat="1" ht="13">
      <c r="A281" s="460"/>
      <c r="B281" s="474"/>
      <c r="C281" s="531"/>
      <c r="D281" s="534"/>
      <c r="E281" s="559"/>
      <c r="F281" s="467"/>
      <c r="G281" s="470"/>
      <c r="H281" s="470"/>
      <c r="K281" s="228"/>
      <c r="L281" s="74"/>
      <c r="M281" s="74"/>
      <c r="N281" s="74"/>
      <c r="O281" s="74"/>
      <c r="P281" s="74"/>
      <c r="Q281" s="74"/>
      <c r="R281" s="74"/>
      <c r="S281" s="74"/>
    </row>
    <row r="282" spans="1:19" s="227" customFormat="1" ht="13">
      <c r="A282" s="460">
        <f>A280+1</f>
        <v>91</v>
      </c>
      <c r="B282" s="474" t="s">
        <v>580</v>
      </c>
      <c r="C282" s="531" t="s">
        <v>868</v>
      </c>
      <c r="D282" s="534">
        <v>1</v>
      </c>
      <c r="E282" s="559" t="s">
        <v>303</v>
      </c>
      <c r="F282" s="467">
        <v>1</v>
      </c>
      <c r="G282" s="470">
        <v>0</v>
      </c>
      <c r="H282" s="470">
        <f>G282*F282</f>
        <v>0</v>
      </c>
      <c r="K282" s="228"/>
      <c r="L282" s="74"/>
      <c r="M282" s="74"/>
      <c r="N282" s="74"/>
      <c r="O282" s="74"/>
      <c r="P282" s="74"/>
      <c r="Q282" s="74"/>
      <c r="R282" s="74"/>
      <c r="S282" s="74"/>
    </row>
    <row r="283" spans="1:19" s="227" customFormat="1" ht="13">
      <c r="A283" s="460"/>
      <c r="B283" s="474"/>
      <c r="C283" s="531"/>
      <c r="D283" s="534"/>
      <c r="E283" s="559"/>
      <c r="F283" s="467"/>
      <c r="G283" s="470"/>
      <c r="H283" s="470"/>
      <c r="K283" s="228"/>
      <c r="L283" s="74"/>
      <c r="M283" s="74"/>
      <c r="N283" s="74"/>
      <c r="O283" s="74"/>
      <c r="P283" s="74"/>
      <c r="Q283" s="74"/>
      <c r="R283" s="74"/>
      <c r="S283" s="74"/>
    </row>
    <row r="284" spans="1:19" s="227" customFormat="1" ht="13">
      <c r="A284" s="460">
        <f>A282+1</f>
        <v>92</v>
      </c>
      <c r="B284" s="474" t="s">
        <v>581</v>
      </c>
      <c r="C284" s="531" t="s">
        <v>869</v>
      </c>
      <c r="D284" s="534">
        <v>1</v>
      </c>
      <c r="E284" s="559" t="s">
        <v>303</v>
      </c>
      <c r="F284" s="467">
        <v>1</v>
      </c>
      <c r="G284" s="470">
        <v>0</v>
      </c>
      <c r="H284" s="470">
        <f>G284*F284</f>
        <v>0</v>
      </c>
      <c r="K284" s="228"/>
      <c r="L284" s="74"/>
      <c r="M284" s="74"/>
      <c r="N284" s="74"/>
      <c r="O284" s="74"/>
      <c r="P284" s="74"/>
      <c r="Q284" s="74"/>
      <c r="R284" s="74"/>
      <c r="S284" s="74"/>
    </row>
    <row r="285" spans="1:19" s="227" customFormat="1" ht="13">
      <c r="A285" s="460"/>
      <c r="B285" s="474"/>
      <c r="C285" s="531"/>
      <c r="D285" s="534"/>
      <c r="E285" s="559"/>
      <c r="F285" s="467"/>
      <c r="G285" s="470"/>
      <c r="H285" s="470"/>
      <c r="K285" s="228"/>
      <c r="L285" s="74"/>
      <c r="M285" s="74"/>
      <c r="N285" s="74"/>
      <c r="O285" s="74"/>
      <c r="P285" s="74"/>
      <c r="Q285" s="74"/>
      <c r="R285" s="74"/>
      <c r="S285" s="74"/>
    </row>
    <row r="286" spans="1:19" s="227" customFormat="1" ht="13">
      <c r="A286" s="460">
        <f>A284+1</f>
        <v>93</v>
      </c>
      <c r="B286" s="474" t="s">
        <v>582</v>
      </c>
      <c r="C286" s="531" t="s">
        <v>870</v>
      </c>
      <c r="D286" s="534">
        <v>1</v>
      </c>
      <c r="E286" s="559" t="s">
        <v>303</v>
      </c>
      <c r="F286" s="467">
        <v>1</v>
      </c>
      <c r="G286" s="470">
        <v>0</v>
      </c>
      <c r="H286" s="470">
        <f>G286*F286</f>
        <v>0</v>
      </c>
      <c r="K286" s="228"/>
      <c r="L286" s="74"/>
      <c r="M286" s="74"/>
      <c r="N286" s="74"/>
      <c r="O286" s="74"/>
      <c r="P286" s="74"/>
      <c r="Q286" s="74"/>
      <c r="R286" s="74"/>
      <c r="S286" s="74"/>
    </row>
    <row r="287" spans="1:19" s="227" customFormat="1" ht="13">
      <c r="A287" s="460"/>
      <c r="B287" s="474"/>
      <c r="C287" s="531"/>
      <c r="D287" s="534"/>
      <c r="E287" s="559"/>
      <c r="F287" s="467"/>
      <c r="G287" s="470"/>
      <c r="H287" s="470"/>
      <c r="K287" s="228"/>
      <c r="L287" s="74"/>
      <c r="M287" s="74"/>
      <c r="N287" s="74"/>
      <c r="O287" s="74"/>
      <c r="P287" s="74"/>
      <c r="Q287" s="74"/>
      <c r="R287" s="74"/>
      <c r="S287" s="74"/>
    </row>
    <row r="288" spans="1:19" s="227" customFormat="1" ht="28.75" customHeight="1">
      <c r="A288" s="463"/>
      <c r="B288" s="474"/>
      <c r="C288" s="562" t="s">
        <v>871</v>
      </c>
      <c r="D288" s="464"/>
      <c r="E288" s="560"/>
      <c r="F288" s="471"/>
      <c r="G288" s="480"/>
      <c r="H288" s="480"/>
      <c r="K288" s="228"/>
      <c r="L288" s="74"/>
      <c r="M288" s="74"/>
      <c r="N288" s="74"/>
      <c r="O288" s="74"/>
      <c r="P288" s="74"/>
      <c r="Q288" s="74"/>
      <c r="R288" s="74"/>
      <c r="S288" s="74"/>
    </row>
    <row r="289" spans="1:19" s="227" customFormat="1" ht="13">
      <c r="A289" s="463"/>
      <c r="B289" s="474"/>
      <c r="C289" s="562"/>
      <c r="D289" s="464"/>
      <c r="E289" s="560"/>
      <c r="F289" s="471"/>
      <c r="G289" s="480"/>
      <c r="H289" s="480"/>
      <c r="K289" s="228"/>
      <c r="L289" s="74"/>
      <c r="M289" s="74"/>
      <c r="N289" s="74"/>
      <c r="O289" s="74"/>
      <c r="P289" s="74"/>
      <c r="Q289" s="74"/>
      <c r="R289" s="74"/>
      <c r="S289" s="74"/>
    </row>
    <row r="290" spans="1:19" s="227" customFormat="1" ht="13">
      <c r="A290" s="463"/>
      <c r="B290" s="474"/>
      <c r="C290" s="562"/>
      <c r="D290" s="464"/>
      <c r="E290" s="560"/>
      <c r="F290" s="471"/>
      <c r="G290" s="480"/>
      <c r="H290" s="480"/>
      <c r="K290" s="228"/>
      <c r="L290" s="74"/>
      <c r="M290" s="74"/>
      <c r="N290" s="74"/>
      <c r="O290" s="74"/>
      <c r="P290" s="74"/>
      <c r="Q290" s="74"/>
      <c r="R290" s="74"/>
      <c r="S290" s="74"/>
    </row>
    <row r="291" spans="1:19" s="227" customFormat="1" ht="13">
      <c r="A291" s="463"/>
      <c r="B291" s="474"/>
      <c r="C291" s="562"/>
      <c r="D291" s="464"/>
      <c r="E291" s="560"/>
      <c r="F291" s="471"/>
      <c r="G291" s="480"/>
      <c r="H291" s="480"/>
      <c r="K291" s="228"/>
      <c r="L291" s="74"/>
      <c r="M291" s="74"/>
      <c r="N291" s="74"/>
      <c r="O291" s="74"/>
      <c r="P291" s="74"/>
      <c r="Q291" s="74"/>
      <c r="R291" s="74"/>
      <c r="S291" s="74"/>
    </row>
    <row r="292" spans="1:19" s="227" customFormat="1" ht="13">
      <c r="A292" s="463"/>
      <c r="B292" s="474"/>
      <c r="C292" s="562"/>
      <c r="D292" s="464"/>
      <c r="E292" s="560"/>
      <c r="F292" s="471"/>
      <c r="G292" s="480"/>
      <c r="H292" s="480"/>
      <c r="K292" s="228"/>
      <c r="L292" s="74"/>
      <c r="M292" s="74"/>
      <c r="N292" s="74"/>
      <c r="O292" s="74"/>
      <c r="P292" s="74"/>
      <c r="Q292" s="74"/>
      <c r="R292" s="74"/>
      <c r="S292" s="74"/>
    </row>
    <row r="293" spans="1:19" s="227" customFormat="1" ht="13">
      <c r="A293" s="463"/>
      <c r="B293" s="474"/>
      <c r="C293" s="562"/>
      <c r="D293" s="464"/>
      <c r="E293" s="560"/>
      <c r="F293" s="471"/>
      <c r="G293" s="480"/>
      <c r="H293" s="480"/>
      <c r="K293" s="228"/>
      <c r="L293" s="74"/>
      <c r="M293" s="74"/>
      <c r="N293" s="74"/>
      <c r="O293" s="74"/>
      <c r="P293" s="74"/>
      <c r="Q293" s="74"/>
      <c r="R293" s="74"/>
      <c r="S293" s="74"/>
    </row>
    <row r="294" spans="1:19" s="227" customFormat="1" ht="13">
      <c r="A294" s="460"/>
      <c r="B294" s="474"/>
      <c r="C294" s="462" t="s">
        <v>782</v>
      </c>
      <c r="D294" s="534"/>
      <c r="E294" s="563"/>
      <c r="F294" s="519"/>
      <c r="G294" s="499"/>
      <c r="H294" s="499"/>
      <c r="K294" s="228"/>
      <c r="L294" s="74"/>
      <c r="M294" s="74"/>
      <c r="N294" s="74"/>
      <c r="O294" s="74"/>
      <c r="P294" s="74"/>
      <c r="Q294" s="74"/>
      <c r="R294" s="74"/>
      <c r="S294" s="74"/>
    </row>
    <row r="295" spans="1:19" s="227" customFormat="1" ht="13">
      <c r="A295" s="516"/>
      <c r="B295" s="482"/>
      <c r="C295" s="532" t="s">
        <v>872</v>
      </c>
      <c r="D295" s="534"/>
      <c r="E295" s="520"/>
      <c r="F295" s="471"/>
      <c r="G295" s="480"/>
      <c r="H295" s="480"/>
      <c r="K295" s="228"/>
      <c r="L295" s="74"/>
      <c r="M295" s="74"/>
      <c r="N295" s="74"/>
      <c r="O295" s="74"/>
      <c r="P295" s="74"/>
      <c r="Q295" s="74"/>
      <c r="R295" s="74"/>
      <c r="S295" s="74"/>
    </row>
    <row r="296" spans="1:19" s="227" customFormat="1" ht="13">
      <c r="A296" s="516"/>
      <c r="B296" s="482"/>
      <c r="C296" s="532"/>
      <c r="D296" s="534"/>
      <c r="E296" s="520"/>
      <c r="F296" s="471"/>
      <c r="G296" s="480"/>
      <c r="H296" s="480"/>
      <c r="K296" s="228"/>
      <c r="L296" s="74"/>
      <c r="M296" s="74"/>
      <c r="N296" s="74"/>
      <c r="O296" s="74"/>
      <c r="P296" s="74"/>
      <c r="Q296" s="74"/>
      <c r="R296" s="74"/>
      <c r="S296" s="74"/>
    </row>
    <row r="297" spans="1:19" s="227" customFormat="1" ht="164.4" customHeight="1">
      <c r="A297" s="474"/>
      <c r="B297" s="482"/>
      <c r="C297" s="464" t="s">
        <v>873</v>
      </c>
      <c r="D297" s="534"/>
      <c r="E297" s="520"/>
      <c r="F297" s="471"/>
      <c r="G297" s="480"/>
      <c r="H297" s="480"/>
      <c r="K297" s="228"/>
      <c r="L297" s="74"/>
      <c r="M297" s="74"/>
      <c r="N297" s="74"/>
      <c r="O297" s="74"/>
      <c r="P297" s="74"/>
      <c r="Q297" s="74"/>
      <c r="R297" s="74"/>
      <c r="S297" s="74"/>
    </row>
    <row r="298" spans="1:19" s="227" customFormat="1" ht="11" customHeight="1">
      <c r="A298" s="474"/>
      <c r="B298" s="482"/>
      <c r="C298" s="464"/>
      <c r="D298" s="534"/>
      <c r="E298" s="520"/>
      <c r="F298" s="471"/>
      <c r="G298" s="480"/>
      <c r="H298" s="480"/>
      <c r="K298" s="228"/>
      <c r="L298" s="74"/>
      <c r="M298" s="74"/>
      <c r="N298" s="74"/>
      <c r="O298" s="74"/>
      <c r="P298" s="74"/>
      <c r="Q298" s="74"/>
      <c r="R298" s="74"/>
      <c r="S298" s="74"/>
    </row>
    <row r="299" spans="1:19" s="227" customFormat="1" ht="50">
      <c r="A299" s="460">
        <f>A286+1</f>
        <v>94</v>
      </c>
      <c r="B299" s="484" t="s">
        <v>583</v>
      </c>
      <c r="C299" s="464" t="s">
        <v>874</v>
      </c>
      <c r="D299" s="534">
        <v>1</v>
      </c>
      <c r="E299" s="520" t="s">
        <v>282</v>
      </c>
      <c r="F299" s="471">
        <v>20</v>
      </c>
      <c r="G299" s="470">
        <v>0</v>
      </c>
      <c r="H299" s="470">
        <f>G299*F299</f>
        <v>0</v>
      </c>
      <c r="K299" s="228"/>
      <c r="L299" s="74"/>
      <c r="M299" s="74"/>
      <c r="N299" s="74"/>
      <c r="O299" s="74"/>
      <c r="P299" s="74"/>
      <c r="Q299" s="74"/>
      <c r="R299" s="74"/>
      <c r="S299" s="74"/>
    </row>
    <row r="300" spans="1:19" s="227" customFormat="1" ht="11" customHeight="1">
      <c r="A300" s="474"/>
      <c r="B300" s="482"/>
      <c r="C300" s="564"/>
      <c r="D300" s="534"/>
      <c r="E300" s="520"/>
      <c r="F300" s="471"/>
      <c r="G300" s="480"/>
      <c r="H300" s="480"/>
      <c r="K300" s="228"/>
      <c r="L300" s="74"/>
      <c r="M300" s="74"/>
      <c r="N300" s="74"/>
      <c r="O300" s="74"/>
      <c r="P300" s="74"/>
      <c r="Q300" s="74"/>
      <c r="R300" s="74"/>
      <c r="S300" s="74"/>
    </row>
    <row r="301" spans="1:19" s="227" customFormat="1" ht="37.5">
      <c r="A301" s="460">
        <f>A299+1</f>
        <v>95</v>
      </c>
      <c r="B301" s="484" t="s">
        <v>584</v>
      </c>
      <c r="C301" s="464" t="s">
        <v>875</v>
      </c>
      <c r="D301" s="534">
        <v>1</v>
      </c>
      <c r="E301" s="520" t="s">
        <v>282</v>
      </c>
      <c r="F301" s="471">
        <v>160</v>
      </c>
      <c r="G301" s="470">
        <v>0</v>
      </c>
      <c r="H301" s="480">
        <f>G301*F301</f>
        <v>0</v>
      </c>
      <c r="K301" s="228"/>
      <c r="L301" s="74"/>
      <c r="M301" s="74"/>
      <c r="N301" s="74"/>
      <c r="O301" s="74"/>
      <c r="P301" s="74"/>
      <c r="Q301" s="74"/>
      <c r="R301" s="74"/>
      <c r="S301" s="74"/>
    </row>
    <row r="302" spans="1:19" s="227" customFormat="1" ht="11" customHeight="1">
      <c r="A302" s="474"/>
      <c r="B302" s="482"/>
      <c r="C302" s="564"/>
      <c r="D302" s="534"/>
      <c r="E302" s="520"/>
      <c r="F302" s="471"/>
      <c r="G302" s="480"/>
      <c r="H302" s="480"/>
      <c r="K302" s="228"/>
      <c r="L302" s="74"/>
      <c r="M302" s="74"/>
      <c r="N302" s="74"/>
      <c r="O302" s="74"/>
      <c r="P302" s="74"/>
      <c r="Q302" s="74"/>
      <c r="R302" s="74"/>
      <c r="S302" s="74"/>
    </row>
    <row r="303" spans="1:19" s="227" customFormat="1" ht="13">
      <c r="A303" s="290"/>
      <c r="B303" s="498"/>
      <c r="C303" s="462" t="s">
        <v>715</v>
      </c>
      <c r="D303" s="534"/>
      <c r="E303" s="520"/>
      <c r="F303" s="471"/>
      <c r="G303" s="497"/>
      <c r="H303" s="499"/>
      <c r="K303" s="228"/>
      <c r="L303" s="74"/>
      <c r="M303" s="74"/>
      <c r="N303" s="74"/>
      <c r="O303" s="74"/>
      <c r="P303" s="74"/>
      <c r="Q303" s="74"/>
      <c r="R303" s="74"/>
      <c r="S303" s="74"/>
    </row>
    <row r="304" spans="1:19" s="227" customFormat="1" ht="13">
      <c r="A304" s="290"/>
      <c r="B304" s="498"/>
      <c r="C304" s="532" t="s">
        <v>876</v>
      </c>
      <c r="D304" s="534"/>
      <c r="E304" s="520"/>
      <c r="F304" s="471"/>
      <c r="G304" s="497"/>
      <c r="H304" s="499"/>
      <c r="K304" s="228"/>
      <c r="L304" s="74"/>
      <c r="M304" s="74"/>
      <c r="N304" s="74"/>
      <c r="O304" s="74"/>
      <c r="P304" s="74"/>
      <c r="Q304" s="74"/>
      <c r="R304" s="74"/>
      <c r="S304" s="74"/>
    </row>
    <row r="305" spans="1:19" s="227" customFormat="1" ht="11" customHeight="1">
      <c r="A305" s="290"/>
      <c r="B305" s="498"/>
      <c r="C305" s="532"/>
      <c r="D305" s="534"/>
      <c r="E305" s="520"/>
      <c r="F305" s="471"/>
      <c r="G305" s="497"/>
      <c r="H305" s="499"/>
      <c r="K305" s="228"/>
      <c r="L305" s="74"/>
      <c r="M305" s="74"/>
      <c r="N305" s="74"/>
      <c r="O305" s="74"/>
      <c r="P305" s="74"/>
      <c r="Q305" s="74"/>
      <c r="R305" s="74"/>
      <c r="S305" s="74"/>
    </row>
    <row r="306" spans="1:19" s="227" customFormat="1" ht="62.5">
      <c r="A306" s="565"/>
      <c r="B306" s="498"/>
      <c r="C306" s="464" t="s">
        <v>877</v>
      </c>
      <c r="D306" s="534"/>
      <c r="E306" s="520"/>
      <c r="F306" s="471"/>
      <c r="G306" s="470"/>
      <c r="H306" s="480"/>
      <c r="K306" s="228"/>
      <c r="L306" s="74"/>
      <c r="M306" s="74"/>
      <c r="N306" s="74"/>
      <c r="O306" s="74"/>
      <c r="P306" s="74"/>
      <c r="Q306" s="74"/>
      <c r="R306" s="74"/>
      <c r="S306" s="74"/>
    </row>
    <row r="307" spans="1:19" s="227" customFormat="1" ht="11" customHeight="1">
      <c r="A307" s="290"/>
      <c r="B307" s="498"/>
      <c r="C307" s="500"/>
      <c r="D307" s="534"/>
      <c r="E307" s="520"/>
      <c r="F307" s="471"/>
      <c r="G307" s="497"/>
      <c r="H307" s="499"/>
      <c r="K307" s="228"/>
      <c r="L307" s="74"/>
      <c r="M307" s="74"/>
      <c r="N307" s="74"/>
      <c r="O307" s="74"/>
      <c r="P307" s="74"/>
      <c r="Q307" s="74"/>
      <c r="R307" s="74"/>
      <c r="S307" s="74"/>
    </row>
    <row r="308" spans="1:19" s="227" customFormat="1" ht="50">
      <c r="A308" s="460">
        <f>A301+1</f>
        <v>96</v>
      </c>
      <c r="B308" s="484" t="s">
        <v>591</v>
      </c>
      <c r="C308" s="464" t="s">
        <v>878</v>
      </c>
      <c r="D308" s="534">
        <v>1</v>
      </c>
      <c r="E308" s="520" t="s">
        <v>282</v>
      </c>
      <c r="F308" s="471">
        <v>1</v>
      </c>
      <c r="G308" s="470">
        <v>0</v>
      </c>
      <c r="H308" s="470">
        <f t="shared" ref="H308" si="1">G308*F308</f>
        <v>0</v>
      </c>
      <c r="K308" s="228"/>
      <c r="L308" s="74"/>
      <c r="M308" s="74"/>
      <c r="N308" s="74"/>
      <c r="O308" s="74"/>
      <c r="P308" s="74"/>
      <c r="Q308" s="74"/>
      <c r="R308" s="74"/>
      <c r="S308" s="74"/>
    </row>
    <row r="309" spans="1:19" s="227" customFormat="1" ht="11" customHeight="1">
      <c r="A309" s="290"/>
      <c r="B309" s="498"/>
      <c r="C309" s="566"/>
      <c r="D309" s="534"/>
      <c r="E309" s="488"/>
      <c r="F309" s="471"/>
      <c r="G309" s="480"/>
      <c r="H309" s="480"/>
      <c r="K309" s="228"/>
      <c r="L309" s="74"/>
      <c r="M309" s="74"/>
      <c r="N309" s="74"/>
      <c r="O309" s="74"/>
      <c r="P309" s="74"/>
      <c r="Q309" s="74"/>
      <c r="R309" s="74"/>
      <c r="S309" s="74"/>
    </row>
    <row r="310" spans="1:19" s="227" customFormat="1" ht="25">
      <c r="A310" s="460">
        <f>A308+1</f>
        <v>97</v>
      </c>
      <c r="B310" s="484" t="s">
        <v>592</v>
      </c>
      <c r="C310" s="464" t="s">
        <v>879</v>
      </c>
      <c r="D310" s="534">
        <v>1</v>
      </c>
      <c r="E310" s="520" t="s">
        <v>282</v>
      </c>
      <c r="F310" s="471">
        <v>1</v>
      </c>
      <c r="G310" s="470">
        <v>0</v>
      </c>
      <c r="H310" s="470">
        <f>G310*F310</f>
        <v>0</v>
      </c>
      <c r="K310" s="228"/>
      <c r="L310" s="74"/>
      <c r="M310" s="74"/>
      <c r="N310" s="74"/>
      <c r="O310" s="74"/>
      <c r="P310" s="74"/>
      <c r="Q310" s="74"/>
      <c r="R310" s="74"/>
      <c r="S310" s="74"/>
    </row>
    <row r="311" spans="1:19" s="227" customFormat="1" ht="11" customHeight="1">
      <c r="A311" s="290"/>
      <c r="B311" s="498"/>
      <c r="C311" s="501"/>
      <c r="D311" s="534"/>
      <c r="E311" s="488"/>
      <c r="F311" s="471"/>
      <c r="G311" s="480"/>
      <c r="H311" s="470"/>
      <c r="K311" s="228"/>
      <c r="L311" s="74"/>
      <c r="M311" s="74"/>
      <c r="N311" s="74"/>
      <c r="O311" s="74"/>
      <c r="P311" s="74"/>
      <c r="Q311" s="74"/>
      <c r="R311" s="74"/>
      <c r="S311" s="74"/>
    </row>
    <row r="312" spans="1:19" s="227" customFormat="1" ht="13">
      <c r="A312" s="290"/>
      <c r="B312" s="498"/>
      <c r="C312" s="567" t="s">
        <v>805</v>
      </c>
      <c r="D312" s="534"/>
      <c r="E312" s="520"/>
      <c r="F312" s="485"/>
      <c r="G312" s="497"/>
      <c r="H312" s="499"/>
      <c r="K312" s="228"/>
      <c r="L312" s="74"/>
      <c r="M312" s="74"/>
      <c r="N312" s="74"/>
      <c r="O312" s="74"/>
      <c r="P312" s="74"/>
      <c r="Q312" s="74"/>
      <c r="R312" s="74"/>
      <c r="S312" s="74"/>
    </row>
    <row r="313" spans="1:19" s="227" customFormat="1" ht="13">
      <c r="A313" s="290"/>
      <c r="B313" s="498"/>
      <c r="C313" s="532" t="s">
        <v>880</v>
      </c>
      <c r="D313" s="534"/>
      <c r="E313" s="520"/>
      <c r="F313" s="485"/>
      <c r="G313" s="497"/>
      <c r="H313" s="499"/>
      <c r="K313" s="228"/>
      <c r="L313" s="74"/>
      <c r="M313" s="74"/>
      <c r="N313" s="74"/>
      <c r="O313" s="74"/>
      <c r="P313" s="74"/>
      <c r="Q313" s="74"/>
      <c r="R313" s="74"/>
      <c r="S313" s="74"/>
    </row>
    <row r="314" spans="1:19" s="227" customFormat="1" ht="11" customHeight="1">
      <c r="A314" s="525"/>
      <c r="B314" s="482"/>
      <c r="C314" s="527"/>
      <c r="D314" s="534"/>
      <c r="E314" s="568"/>
      <c r="F314" s="471"/>
      <c r="G314" s="480"/>
      <c r="H314" s="470"/>
      <c r="K314" s="228"/>
      <c r="L314" s="74"/>
      <c r="M314" s="74"/>
      <c r="N314" s="74"/>
      <c r="O314" s="74"/>
      <c r="P314" s="74"/>
      <c r="Q314" s="74"/>
      <c r="R314" s="74"/>
      <c r="S314" s="74"/>
    </row>
    <row r="315" spans="1:19" s="227" customFormat="1" ht="67.25" customHeight="1">
      <c r="A315" s="460">
        <f>A310+1</f>
        <v>98</v>
      </c>
      <c r="B315" s="484" t="s">
        <v>602</v>
      </c>
      <c r="C315" s="464" t="s">
        <v>881</v>
      </c>
      <c r="D315" s="534">
        <v>1</v>
      </c>
      <c r="E315" s="568" t="s">
        <v>282</v>
      </c>
      <c r="F315" s="471">
        <v>6</v>
      </c>
      <c r="G315" s="470">
        <v>0</v>
      </c>
      <c r="H315" s="470">
        <f>G315*F315</f>
        <v>0</v>
      </c>
      <c r="K315" s="228"/>
      <c r="L315" s="74"/>
      <c r="M315" s="74"/>
      <c r="N315" s="74"/>
      <c r="O315" s="74"/>
      <c r="P315" s="74"/>
      <c r="Q315" s="74"/>
      <c r="R315" s="74"/>
      <c r="S315" s="74"/>
    </row>
    <row r="316" spans="1:19" s="227" customFormat="1" ht="11" customHeight="1">
      <c r="A316" s="525"/>
      <c r="B316" s="482"/>
      <c r="C316" s="527"/>
      <c r="D316" s="534"/>
      <c r="E316" s="568"/>
      <c r="F316" s="471"/>
      <c r="G316" s="470"/>
      <c r="H316" s="470"/>
      <c r="K316" s="228"/>
      <c r="L316" s="74"/>
      <c r="M316" s="74"/>
      <c r="N316" s="74"/>
      <c r="O316" s="74"/>
      <c r="P316" s="74"/>
      <c r="Q316" s="74"/>
      <c r="R316" s="74"/>
      <c r="S316" s="74"/>
    </row>
    <row r="317" spans="1:19" s="227" customFormat="1" ht="50">
      <c r="A317" s="460">
        <f>A315+1</f>
        <v>99</v>
      </c>
      <c r="B317" s="484" t="s">
        <v>603</v>
      </c>
      <c r="C317" s="464" t="s">
        <v>882</v>
      </c>
      <c r="D317" s="534"/>
      <c r="E317" s="568"/>
      <c r="F317" s="471"/>
      <c r="G317" s="480"/>
      <c r="H317" s="470"/>
      <c r="K317" s="228"/>
      <c r="L317" s="74"/>
      <c r="M317" s="74"/>
      <c r="N317" s="74"/>
      <c r="O317" s="74"/>
      <c r="P317" s="74"/>
      <c r="Q317" s="74"/>
      <c r="R317" s="74"/>
      <c r="S317" s="74"/>
    </row>
    <row r="318" spans="1:19" s="227" customFormat="1" ht="11" customHeight="1">
      <c r="A318" s="525"/>
      <c r="B318" s="482"/>
      <c r="C318" s="527"/>
      <c r="D318" s="534"/>
      <c r="E318" s="568"/>
      <c r="F318" s="471"/>
      <c r="G318" s="480"/>
      <c r="H318" s="470"/>
      <c r="K318" s="228"/>
      <c r="L318" s="74"/>
      <c r="M318" s="74"/>
      <c r="N318" s="74"/>
      <c r="O318" s="74"/>
      <c r="P318" s="74"/>
      <c r="Q318" s="74"/>
      <c r="R318" s="74"/>
      <c r="S318" s="74"/>
    </row>
    <row r="319" spans="1:19" s="227" customFormat="1">
      <c r="A319" s="460"/>
      <c r="B319" s="529" t="s">
        <v>883</v>
      </c>
      <c r="C319" s="527" t="s">
        <v>884</v>
      </c>
      <c r="D319" s="534">
        <v>1</v>
      </c>
      <c r="E319" s="568" t="s">
        <v>282</v>
      </c>
      <c r="F319" s="471">
        <v>50</v>
      </c>
      <c r="G319" s="470">
        <v>0</v>
      </c>
      <c r="H319" s="470">
        <f>G319*F319</f>
        <v>0</v>
      </c>
      <c r="K319" s="228"/>
      <c r="L319" s="74"/>
      <c r="M319" s="74"/>
      <c r="N319" s="74"/>
      <c r="O319" s="74"/>
      <c r="P319" s="74"/>
      <c r="Q319" s="74"/>
      <c r="R319" s="74"/>
      <c r="S319" s="74"/>
    </row>
    <row r="320" spans="1:19" s="227" customFormat="1" ht="11" customHeight="1">
      <c r="A320" s="529"/>
      <c r="B320" s="529"/>
      <c r="C320" s="527"/>
      <c r="D320" s="534"/>
      <c r="E320" s="568"/>
      <c r="F320" s="471"/>
      <c r="G320" s="480"/>
      <c r="H320" s="470"/>
      <c r="K320" s="228"/>
      <c r="L320" s="74"/>
      <c r="M320" s="74"/>
      <c r="N320" s="74"/>
      <c r="O320" s="74"/>
      <c r="P320" s="74"/>
      <c r="Q320" s="74"/>
      <c r="R320" s="74"/>
      <c r="S320" s="74"/>
    </row>
    <row r="321" spans="1:19" s="227" customFormat="1">
      <c r="A321" s="460"/>
      <c r="B321" s="529" t="s">
        <v>885</v>
      </c>
      <c r="C321" s="527" t="s">
        <v>886</v>
      </c>
      <c r="D321" s="534">
        <v>1</v>
      </c>
      <c r="E321" s="568" t="s">
        <v>282</v>
      </c>
      <c r="F321" s="471">
        <v>50</v>
      </c>
      <c r="G321" s="470">
        <v>0</v>
      </c>
      <c r="H321" s="470">
        <f>G321*F321</f>
        <v>0</v>
      </c>
      <c r="K321" s="228"/>
      <c r="L321" s="74"/>
      <c r="M321" s="74"/>
      <c r="N321" s="74"/>
      <c r="O321" s="74"/>
      <c r="P321" s="74"/>
      <c r="Q321" s="74"/>
      <c r="R321" s="74"/>
      <c r="S321" s="74"/>
    </row>
    <row r="322" spans="1:19" s="227" customFormat="1">
      <c r="A322" s="529"/>
      <c r="B322" s="529"/>
      <c r="C322" s="527"/>
      <c r="D322" s="534"/>
      <c r="E322" s="568"/>
      <c r="F322" s="471"/>
      <c r="G322" s="480"/>
      <c r="H322" s="470"/>
      <c r="K322" s="228"/>
      <c r="L322" s="74"/>
      <c r="M322" s="74"/>
      <c r="N322" s="74"/>
      <c r="O322" s="74"/>
      <c r="P322" s="74"/>
      <c r="Q322" s="74"/>
      <c r="R322" s="74"/>
      <c r="S322" s="74"/>
    </row>
    <row r="323" spans="1:19" s="227" customFormat="1" ht="62.5">
      <c r="A323" s="460">
        <f>A317+1</f>
        <v>100</v>
      </c>
      <c r="B323" s="484" t="s">
        <v>604</v>
      </c>
      <c r="C323" s="464" t="s">
        <v>887</v>
      </c>
      <c r="D323" s="534">
        <v>1</v>
      </c>
      <c r="E323" s="568" t="s">
        <v>282</v>
      </c>
      <c r="F323" s="471">
        <v>1</v>
      </c>
      <c r="G323" s="470">
        <v>0</v>
      </c>
      <c r="H323" s="470">
        <f>G323*F323</f>
        <v>0</v>
      </c>
      <c r="K323" s="228"/>
      <c r="L323" s="74"/>
      <c r="M323" s="74"/>
      <c r="N323" s="74"/>
      <c r="O323" s="74"/>
      <c r="P323" s="74"/>
      <c r="Q323" s="74"/>
      <c r="R323" s="74"/>
      <c r="S323" s="74"/>
    </row>
    <row r="324" spans="1:19" s="227" customFormat="1">
      <c r="A324" s="529"/>
      <c r="B324" s="529"/>
      <c r="C324" s="527"/>
      <c r="D324" s="534"/>
      <c r="E324" s="568"/>
      <c r="F324" s="471"/>
      <c r="G324" s="480"/>
      <c r="H324" s="470"/>
      <c r="K324" s="228"/>
      <c r="L324" s="74"/>
      <c r="M324" s="74"/>
      <c r="N324" s="74"/>
      <c r="O324" s="74"/>
      <c r="P324" s="74"/>
      <c r="Q324" s="74"/>
      <c r="R324" s="74"/>
      <c r="S324" s="74"/>
    </row>
    <row r="325" spans="1:19" s="227" customFormat="1" ht="75">
      <c r="A325" s="460">
        <f>A323+1</f>
        <v>101</v>
      </c>
      <c r="B325" s="484" t="s">
        <v>605</v>
      </c>
      <c r="C325" s="464" t="s">
        <v>888</v>
      </c>
      <c r="D325" s="534">
        <v>1</v>
      </c>
      <c r="E325" s="568" t="s">
        <v>889</v>
      </c>
      <c r="F325" s="471">
        <v>1</v>
      </c>
      <c r="G325" s="470">
        <v>0</v>
      </c>
      <c r="H325" s="470">
        <f>G325*F325</f>
        <v>0</v>
      </c>
      <c r="K325" s="228"/>
      <c r="L325" s="74"/>
      <c r="M325" s="74"/>
      <c r="N325" s="74"/>
      <c r="O325" s="74"/>
      <c r="P325" s="74"/>
      <c r="Q325" s="74"/>
      <c r="R325" s="74"/>
      <c r="S325" s="74"/>
    </row>
    <row r="326" spans="1:19" s="227" customFormat="1" ht="13">
      <c r="A326" s="569"/>
      <c r="B326" s="482"/>
      <c r="C326" s="570"/>
      <c r="D326" s="534"/>
      <c r="E326" s="571"/>
      <c r="F326" s="572"/>
      <c r="G326" s="480"/>
      <c r="H326" s="470"/>
      <c r="K326" s="228"/>
      <c r="L326" s="74"/>
      <c r="M326" s="74"/>
      <c r="N326" s="74"/>
      <c r="O326" s="74"/>
      <c r="P326" s="74"/>
      <c r="Q326" s="74"/>
      <c r="R326" s="74"/>
      <c r="S326" s="74"/>
    </row>
    <row r="327" spans="1:19" s="227" customFormat="1" ht="13">
      <c r="A327" s="463"/>
      <c r="B327" s="482"/>
      <c r="C327" s="521" t="s">
        <v>890</v>
      </c>
      <c r="D327" s="534"/>
      <c r="E327" s="520"/>
      <c r="F327" s="561"/>
      <c r="G327" s="480"/>
      <c r="H327" s="499"/>
      <c r="K327" s="228"/>
      <c r="L327" s="74"/>
      <c r="M327" s="74"/>
      <c r="N327" s="74"/>
      <c r="O327" s="74"/>
      <c r="P327" s="74"/>
      <c r="Q327" s="74"/>
      <c r="R327" s="74"/>
      <c r="S327" s="74"/>
    </row>
    <row r="328" spans="1:19" s="227" customFormat="1" ht="13">
      <c r="A328" s="290"/>
      <c r="B328" s="482"/>
      <c r="C328" s="531" t="s">
        <v>891</v>
      </c>
      <c r="D328" s="534"/>
      <c r="E328" s="520"/>
      <c r="F328" s="561"/>
      <c r="G328" s="480"/>
      <c r="H328" s="499"/>
      <c r="K328" s="228"/>
      <c r="L328" s="74"/>
      <c r="M328" s="74"/>
      <c r="N328" s="74"/>
      <c r="O328" s="74"/>
      <c r="P328" s="74"/>
      <c r="Q328" s="74"/>
      <c r="R328" s="74"/>
      <c r="S328" s="74"/>
    </row>
    <row r="329" spans="1:19" s="227" customFormat="1">
      <c r="A329" s="463"/>
      <c r="B329" s="474"/>
      <c r="C329" s="464"/>
      <c r="D329" s="534"/>
      <c r="E329" s="520"/>
      <c r="F329" s="485"/>
      <c r="G329" s="480"/>
      <c r="H329" s="480"/>
      <c r="K329" s="228"/>
      <c r="L329" s="74"/>
      <c r="M329" s="74"/>
      <c r="N329" s="74"/>
      <c r="O329" s="74"/>
      <c r="P329" s="74"/>
      <c r="Q329" s="74"/>
      <c r="R329" s="74"/>
      <c r="S329" s="74"/>
    </row>
    <row r="330" spans="1:19" s="227" customFormat="1" ht="122.4" customHeight="1">
      <c r="A330" s="460">
        <f>A325+1</f>
        <v>102</v>
      </c>
      <c r="B330" s="484" t="s">
        <v>606</v>
      </c>
      <c r="C330" s="464" t="s">
        <v>892</v>
      </c>
      <c r="D330" s="534">
        <v>1</v>
      </c>
      <c r="E330" s="520" t="s">
        <v>164</v>
      </c>
      <c r="F330" s="471">
        <v>30</v>
      </c>
      <c r="G330" s="470">
        <v>0</v>
      </c>
      <c r="H330" s="496">
        <f>G330*F330</f>
        <v>0</v>
      </c>
      <c r="K330" s="228"/>
      <c r="L330" s="74"/>
      <c r="M330" s="74"/>
      <c r="N330" s="74"/>
      <c r="O330" s="74"/>
      <c r="P330" s="74"/>
      <c r="Q330" s="74"/>
      <c r="R330" s="74"/>
      <c r="S330" s="74"/>
    </row>
    <row r="331" spans="1:19" s="227" customFormat="1">
      <c r="A331" s="529"/>
      <c r="B331" s="529"/>
      <c r="C331" s="527"/>
      <c r="D331" s="534"/>
      <c r="E331" s="568"/>
      <c r="F331" s="471"/>
      <c r="G331" s="480"/>
      <c r="H331" s="536"/>
      <c r="K331" s="228"/>
      <c r="L331" s="74"/>
      <c r="M331" s="74"/>
      <c r="N331" s="74"/>
      <c r="O331" s="74"/>
      <c r="P331" s="74"/>
      <c r="Q331" s="74"/>
      <c r="R331" s="74"/>
      <c r="S331" s="74"/>
    </row>
    <row r="332" spans="1:19" s="227" customFormat="1" ht="13">
      <c r="A332" s="463"/>
      <c r="B332" s="482"/>
      <c r="C332" s="521" t="s">
        <v>815</v>
      </c>
      <c r="D332" s="534"/>
      <c r="E332" s="520"/>
      <c r="F332" s="471"/>
      <c r="G332" s="480"/>
      <c r="H332" s="499"/>
      <c r="K332" s="228"/>
      <c r="L332" s="74"/>
      <c r="M332" s="74"/>
      <c r="N332" s="74"/>
      <c r="O332" s="74"/>
      <c r="P332" s="74"/>
      <c r="Q332" s="74"/>
      <c r="R332" s="74"/>
      <c r="S332" s="74"/>
    </row>
    <row r="333" spans="1:19" s="227" customFormat="1" ht="13">
      <c r="A333" s="290"/>
      <c r="B333" s="482"/>
      <c r="C333" s="531" t="s">
        <v>893</v>
      </c>
      <c r="D333" s="534"/>
      <c r="E333" s="520"/>
      <c r="F333" s="471"/>
      <c r="G333" s="480"/>
      <c r="H333" s="499"/>
      <c r="K333" s="228"/>
      <c r="L333" s="74"/>
      <c r="M333" s="74"/>
      <c r="N333" s="74"/>
      <c r="O333" s="74"/>
      <c r="P333" s="74"/>
      <c r="Q333" s="74"/>
      <c r="R333" s="74"/>
      <c r="S333" s="74"/>
    </row>
    <row r="334" spans="1:19" s="227" customFormat="1" ht="13">
      <c r="A334" s="290"/>
      <c r="B334" s="482"/>
      <c r="C334" s="482"/>
      <c r="D334" s="534"/>
      <c r="E334" s="520"/>
      <c r="F334" s="471"/>
      <c r="G334" s="470"/>
      <c r="H334" s="470"/>
      <c r="K334" s="228"/>
      <c r="L334" s="74"/>
      <c r="M334" s="74"/>
      <c r="N334" s="74"/>
      <c r="O334" s="74"/>
      <c r="P334" s="74"/>
      <c r="Q334" s="74"/>
      <c r="R334" s="74"/>
      <c r="S334" s="74"/>
    </row>
    <row r="335" spans="1:19" s="227" customFormat="1" ht="56.4" customHeight="1">
      <c r="A335" s="460">
        <f>A330+1</f>
        <v>103</v>
      </c>
      <c r="B335" s="484" t="s">
        <v>607</v>
      </c>
      <c r="C335" s="464" t="s">
        <v>894</v>
      </c>
      <c r="D335" s="534">
        <v>1</v>
      </c>
      <c r="E335" s="520" t="s">
        <v>282</v>
      </c>
      <c r="F335" s="471">
        <v>8</v>
      </c>
      <c r="G335" s="470">
        <v>0</v>
      </c>
      <c r="H335" s="470">
        <f t="shared" ref="H335" si="2">G335*F335</f>
        <v>0</v>
      </c>
      <c r="K335" s="228"/>
      <c r="L335" s="74"/>
      <c r="M335" s="74"/>
      <c r="N335" s="74"/>
      <c r="O335" s="74"/>
      <c r="P335" s="74"/>
      <c r="Q335" s="74"/>
      <c r="R335" s="74"/>
      <c r="S335" s="74"/>
    </row>
    <row r="336" spans="1:19" s="227" customFormat="1">
      <c r="A336" s="460"/>
      <c r="B336" s="484"/>
      <c r="C336" s="464"/>
      <c r="D336" s="534"/>
      <c r="E336" s="520"/>
      <c r="F336" s="471"/>
      <c r="G336" s="470"/>
      <c r="H336" s="470"/>
      <c r="K336" s="228"/>
      <c r="L336" s="74"/>
      <c r="M336" s="74"/>
      <c r="N336" s="74"/>
      <c r="O336" s="74"/>
      <c r="P336" s="74"/>
      <c r="Q336" s="74"/>
      <c r="R336" s="74"/>
      <c r="S336" s="74"/>
    </row>
    <row r="337" spans="1:19" s="227" customFormat="1" ht="25">
      <c r="A337" s="460">
        <f>A335+1</f>
        <v>104</v>
      </c>
      <c r="B337" s="484" t="s">
        <v>608</v>
      </c>
      <c r="C337" s="464" t="s">
        <v>895</v>
      </c>
      <c r="D337" s="534">
        <v>1</v>
      </c>
      <c r="E337" s="520" t="s">
        <v>282</v>
      </c>
      <c r="F337" s="471">
        <v>1</v>
      </c>
      <c r="G337" s="470">
        <v>0</v>
      </c>
      <c r="H337" s="470">
        <f>G337*F337</f>
        <v>0</v>
      </c>
      <c r="K337" s="228"/>
      <c r="L337" s="74"/>
      <c r="M337" s="74"/>
      <c r="N337" s="74"/>
      <c r="O337" s="74"/>
      <c r="P337" s="74"/>
      <c r="Q337" s="74"/>
      <c r="R337" s="74"/>
      <c r="S337" s="74"/>
    </row>
    <row r="338" spans="1:19" s="227" customFormat="1" ht="13">
      <c r="A338" s="290"/>
      <c r="B338" s="482"/>
      <c r="C338" s="464"/>
      <c r="D338" s="534"/>
      <c r="E338" s="520"/>
      <c r="F338" s="471"/>
      <c r="G338" s="470"/>
      <c r="H338" s="470"/>
      <c r="K338" s="228"/>
      <c r="L338" s="74"/>
      <c r="M338" s="74"/>
      <c r="N338" s="74"/>
      <c r="O338" s="74"/>
      <c r="P338" s="74"/>
      <c r="Q338" s="74"/>
      <c r="R338" s="74"/>
      <c r="S338" s="74"/>
    </row>
    <row r="339" spans="1:19" s="227" customFormat="1" ht="37.5">
      <c r="A339" s="460">
        <f>A337+1</f>
        <v>105</v>
      </c>
      <c r="B339" s="484" t="s">
        <v>609</v>
      </c>
      <c r="C339" s="464" t="s">
        <v>896</v>
      </c>
      <c r="D339" s="534">
        <v>1</v>
      </c>
      <c r="E339" s="520" t="s">
        <v>282</v>
      </c>
      <c r="F339" s="471">
        <v>5</v>
      </c>
      <c r="G339" s="470">
        <v>0</v>
      </c>
      <c r="H339" s="470">
        <f t="shared" ref="H339" si="3">G339*F339</f>
        <v>0</v>
      </c>
      <c r="K339" s="228"/>
      <c r="L339" s="74"/>
      <c r="M339" s="74"/>
      <c r="N339" s="74"/>
      <c r="O339" s="74"/>
      <c r="P339" s="74"/>
      <c r="Q339" s="74"/>
      <c r="R339" s="74"/>
      <c r="S339" s="74"/>
    </row>
    <row r="340" spans="1:19" s="227" customFormat="1" ht="13">
      <c r="A340" s="290"/>
      <c r="B340" s="482"/>
      <c r="C340" s="464"/>
      <c r="D340" s="534"/>
      <c r="E340" s="520"/>
      <c r="F340" s="471"/>
      <c r="G340" s="470"/>
      <c r="H340" s="470"/>
      <c r="K340" s="228"/>
      <c r="L340" s="74"/>
      <c r="M340" s="74"/>
      <c r="N340" s="74"/>
      <c r="O340" s="74"/>
      <c r="P340" s="74"/>
      <c r="Q340" s="74"/>
      <c r="R340" s="74"/>
      <c r="S340" s="74"/>
    </row>
    <row r="341" spans="1:19" s="227" customFormat="1" ht="37.5">
      <c r="A341" s="460">
        <f>A339+1</f>
        <v>106</v>
      </c>
      <c r="B341" s="484" t="s">
        <v>610</v>
      </c>
      <c r="C341" s="464" t="s">
        <v>897</v>
      </c>
      <c r="D341" s="534">
        <v>1</v>
      </c>
      <c r="E341" s="520" t="s">
        <v>282</v>
      </c>
      <c r="F341" s="471">
        <v>1</v>
      </c>
      <c r="G341" s="470">
        <v>0</v>
      </c>
      <c r="H341" s="470">
        <f t="shared" ref="H341" si="4">G341*F341</f>
        <v>0</v>
      </c>
      <c r="K341" s="228"/>
      <c r="L341" s="74"/>
      <c r="M341" s="74"/>
      <c r="N341" s="74"/>
      <c r="O341" s="74"/>
      <c r="P341" s="74"/>
      <c r="Q341" s="74"/>
      <c r="R341" s="74"/>
      <c r="S341" s="74"/>
    </row>
    <row r="342" spans="1:19" s="227" customFormat="1">
      <c r="A342" s="460"/>
      <c r="B342" s="484"/>
      <c r="C342" s="464"/>
      <c r="D342" s="534"/>
      <c r="E342" s="520"/>
      <c r="F342" s="471"/>
      <c r="G342" s="470"/>
      <c r="H342" s="470"/>
      <c r="K342" s="228"/>
      <c r="L342" s="74"/>
      <c r="M342" s="74"/>
      <c r="N342" s="74"/>
      <c r="O342" s="74"/>
      <c r="P342" s="74"/>
      <c r="Q342" s="74"/>
      <c r="R342" s="74"/>
      <c r="S342" s="74"/>
    </row>
    <row r="343" spans="1:19" s="227" customFormat="1" ht="81.650000000000006" customHeight="1">
      <c r="A343" s="460">
        <f>A341+1</f>
        <v>107</v>
      </c>
      <c r="B343" s="484" t="s">
        <v>611</v>
      </c>
      <c r="C343" s="464" t="s">
        <v>898</v>
      </c>
      <c r="D343" s="504">
        <v>1</v>
      </c>
      <c r="E343" s="573" t="s">
        <v>899</v>
      </c>
      <c r="F343" s="557">
        <v>20</v>
      </c>
      <c r="G343" s="470">
        <v>0</v>
      </c>
      <c r="H343" s="574">
        <f>G343*F343*D343</f>
        <v>0</v>
      </c>
      <c r="K343" s="228"/>
      <c r="L343" s="74"/>
      <c r="M343" s="74"/>
      <c r="N343" s="74"/>
      <c r="O343" s="74"/>
      <c r="P343" s="74"/>
      <c r="Q343" s="74"/>
      <c r="R343" s="74"/>
      <c r="S343" s="74"/>
    </row>
    <row r="344" spans="1:19" s="227" customFormat="1" ht="14">
      <c r="A344" s="575"/>
      <c r="B344" s="575"/>
      <c r="C344" s="464"/>
      <c r="D344" s="516"/>
      <c r="E344" s="576"/>
      <c r="F344" s="471"/>
      <c r="G344" s="471"/>
      <c r="H344" s="574"/>
      <c r="K344" s="228"/>
      <c r="L344" s="74"/>
      <c r="M344" s="74"/>
      <c r="N344" s="74"/>
      <c r="O344" s="74"/>
      <c r="P344" s="74"/>
      <c r="Q344" s="74"/>
      <c r="R344" s="74"/>
      <c r="S344" s="74"/>
    </row>
    <row r="345" spans="1:19" s="227" customFormat="1" ht="25">
      <c r="A345" s="460">
        <f>A343+1</f>
        <v>108</v>
      </c>
      <c r="B345" s="484" t="s">
        <v>612</v>
      </c>
      <c r="C345" s="464" t="s">
        <v>900</v>
      </c>
      <c r="D345" s="516">
        <v>1</v>
      </c>
      <c r="E345" s="577" t="s">
        <v>164</v>
      </c>
      <c r="F345" s="467">
        <v>45</v>
      </c>
      <c r="G345" s="470">
        <v>0</v>
      </c>
      <c r="H345" s="574">
        <f>G345*F345*D345</f>
        <v>0</v>
      </c>
      <c r="K345" s="228"/>
      <c r="L345" s="74"/>
      <c r="M345" s="74"/>
      <c r="N345" s="74"/>
      <c r="O345" s="74"/>
      <c r="P345" s="74"/>
      <c r="Q345" s="74"/>
      <c r="R345" s="74"/>
      <c r="S345" s="74"/>
    </row>
    <row r="346" spans="1:19" s="227" customFormat="1">
      <c r="A346" s="460"/>
      <c r="B346" s="484"/>
      <c r="C346" s="464"/>
      <c r="D346" s="516"/>
      <c r="E346" s="577"/>
      <c r="F346" s="467"/>
      <c r="G346" s="555"/>
      <c r="H346" s="574"/>
      <c r="K346" s="228"/>
      <c r="L346" s="74"/>
      <c r="M346" s="74"/>
      <c r="N346" s="74"/>
      <c r="O346" s="74"/>
      <c r="P346" s="74"/>
      <c r="Q346" s="74"/>
      <c r="R346" s="74"/>
      <c r="S346" s="74"/>
    </row>
    <row r="347" spans="1:19" s="227" customFormat="1">
      <c r="A347" s="460"/>
      <c r="B347" s="484"/>
      <c r="C347" s="464"/>
      <c r="D347" s="516"/>
      <c r="E347" s="577"/>
      <c r="F347" s="467"/>
      <c r="G347" s="555"/>
      <c r="H347" s="574"/>
      <c r="K347" s="228"/>
      <c r="L347" s="74"/>
      <c r="M347" s="74"/>
      <c r="N347" s="74"/>
      <c r="O347" s="74"/>
      <c r="P347" s="74"/>
      <c r="Q347" s="74"/>
      <c r="R347" s="74"/>
      <c r="S347" s="74"/>
    </row>
    <row r="348" spans="1:19" s="227" customFormat="1" ht="13">
      <c r="A348" s="463"/>
      <c r="B348" s="474"/>
      <c r="C348" s="514" t="s">
        <v>770</v>
      </c>
      <c r="D348" s="534"/>
      <c r="E348" s="520"/>
      <c r="F348" s="485"/>
      <c r="G348" s="497"/>
      <c r="H348" s="499"/>
      <c r="K348" s="228"/>
      <c r="L348" s="74"/>
      <c r="M348" s="74"/>
      <c r="N348" s="74"/>
      <c r="O348" s="74"/>
      <c r="P348" s="74"/>
      <c r="Q348" s="74"/>
      <c r="R348" s="74"/>
      <c r="S348" s="74"/>
    </row>
    <row r="349" spans="1:19" s="227" customFormat="1" ht="13">
      <c r="A349" s="290"/>
      <c r="B349" s="498"/>
      <c r="C349" s="532" t="s">
        <v>901</v>
      </c>
      <c r="D349" s="534"/>
      <c r="E349" s="520"/>
      <c r="F349" s="485"/>
      <c r="G349" s="497"/>
      <c r="H349" s="499"/>
      <c r="K349" s="228"/>
      <c r="L349" s="74"/>
      <c r="M349" s="74"/>
      <c r="N349" s="74"/>
      <c r="O349" s="74"/>
      <c r="P349" s="74"/>
      <c r="Q349" s="74"/>
      <c r="R349" s="74"/>
      <c r="S349" s="74"/>
    </row>
    <row r="350" spans="1:19" s="227" customFormat="1" ht="13">
      <c r="A350" s="290"/>
      <c r="B350" s="498"/>
      <c r="C350" s="464"/>
      <c r="D350" s="534"/>
      <c r="E350" s="520"/>
      <c r="F350" s="485"/>
      <c r="G350" s="497"/>
      <c r="H350" s="499"/>
      <c r="K350" s="228"/>
      <c r="L350" s="74"/>
      <c r="M350" s="74"/>
      <c r="N350" s="74"/>
      <c r="O350" s="74"/>
      <c r="P350" s="74"/>
      <c r="Q350" s="74"/>
      <c r="R350" s="74"/>
      <c r="S350" s="74"/>
    </row>
    <row r="351" spans="1:19" s="227" customFormat="1" ht="150">
      <c r="A351" s="460">
        <f>A345+1</f>
        <v>109</v>
      </c>
      <c r="B351" s="484" t="s">
        <v>613</v>
      </c>
      <c r="C351" s="464" t="s">
        <v>902</v>
      </c>
      <c r="D351" s="534">
        <v>1</v>
      </c>
      <c r="E351" s="520" t="s">
        <v>303</v>
      </c>
      <c r="F351" s="471">
        <v>1</v>
      </c>
      <c r="G351" s="470">
        <v>0</v>
      </c>
      <c r="H351" s="470">
        <f>G351*F351</f>
        <v>0</v>
      </c>
      <c r="K351" s="228"/>
      <c r="L351" s="74"/>
      <c r="M351" s="74"/>
      <c r="N351" s="74"/>
      <c r="O351" s="74"/>
      <c r="P351" s="74"/>
      <c r="Q351" s="74"/>
      <c r="R351" s="74"/>
      <c r="S351" s="74"/>
    </row>
    <row r="352" spans="1:19" s="227" customFormat="1">
      <c r="A352" s="460"/>
      <c r="B352" s="484"/>
      <c r="C352" s="464"/>
      <c r="D352" s="534"/>
      <c r="E352" s="520"/>
      <c r="F352" s="471"/>
      <c r="G352" s="470"/>
      <c r="H352" s="470"/>
      <c r="K352" s="228"/>
      <c r="L352" s="74"/>
      <c r="M352" s="74"/>
      <c r="N352" s="74"/>
      <c r="O352" s="74"/>
      <c r="P352" s="74"/>
      <c r="Q352" s="74"/>
      <c r="R352" s="74"/>
      <c r="S352" s="74"/>
    </row>
    <row r="353" spans="1:19" s="227" customFormat="1" ht="15.5">
      <c r="A353" s="504"/>
      <c r="B353" s="578"/>
      <c r="C353" s="579" t="s">
        <v>903</v>
      </c>
      <c r="D353" s="534"/>
      <c r="E353" s="580"/>
      <c r="F353" s="580"/>
      <c r="G353" s="581"/>
      <c r="H353" s="582"/>
      <c r="K353" s="228"/>
      <c r="L353" s="74"/>
      <c r="M353" s="74"/>
      <c r="N353" s="74"/>
      <c r="O353" s="74"/>
      <c r="P353" s="74"/>
      <c r="Q353" s="74"/>
      <c r="R353" s="74"/>
      <c r="S353" s="74"/>
    </row>
    <row r="354" spans="1:19" s="227" customFormat="1" ht="15.5">
      <c r="A354" s="504"/>
      <c r="B354" s="578"/>
      <c r="C354" s="532" t="s">
        <v>904</v>
      </c>
      <c r="D354" s="534"/>
      <c r="E354" s="580"/>
      <c r="F354" s="580"/>
      <c r="G354" s="581"/>
      <c r="H354" s="582"/>
      <c r="K354" s="228"/>
      <c r="L354" s="74"/>
      <c r="M354" s="74"/>
      <c r="N354" s="74"/>
      <c r="O354" s="74"/>
      <c r="P354" s="74"/>
      <c r="Q354" s="74"/>
      <c r="R354" s="74"/>
      <c r="S354" s="74"/>
    </row>
    <row r="355" spans="1:19" s="227" customFormat="1">
      <c r="A355" s="460"/>
      <c r="B355" s="484"/>
      <c r="C355" s="464"/>
      <c r="D355" s="534"/>
      <c r="E355" s="520"/>
      <c r="F355" s="471"/>
      <c r="G355" s="470"/>
      <c r="H355" s="470"/>
      <c r="K355" s="228"/>
      <c r="L355" s="74"/>
      <c r="M355" s="74"/>
      <c r="N355" s="74"/>
      <c r="O355" s="74"/>
      <c r="P355" s="74"/>
      <c r="Q355" s="74"/>
      <c r="R355" s="74"/>
      <c r="S355" s="74"/>
    </row>
    <row r="356" spans="1:19" s="227" customFormat="1" ht="37.5">
      <c r="A356" s="460">
        <f>A351+1</f>
        <v>110</v>
      </c>
      <c r="B356" s="533" t="s">
        <v>905</v>
      </c>
      <c r="C356" s="464" t="s">
        <v>906</v>
      </c>
      <c r="D356" s="534">
        <v>1</v>
      </c>
      <c r="E356" s="520" t="s">
        <v>907</v>
      </c>
      <c r="F356" s="471">
        <v>3</v>
      </c>
      <c r="G356" s="470">
        <v>0</v>
      </c>
      <c r="H356" s="470">
        <f>G356*F356</f>
        <v>0</v>
      </c>
      <c r="K356" s="228"/>
      <c r="L356" s="74"/>
      <c r="M356" s="74"/>
      <c r="N356" s="74"/>
      <c r="O356" s="74"/>
      <c r="P356" s="74"/>
      <c r="Q356" s="74"/>
      <c r="R356" s="74"/>
      <c r="S356" s="74"/>
    </row>
    <row r="357" spans="1:19" s="227" customFormat="1">
      <c r="A357" s="460"/>
      <c r="B357" s="484"/>
      <c r="C357" s="464"/>
      <c r="D357" s="534"/>
      <c r="E357" s="520"/>
      <c r="F357" s="471"/>
      <c r="G357" s="470"/>
      <c r="H357" s="470"/>
      <c r="K357" s="228"/>
      <c r="L357" s="74"/>
      <c r="M357" s="74"/>
      <c r="N357" s="74"/>
      <c r="O357" s="74"/>
      <c r="P357" s="74"/>
      <c r="Q357" s="74"/>
      <c r="R357" s="74"/>
      <c r="S357" s="74"/>
    </row>
    <row r="358" spans="1:19" s="227" customFormat="1" ht="25">
      <c r="A358" s="460">
        <f>A356+1</f>
        <v>111</v>
      </c>
      <c r="B358" s="533" t="s">
        <v>908</v>
      </c>
      <c r="C358" s="464" t="s">
        <v>909</v>
      </c>
      <c r="D358" s="534">
        <v>1</v>
      </c>
      <c r="E358" s="520" t="s">
        <v>907</v>
      </c>
      <c r="F358" s="471">
        <v>3</v>
      </c>
      <c r="G358" s="470">
        <v>0</v>
      </c>
      <c r="H358" s="470">
        <f>G358*F358</f>
        <v>0</v>
      </c>
      <c r="K358" s="228"/>
      <c r="L358" s="74"/>
      <c r="M358" s="74"/>
      <c r="N358" s="74"/>
      <c r="O358" s="74"/>
      <c r="P358" s="74"/>
      <c r="Q358" s="74"/>
      <c r="R358" s="74"/>
      <c r="S358" s="74"/>
    </row>
    <row r="359" spans="1:19" s="227" customFormat="1">
      <c r="A359" s="460"/>
      <c r="B359" s="484"/>
      <c r="C359" s="464"/>
      <c r="D359" s="534"/>
      <c r="E359" s="520"/>
      <c r="F359" s="471"/>
      <c r="G359" s="470"/>
      <c r="H359" s="470"/>
      <c r="K359" s="228"/>
      <c r="L359" s="74"/>
      <c r="M359" s="74"/>
      <c r="N359" s="74"/>
      <c r="O359" s="74"/>
      <c r="P359" s="74"/>
      <c r="Q359" s="74"/>
      <c r="R359" s="74"/>
      <c r="S359" s="74"/>
    </row>
    <row r="360" spans="1:19" s="227" customFormat="1" ht="62.5">
      <c r="A360" s="460">
        <f>A358+1</f>
        <v>112</v>
      </c>
      <c r="B360" s="533" t="s">
        <v>910</v>
      </c>
      <c r="C360" s="464" t="s">
        <v>911</v>
      </c>
      <c r="D360" s="534">
        <v>1</v>
      </c>
      <c r="E360" s="520" t="s">
        <v>303</v>
      </c>
      <c r="F360" s="471">
        <v>3</v>
      </c>
      <c r="G360" s="470">
        <v>0</v>
      </c>
      <c r="H360" s="470">
        <f>G360*F360</f>
        <v>0</v>
      </c>
      <c r="K360" s="228"/>
      <c r="L360" s="74"/>
      <c r="M360" s="74"/>
      <c r="N360" s="74"/>
      <c r="O360" s="74"/>
      <c r="P360" s="74"/>
      <c r="Q360" s="74"/>
      <c r="R360" s="74"/>
      <c r="S360" s="74"/>
    </row>
    <row r="361" spans="1:19" s="227" customFormat="1">
      <c r="A361" s="460"/>
      <c r="B361" s="484"/>
      <c r="C361" s="464"/>
      <c r="D361" s="534"/>
      <c r="E361" s="520"/>
      <c r="F361" s="471"/>
      <c r="G361" s="470"/>
      <c r="H361" s="470"/>
      <c r="K361" s="228"/>
      <c r="L361" s="74"/>
      <c r="M361" s="74"/>
      <c r="N361" s="74"/>
      <c r="O361" s="74"/>
      <c r="P361" s="74"/>
      <c r="Q361" s="74"/>
      <c r="R361" s="74"/>
      <c r="S361" s="74"/>
    </row>
    <row r="362" spans="1:19" s="227" customFormat="1" ht="37.5">
      <c r="A362" s="460">
        <f>A360+1</f>
        <v>113</v>
      </c>
      <c r="B362" s="533" t="s">
        <v>912</v>
      </c>
      <c r="C362" s="464" t="s">
        <v>913</v>
      </c>
      <c r="D362" s="534">
        <v>1</v>
      </c>
      <c r="E362" s="520" t="s">
        <v>907</v>
      </c>
      <c r="F362" s="471">
        <v>3</v>
      </c>
      <c r="G362" s="470">
        <v>0</v>
      </c>
      <c r="H362" s="470">
        <f>G362*F362</f>
        <v>0</v>
      </c>
      <c r="K362" s="228"/>
      <c r="L362" s="74"/>
      <c r="M362" s="74"/>
      <c r="N362" s="74"/>
      <c r="O362" s="74"/>
      <c r="P362" s="74"/>
      <c r="Q362" s="74"/>
      <c r="R362" s="74"/>
      <c r="S362" s="74"/>
    </row>
    <row r="363" spans="1:19" s="227" customFormat="1">
      <c r="A363" s="460"/>
      <c r="B363" s="484"/>
      <c r="C363" s="464"/>
      <c r="D363" s="534"/>
      <c r="E363" s="520"/>
      <c r="F363" s="471"/>
      <c r="G363" s="470"/>
      <c r="H363" s="470"/>
      <c r="K363" s="228"/>
      <c r="L363" s="74"/>
      <c r="M363" s="74"/>
      <c r="N363" s="74"/>
      <c r="O363" s="74"/>
      <c r="P363" s="74"/>
      <c r="Q363" s="74"/>
      <c r="R363" s="74"/>
      <c r="S363" s="74"/>
    </row>
    <row r="364" spans="1:19" s="227" customFormat="1" ht="25">
      <c r="A364" s="460">
        <f>A362+1</f>
        <v>114</v>
      </c>
      <c r="B364" s="533" t="s">
        <v>914</v>
      </c>
      <c r="C364" s="464" t="s">
        <v>915</v>
      </c>
      <c r="D364" s="534">
        <v>1</v>
      </c>
      <c r="E364" s="520" t="s">
        <v>907</v>
      </c>
      <c r="F364" s="471">
        <v>3</v>
      </c>
      <c r="G364" s="470">
        <v>0</v>
      </c>
      <c r="H364" s="470">
        <f>G364*F364</f>
        <v>0</v>
      </c>
      <c r="K364" s="228"/>
      <c r="L364" s="74"/>
      <c r="M364" s="74"/>
      <c r="N364" s="74"/>
      <c r="O364" s="74"/>
      <c r="P364" s="74"/>
      <c r="Q364" s="74"/>
      <c r="R364" s="74"/>
      <c r="S364" s="74"/>
    </row>
    <row r="365" spans="1:19" s="227" customFormat="1">
      <c r="A365" s="460"/>
      <c r="B365" s="484"/>
      <c r="C365" s="464"/>
      <c r="D365" s="534"/>
      <c r="E365" s="520"/>
      <c r="F365" s="471"/>
      <c r="G365" s="470"/>
      <c r="H365" s="470"/>
      <c r="K365" s="228"/>
      <c r="L365" s="74"/>
      <c r="M365" s="74"/>
      <c r="N365" s="74"/>
      <c r="O365" s="74"/>
      <c r="P365" s="74"/>
      <c r="Q365" s="74"/>
      <c r="R365" s="74"/>
      <c r="S365" s="74"/>
    </row>
    <row r="366" spans="1:19" s="227" customFormat="1" ht="212.5">
      <c r="A366" s="460">
        <f>A364+1</f>
        <v>115</v>
      </c>
      <c r="B366" s="533" t="s">
        <v>916</v>
      </c>
      <c r="C366" s="464" t="s">
        <v>917</v>
      </c>
      <c r="D366" s="534">
        <v>1</v>
      </c>
      <c r="E366" s="520" t="s">
        <v>918</v>
      </c>
      <c r="F366" s="471">
        <v>1</v>
      </c>
      <c r="G366" s="470">
        <v>0</v>
      </c>
      <c r="H366" s="470">
        <f>G366*F366</f>
        <v>0</v>
      </c>
      <c r="K366" s="228"/>
      <c r="L366" s="74"/>
      <c r="M366" s="74"/>
      <c r="N366" s="74"/>
      <c r="O366" s="74"/>
      <c r="P366" s="74"/>
      <c r="Q366" s="74"/>
      <c r="R366" s="74"/>
      <c r="S366" s="74"/>
    </row>
    <row r="367" spans="1:19" s="227" customFormat="1">
      <c r="A367" s="460"/>
      <c r="B367" s="484"/>
      <c r="C367" s="464"/>
      <c r="D367" s="534"/>
      <c r="E367" s="520"/>
      <c r="F367" s="471"/>
      <c r="G367" s="470"/>
      <c r="H367" s="470"/>
      <c r="K367" s="228"/>
      <c r="L367" s="74"/>
      <c r="M367" s="74"/>
      <c r="N367" s="74"/>
      <c r="O367" s="74"/>
      <c r="P367" s="74"/>
      <c r="Q367" s="74"/>
      <c r="R367" s="74"/>
      <c r="S367" s="74"/>
    </row>
    <row r="368" spans="1:19" s="227" customFormat="1" ht="14">
      <c r="A368" s="583"/>
      <c r="B368" s="584"/>
      <c r="C368" s="579" t="s">
        <v>919</v>
      </c>
      <c r="D368" s="534"/>
      <c r="E368" s="516"/>
      <c r="F368" s="585"/>
      <c r="G368" s="585"/>
      <c r="H368" s="455"/>
      <c r="K368" s="228"/>
      <c r="L368" s="74"/>
      <c r="M368" s="74"/>
      <c r="N368" s="74"/>
      <c r="O368" s="74"/>
      <c r="P368" s="74"/>
      <c r="Q368" s="74"/>
      <c r="R368" s="74"/>
      <c r="S368" s="74"/>
    </row>
    <row r="369" spans="1:19" s="227" customFormat="1">
      <c r="A369" s="460"/>
      <c r="B369" s="484"/>
      <c r="C369" s="464"/>
      <c r="D369" s="534"/>
      <c r="E369" s="520"/>
      <c r="F369" s="471"/>
      <c r="G369" s="470"/>
      <c r="H369" s="470"/>
      <c r="K369" s="228"/>
      <c r="L369" s="74"/>
      <c r="M369" s="74"/>
      <c r="N369" s="74"/>
      <c r="O369" s="74"/>
      <c r="P369" s="74"/>
      <c r="Q369" s="74"/>
      <c r="R369" s="74"/>
      <c r="S369" s="74"/>
    </row>
    <row r="370" spans="1:19" s="227" customFormat="1" ht="106.75" customHeight="1">
      <c r="A370" s="460">
        <f>A366+1</f>
        <v>116</v>
      </c>
      <c r="B370" s="533" t="s">
        <v>920</v>
      </c>
      <c r="C370" s="464" t="s">
        <v>921</v>
      </c>
      <c r="D370" s="534">
        <v>1</v>
      </c>
      <c r="E370" s="520" t="s">
        <v>303</v>
      </c>
      <c r="F370" s="471">
        <v>1</v>
      </c>
      <c r="G370" s="470">
        <v>0</v>
      </c>
      <c r="H370" s="470">
        <f t="shared" ref="H370" si="5">G370*F370</f>
        <v>0</v>
      </c>
      <c r="K370" s="228"/>
      <c r="L370" s="74"/>
      <c r="M370" s="74"/>
      <c r="N370" s="74"/>
      <c r="O370" s="74"/>
      <c r="P370" s="74"/>
      <c r="Q370" s="74"/>
      <c r="R370" s="74"/>
      <c r="S370" s="74"/>
    </row>
    <row r="371" spans="1:19">
      <c r="A371" s="513"/>
      <c r="B371" s="586"/>
      <c r="C371" s="513"/>
      <c r="D371" s="513"/>
      <c r="E371" s="586"/>
      <c r="F371" s="455"/>
      <c r="G371" s="455"/>
      <c r="H371" s="456"/>
    </row>
    <row r="372" spans="1:19" s="227" customFormat="1" ht="13">
      <c r="A372" s="513"/>
      <c r="B372" s="457"/>
      <c r="C372" s="550"/>
      <c r="D372" s="304"/>
      <c r="E372" s="458"/>
      <c r="F372" s="459"/>
      <c r="G372" s="455"/>
      <c r="H372" s="456"/>
      <c r="K372" s="228"/>
      <c r="L372" s="74"/>
      <c r="M372" s="74"/>
      <c r="N372" s="74"/>
      <c r="O372" s="74"/>
      <c r="P372" s="74"/>
      <c r="Q372" s="74"/>
      <c r="R372" s="74"/>
      <c r="S372" s="74"/>
    </row>
    <row r="373" spans="1:19" s="227" customFormat="1" ht="13">
      <c r="A373" s="452" t="s">
        <v>922</v>
      </c>
      <c r="B373" s="586"/>
      <c r="C373" s="587" t="s">
        <v>923</v>
      </c>
      <c r="D373" s="513"/>
      <c r="E373" s="586"/>
      <c r="F373" s="455"/>
      <c r="G373" s="455"/>
      <c r="H373" s="456"/>
      <c r="K373" s="228"/>
      <c r="L373" s="74"/>
      <c r="M373" s="74"/>
      <c r="N373" s="74"/>
      <c r="O373" s="74"/>
      <c r="P373" s="74"/>
      <c r="Q373" s="74"/>
      <c r="R373" s="74"/>
      <c r="S373" s="74"/>
    </row>
    <row r="374" spans="1:19" s="227" customFormat="1" ht="13">
      <c r="A374" s="513"/>
      <c r="B374" s="586"/>
      <c r="C374" s="587"/>
      <c r="D374" s="513"/>
      <c r="E374" s="586"/>
      <c r="F374" s="455"/>
      <c r="G374" s="455"/>
      <c r="H374" s="456"/>
      <c r="K374" s="228"/>
      <c r="L374" s="74"/>
      <c r="M374" s="74"/>
      <c r="N374" s="74"/>
      <c r="O374" s="74"/>
      <c r="P374" s="74"/>
      <c r="Q374" s="74"/>
      <c r="R374" s="74"/>
      <c r="S374" s="74"/>
    </row>
    <row r="375" spans="1:19" s="227" customFormat="1" ht="13">
      <c r="A375" s="486"/>
      <c r="B375" s="486"/>
      <c r="C375" s="579" t="s">
        <v>924</v>
      </c>
      <c r="D375" s="534"/>
      <c r="E375" s="588"/>
      <c r="F375" s="585"/>
      <c r="G375" s="585"/>
      <c r="H375" s="455"/>
      <c r="K375" s="228"/>
      <c r="L375" s="74"/>
      <c r="M375" s="74"/>
      <c r="N375" s="74"/>
      <c r="O375" s="74"/>
      <c r="P375" s="74"/>
      <c r="Q375" s="74"/>
      <c r="R375" s="74"/>
      <c r="S375" s="74"/>
    </row>
    <row r="376" spans="1:19" s="227" customFormat="1" ht="13">
      <c r="A376" s="486"/>
      <c r="B376" s="486"/>
      <c r="C376" s="589" t="s">
        <v>925</v>
      </c>
      <c r="D376" s="534"/>
      <c r="E376" s="588"/>
      <c r="F376" s="585"/>
      <c r="G376" s="585"/>
      <c r="H376" s="455"/>
      <c r="K376" s="228"/>
      <c r="L376" s="74"/>
      <c r="M376" s="74"/>
      <c r="N376" s="74"/>
      <c r="O376" s="74"/>
      <c r="P376" s="74"/>
      <c r="Q376" s="74"/>
      <c r="R376" s="74"/>
      <c r="S376" s="74"/>
    </row>
    <row r="377" spans="1:19" s="227" customFormat="1" ht="13">
      <c r="A377" s="486"/>
      <c r="B377" s="486"/>
      <c r="C377" s="579"/>
      <c r="D377" s="534"/>
      <c r="E377" s="588"/>
      <c r="F377" s="585"/>
      <c r="G377" s="585"/>
      <c r="H377" s="455"/>
      <c r="K377" s="228"/>
      <c r="L377" s="74"/>
      <c r="M377" s="74"/>
      <c r="N377" s="74"/>
      <c r="O377" s="74"/>
      <c r="P377" s="74"/>
      <c r="Q377" s="74"/>
      <c r="R377" s="74"/>
      <c r="S377" s="74"/>
    </row>
    <row r="378" spans="1:19" s="227" customFormat="1" ht="84" customHeight="1">
      <c r="A378" s="460">
        <f>A370+1</f>
        <v>117</v>
      </c>
      <c r="B378" s="533" t="s">
        <v>926</v>
      </c>
      <c r="C378" s="466" t="s">
        <v>927</v>
      </c>
      <c r="D378" s="534">
        <v>1</v>
      </c>
      <c r="E378" s="520" t="s">
        <v>303</v>
      </c>
      <c r="F378" s="471">
        <v>1</v>
      </c>
      <c r="G378" s="470">
        <v>0</v>
      </c>
      <c r="H378" s="470">
        <f>F378*G378</f>
        <v>0</v>
      </c>
      <c r="K378" s="228"/>
      <c r="L378" s="74"/>
      <c r="M378" s="74"/>
      <c r="N378" s="74"/>
      <c r="O378" s="74"/>
      <c r="P378" s="74"/>
      <c r="Q378" s="74"/>
      <c r="R378" s="74"/>
      <c r="S378" s="74"/>
    </row>
    <row r="379" spans="1:19" s="227" customFormat="1">
      <c r="A379" s="460"/>
      <c r="B379" s="533"/>
      <c r="C379" s="466"/>
      <c r="D379" s="534"/>
      <c r="E379" s="520"/>
      <c r="F379" s="471"/>
      <c r="G379" s="470"/>
      <c r="H379" s="470"/>
      <c r="K379" s="228"/>
      <c r="L379" s="74"/>
      <c r="M379" s="74"/>
      <c r="N379" s="74"/>
      <c r="O379" s="74"/>
      <c r="P379" s="74"/>
      <c r="Q379" s="74"/>
      <c r="R379" s="74"/>
      <c r="S379" s="74"/>
    </row>
    <row r="380" spans="1:19" s="227" customFormat="1" ht="15.5">
      <c r="A380" s="504"/>
      <c r="B380" s="590"/>
      <c r="C380" s="550" t="s">
        <v>928</v>
      </c>
      <c r="D380" s="534"/>
      <c r="E380" s="591"/>
      <c r="F380" s="591"/>
      <c r="G380" s="592"/>
      <c r="H380" s="593"/>
      <c r="K380" s="228"/>
      <c r="L380" s="74"/>
      <c r="M380" s="74"/>
      <c r="N380" s="74"/>
      <c r="O380" s="74"/>
      <c r="P380" s="74"/>
      <c r="Q380" s="74"/>
      <c r="R380" s="74"/>
      <c r="S380" s="74"/>
    </row>
    <row r="381" spans="1:19" s="227" customFormat="1" ht="15.5">
      <c r="A381" s="504"/>
      <c r="B381" s="590"/>
      <c r="C381" s="532" t="s">
        <v>929</v>
      </c>
      <c r="D381" s="534"/>
      <c r="E381" s="591"/>
      <c r="F381" s="591"/>
      <c r="G381" s="592"/>
      <c r="H381" s="593"/>
      <c r="K381" s="228"/>
      <c r="L381" s="74"/>
      <c r="M381" s="74"/>
      <c r="N381" s="74"/>
      <c r="O381" s="74"/>
      <c r="P381" s="74"/>
      <c r="Q381" s="74"/>
      <c r="R381" s="74"/>
      <c r="S381" s="74"/>
    </row>
    <row r="382" spans="1:19" s="227" customFormat="1" ht="8" customHeight="1">
      <c r="A382" s="460"/>
      <c r="B382" s="533"/>
      <c r="C382" s="466"/>
      <c r="D382" s="534"/>
      <c r="E382" s="520"/>
      <c r="F382" s="471"/>
      <c r="G382" s="470"/>
      <c r="H382" s="470"/>
      <c r="K382" s="228"/>
      <c r="L382" s="74"/>
      <c r="M382" s="74"/>
      <c r="N382" s="74"/>
      <c r="O382" s="74"/>
      <c r="P382" s="74"/>
      <c r="Q382" s="74"/>
      <c r="R382" s="74"/>
      <c r="S382" s="74"/>
    </row>
    <row r="383" spans="1:19" s="227" customFormat="1" ht="100">
      <c r="A383" s="460">
        <f>A378+1</f>
        <v>118</v>
      </c>
      <c r="B383" s="533" t="s">
        <v>930</v>
      </c>
      <c r="C383" s="464" t="s">
        <v>931</v>
      </c>
      <c r="D383" s="534">
        <v>1</v>
      </c>
      <c r="E383" s="520" t="s">
        <v>932</v>
      </c>
      <c r="F383" s="471">
        <v>1</v>
      </c>
      <c r="G383" s="470">
        <v>0</v>
      </c>
      <c r="H383" s="470">
        <f>G383*F383</f>
        <v>0</v>
      </c>
      <c r="K383" s="228"/>
      <c r="L383" s="74"/>
      <c r="M383" s="74"/>
      <c r="N383" s="74"/>
      <c r="O383" s="74"/>
      <c r="P383" s="74"/>
      <c r="Q383" s="74"/>
      <c r="R383" s="74"/>
      <c r="S383" s="74"/>
    </row>
    <row r="384" spans="1:19" s="227" customFormat="1" ht="8" customHeight="1">
      <c r="A384" s="460"/>
      <c r="B384" s="533"/>
      <c r="C384" s="466" t="s">
        <v>661</v>
      </c>
      <c r="D384" s="534"/>
      <c r="E384" s="520"/>
      <c r="F384" s="471"/>
      <c r="G384" s="470"/>
      <c r="H384" s="470"/>
      <c r="K384" s="228"/>
      <c r="L384" s="74"/>
      <c r="M384" s="74"/>
      <c r="N384" s="74"/>
      <c r="O384" s="74"/>
      <c r="P384" s="74"/>
      <c r="Q384" s="74"/>
      <c r="R384" s="74"/>
      <c r="S384" s="74"/>
    </row>
    <row r="385" spans="1:19" s="227" customFormat="1" ht="192.65" customHeight="1">
      <c r="A385" s="460">
        <f>A383+1</f>
        <v>119</v>
      </c>
      <c r="B385" s="533" t="s">
        <v>933</v>
      </c>
      <c r="C385" s="464" t="s">
        <v>934</v>
      </c>
      <c r="D385" s="534">
        <v>1</v>
      </c>
      <c r="E385" s="520" t="s">
        <v>932</v>
      </c>
      <c r="F385" s="471">
        <v>1</v>
      </c>
      <c r="G385" s="470">
        <v>0</v>
      </c>
      <c r="H385" s="470">
        <f>G385*F385</f>
        <v>0</v>
      </c>
      <c r="K385" s="228"/>
      <c r="L385" s="74"/>
      <c r="M385" s="74"/>
      <c r="N385" s="74"/>
      <c r="O385" s="74"/>
      <c r="P385" s="74"/>
      <c r="Q385" s="74"/>
      <c r="R385" s="74"/>
      <c r="S385" s="74"/>
    </row>
    <row r="386" spans="1:19" s="227" customFormat="1" ht="8" customHeight="1">
      <c r="A386" s="460"/>
      <c r="B386" s="533"/>
      <c r="C386" s="466"/>
      <c r="D386" s="534"/>
      <c r="E386" s="520"/>
      <c r="F386" s="471"/>
      <c r="G386" s="470"/>
      <c r="H386" s="470"/>
      <c r="K386" s="228"/>
      <c r="L386" s="74"/>
      <c r="M386" s="74"/>
      <c r="N386" s="74"/>
      <c r="O386" s="74"/>
      <c r="P386" s="74"/>
      <c r="Q386" s="74"/>
      <c r="R386" s="74"/>
      <c r="S386" s="74"/>
    </row>
    <row r="387" spans="1:19" s="227" customFormat="1" ht="13">
      <c r="A387" s="460"/>
      <c r="B387" s="474"/>
      <c r="C387" s="462" t="s">
        <v>935</v>
      </c>
      <c r="D387" s="534"/>
      <c r="E387" s="594"/>
      <c r="F387" s="595"/>
      <c r="G387" s="470"/>
      <c r="H387" s="470"/>
      <c r="K387" s="228"/>
      <c r="L387" s="74"/>
      <c r="M387" s="74"/>
      <c r="N387" s="74"/>
      <c r="O387" s="74"/>
      <c r="P387" s="74"/>
      <c r="Q387" s="74"/>
      <c r="R387" s="74"/>
      <c r="S387" s="74"/>
    </row>
    <row r="388" spans="1:19" s="227" customFormat="1" ht="13">
      <c r="A388" s="482"/>
      <c r="B388" s="482"/>
      <c r="C388" s="532" t="s">
        <v>936</v>
      </c>
      <c r="D388" s="534"/>
      <c r="E388" s="594"/>
      <c r="F388" s="595"/>
      <c r="G388" s="470"/>
      <c r="H388" s="470"/>
      <c r="K388" s="228"/>
      <c r="L388" s="74"/>
      <c r="M388" s="74"/>
      <c r="N388" s="74"/>
      <c r="O388" s="74"/>
      <c r="P388" s="74"/>
      <c r="Q388" s="74"/>
      <c r="R388" s="74"/>
      <c r="S388" s="74"/>
    </row>
    <row r="389" spans="1:19" s="227" customFormat="1" ht="8" customHeight="1">
      <c r="A389" s="460"/>
      <c r="B389" s="533"/>
      <c r="C389" s="466"/>
      <c r="D389" s="534"/>
      <c r="E389" s="520"/>
      <c r="F389" s="471"/>
      <c r="G389" s="470"/>
      <c r="H389" s="470"/>
      <c r="K389" s="228"/>
      <c r="L389" s="74"/>
      <c r="M389" s="74"/>
      <c r="N389" s="74"/>
      <c r="O389" s="74"/>
      <c r="P389" s="74"/>
      <c r="Q389" s="74"/>
      <c r="R389" s="74"/>
      <c r="S389" s="74"/>
    </row>
    <row r="390" spans="1:19" s="227" customFormat="1" ht="55.25" customHeight="1">
      <c r="A390" s="460">
        <f>A385+1</f>
        <v>120</v>
      </c>
      <c r="B390" s="484" t="s">
        <v>937</v>
      </c>
      <c r="C390" s="515" t="s">
        <v>938</v>
      </c>
      <c r="D390" s="534"/>
      <c r="E390" s="596"/>
      <c r="F390" s="597"/>
      <c r="G390" s="597"/>
      <c r="H390" s="597"/>
      <c r="K390" s="228"/>
      <c r="L390" s="74"/>
      <c r="M390" s="74"/>
      <c r="N390" s="74"/>
      <c r="O390" s="74"/>
      <c r="P390" s="74"/>
      <c r="Q390" s="74"/>
      <c r="R390" s="74"/>
      <c r="S390" s="74"/>
    </row>
    <row r="391" spans="1:19" s="227" customFormat="1" ht="37.5">
      <c r="A391" s="482"/>
      <c r="B391" s="482"/>
      <c r="C391" s="515" t="s">
        <v>939</v>
      </c>
      <c r="D391" s="534"/>
      <c r="E391" s="520"/>
      <c r="F391" s="598"/>
      <c r="G391" s="480"/>
      <c r="H391" s="470"/>
      <c r="K391" s="228"/>
      <c r="L391" s="74"/>
      <c r="M391" s="74"/>
      <c r="N391" s="74"/>
      <c r="O391" s="74"/>
      <c r="P391" s="74"/>
      <c r="Q391" s="74"/>
      <c r="R391" s="74"/>
      <c r="S391" s="74"/>
    </row>
    <row r="392" spans="1:19" s="227" customFormat="1" ht="62.5">
      <c r="A392" s="463"/>
      <c r="B392" s="474"/>
      <c r="C392" s="515" t="s">
        <v>940</v>
      </c>
      <c r="D392" s="534"/>
      <c r="E392" s="520"/>
      <c r="F392" s="598"/>
      <c r="G392" s="480"/>
      <c r="H392" s="470"/>
      <c r="K392" s="228"/>
      <c r="L392" s="74"/>
      <c r="M392" s="74"/>
      <c r="N392" s="74"/>
      <c r="O392" s="74"/>
      <c r="P392" s="74"/>
      <c r="Q392" s="74"/>
      <c r="R392" s="74"/>
      <c r="S392" s="74"/>
    </row>
    <row r="393" spans="1:19" s="227" customFormat="1" ht="50">
      <c r="A393" s="482"/>
      <c r="B393" s="482"/>
      <c r="C393" s="515" t="s">
        <v>941</v>
      </c>
      <c r="D393" s="534"/>
      <c r="E393" s="520"/>
      <c r="F393" s="480"/>
      <c r="G393" s="480"/>
      <c r="H393" s="470"/>
      <c r="K393" s="228"/>
      <c r="L393" s="74"/>
      <c r="M393" s="74"/>
      <c r="N393" s="74"/>
      <c r="O393" s="74"/>
      <c r="P393" s="74"/>
      <c r="Q393" s="74"/>
      <c r="R393" s="74"/>
      <c r="S393" s="74"/>
    </row>
    <row r="394" spans="1:19" s="227" customFormat="1" ht="97.25" customHeight="1">
      <c r="A394" s="482"/>
      <c r="B394" s="482"/>
      <c r="C394" s="464" t="s">
        <v>942</v>
      </c>
      <c r="D394" s="534">
        <v>1</v>
      </c>
      <c r="E394" s="520" t="s">
        <v>303</v>
      </c>
      <c r="F394" s="471">
        <v>8</v>
      </c>
      <c r="G394" s="470">
        <v>0</v>
      </c>
      <c r="H394" s="470">
        <f>G394*F394</f>
        <v>0</v>
      </c>
      <c r="K394" s="228"/>
      <c r="L394" s="74"/>
      <c r="M394" s="74"/>
      <c r="N394" s="74"/>
      <c r="O394" s="74"/>
      <c r="P394" s="74"/>
      <c r="Q394" s="74"/>
      <c r="R394" s="74"/>
      <c r="S394" s="74"/>
    </row>
    <row r="395" spans="1:19" s="227" customFormat="1" ht="8" customHeight="1">
      <c r="A395" s="513"/>
      <c r="B395" s="586"/>
      <c r="C395" s="513"/>
      <c r="D395" s="513"/>
      <c r="E395" s="586"/>
      <c r="F395" s="455"/>
      <c r="G395" s="455"/>
      <c r="H395" s="456"/>
      <c r="K395" s="228"/>
      <c r="L395" s="74"/>
      <c r="M395" s="74"/>
      <c r="N395" s="74"/>
      <c r="O395" s="74"/>
      <c r="P395" s="74"/>
      <c r="Q395" s="74"/>
      <c r="R395" s="74"/>
      <c r="S395" s="74"/>
    </row>
    <row r="396" spans="1:19" s="227" customFormat="1" ht="20" customHeight="1">
      <c r="A396" s="813" t="s">
        <v>943</v>
      </c>
      <c r="B396" s="813"/>
      <c r="C396" s="813"/>
      <c r="D396" s="813"/>
      <c r="E396" s="813"/>
      <c r="F396" s="813"/>
      <c r="G396" s="813"/>
      <c r="H396" s="233">
        <f>SUM(H266:H395)</f>
        <v>0</v>
      </c>
      <c r="K396" s="228"/>
      <c r="L396" s="74"/>
      <c r="M396" s="74"/>
      <c r="N396" s="74"/>
      <c r="O396" s="74"/>
      <c r="P396" s="74"/>
      <c r="Q396" s="74"/>
      <c r="R396" s="74"/>
      <c r="S396" s="74"/>
    </row>
    <row r="397" spans="1:19" s="227" customFormat="1" ht="20" customHeight="1">
      <c r="A397" s="813" t="s">
        <v>944</v>
      </c>
      <c r="B397" s="813"/>
      <c r="C397" s="813"/>
      <c r="D397" s="813"/>
      <c r="E397" s="813"/>
      <c r="F397" s="813"/>
      <c r="G397" s="813"/>
      <c r="H397" s="233">
        <f>H253+H396</f>
        <v>0</v>
      </c>
      <c r="K397" s="228"/>
      <c r="L397" s="74"/>
      <c r="M397" s="74"/>
      <c r="N397" s="74"/>
      <c r="O397" s="74"/>
      <c r="P397" s="74"/>
      <c r="Q397" s="74"/>
      <c r="R397" s="74"/>
      <c r="S397" s="74"/>
    </row>
  </sheetData>
  <mergeCells count="19">
    <mergeCell ref="A8:H8"/>
    <mergeCell ref="A1:H1"/>
    <mergeCell ref="A3:H3"/>
    <mergeCell ref="A5:H5"/>
    <mergeCell ref="A6:H6"/>
    <mergeCell ref="A7:H7"/>
    <mergeCell ref="A397:G397"/>
    <mergeCell ref="H9:H11"/>
    <mergeCell ref="D12:E12"/>
    <mergeCell ref="A251:G251"/>
    <mergeCell ref="A252:G252"/>
    <mergeCell ref="A253:G253"/>
    <mergeCell ref="A396:G396"/>
    <mergeCell ref="A9:A11"/>
    <mergeCell ref="B9:B11"/>
    <mergeCell ref="C9:C11"/>
    <mergeCell ref="D9:E11"/>
    <mergeCell ref="F9:F11"/>
    <mergeCell ref="G9:G11"/>
  </mergeCells>
  <printOptions horizontalCentered="1"/>
  <pageMargins left="0.75" right="0.5" top="0.75" bottom="0.75" header="0.3" footer="0.3"/>
  <pageSetup paperSize="9" scale="90" orientation="portrait" blackAndWhite="1" r:id="rId1"/>
  <headerFooter>
    <oddHeader>&amp;R&amp;8CCU Block, Bannu Electrical Works 
Page-&amp;P of &amp;N</oddHeader>
  </headerFooter>
  <rowBreaks count="1" manualBreakCount="1">
    <brk id="25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7D5B-8EE1-41FF-A69F-B6F6140BD2B2}">
  <dimension ref="A1:S319"/>
  <sheetViews>
    <sheetView view="pageBreakPreview" zoomScale="81" zoomScaleSheetLayoutView="81" workbookViewId="0">
      <selection activeCell="J19" sqref="J19"/>
    </sheetView>
  </sheetViews>
  <sheetFormatPr defaultColWidth="9.08984375" defaultRowHeight="12.5"/>
  <cols>
    <col min="1" max="1" width="5.08984375" style="121" bestFit="1" customWidth="1"/>
    <col min="2" max="2" width="12.6328125" style="126" customWidth="1"/>
    <col min="3" max="3" width="40.81640625" style="122" customWidth="1"/>
    <col min="4" max="4" width="7.6328125" style="261" customWidth="1"/>
    <col min="5" max="5" width="8.36328125" style="169" bestFit="1" customWidth="1"/>
    <col min="6" max="6" width="12.1796875" style="258" bestFit="1" customWidth="1"/>
    <col min="7" max="7" width="12.54296875" style="259" bestFit="1" customWidth="1"/>
    <col min="8" max="10" width="16.6328125" style="227" customWidth="1"/>
    <col min="11" max="11" width="15.36328125" style="228" bestFit="1" customWidth="1"/>
    <col min="12" max="12" width="17" style="74" customWidth="1"/>
    <col min="13" max="13" width="11.54296875" style="74" bestFit="1" customWidth="1"/>
    <col min="14" max="14" width="43" style="74" customWidth="1"/>
    <col min="15" max="15" width="15" style="74" bestFit="1" customWidth="1"/>
    <col min="16" max="16" width="14" style="74" bestFit="1" customWidth="1"/>
    <col min="17" max="16384" width="9.08984375" style="74"/>
  </cols>
  <sheetData>
    <row r="1" spans="1:11" s="235" customFormat="1" ht="14">
      <c r="A1" s="805" t="s">
        <v>568</v>
      </c>
      <c r="B1" s="805"/>
      <c r="C1" s="805"/>
      <c r="D1" s="805"/>
      <c r="E1" s="805"/>
      <c r="F1" s="805"/>
      <c r="G1" s="805"/>
      <c r="H1" s="210"/>
      <c r="I1" s="210"/>
      <c r="J1" s="210"/>
    </row>
    <row r="2" spans="1:11" s="235" customFormat="1" ht="14">
      <c r="A2" s="210"/>
      <c r="B2" s="210"/>
      <c r="C2" s="210"/>
      <c r="D2" s="236"/>
      <c r="E2" s="210"/>
      <c r="F2" s="210"/>
      <c r="G2" s="237"/>
      <c r="H2" s="210"/>
      <c r="I2" s="210"/>
      <c r="J2" s="210"/>
    </row>
    <row r="3" spans="1:11" s="235" customFormat="1" ht="14">
      <c r="A3" s="805" t="s">
        <v>593</v>
      </c>
      <c r="B3" s="805"/>
      <c r="C3" s="805"/>
      <c r="D3" s="805"/>
      <c r="E3" s="805"/>
      <c r="F3" s="805"/>
      <c r="G3" s="805"/>
      <c r="H3" s="210"/>
      <c r="I3" s="238"/>
      <c r="J3" s="210"/>
    </row>
    <row r="4" spans="1:11" s="244" customFormat="1" ht="14">
      <c r="A4" s="132"/>
      <c r="B4" s="132"/>
      <c r="C4" s="210"/>
      <c r="D4" s="236"/>
      <c r="E4" s="239"/>
      <c r="F4" s="240"/>
      <c r="G4" s="241"/>
      <c r="H4" s="242"/>
      <c r="I4" s="242"/>
      <c r="J4" s="242"/>
      <c r="K4" s="243"/>
    </row>
    <row r="5" spans="1:11" s="181" customFormat="1" ht="14">
      <c r="A5" s="824" t="s">
        <v>569</v>
      </c>
      <c r="B5" s="824"/>
      <c r="C5" s="824"/>
      <c r="D5" s="824"/>
      <c r="E5" s="824"/>
      <c r="F5" s="824"/>
      <c r="G5" s="824"/>
      <c r="H5" s="245"/>
      <c r="I5" s="245"/>
      <c r="J5" s="245"/>
      <c r="K5" s="243"/>
    </row>
    <row r="6" spans="1:11" s="244" customFormat="1" ht="14">
      <c r="A6" s="132"/>
      <c r="B6" s="132"/>
      <c r="C6" s="210"/>
      <c r="D6" s="236"/>
      <c r="E6" s="239"/>
      <c r="F6" s="240"/>
      <c r="G6" s="241"/>
      <c r="H6" s="242"/>
      <c r="I6" s="242"/>
      <c r="J6" s="242"/>
      <c r="K6" s="243"/>
    </row>
    <row r="7" spans="1:11" s="248" customFormat="1" ht="14">
      <c r="A7" s="805" t="s">
        <v>945</v>
      </c>
      <c r="B7" s="805"/>
      <c r="C7" s="805"/>
      <c r="D7" s="805"/>
      <c r="E7" s="805"/>
      <c r="F7" s="805"/>
      <c r="G7" s="805"/>
      <c r="H7" s="246"/>
      <c r="I7" s="246"/>
      <c r="J7" s="246"/>
      <c r="K7" s="247"/>
    </row>
    <row r="8" spans="1:11" s="248" customFormat="1" ht="14">
      <c r="A8" s="249"/>
      <c r="B8" s="249"/>
      <c r="C8" s="249"/>
      <c r="D8" s="250"/>
      <c r="E8" s="249"/>
      <c r="F8" s="249"/>
      <c r="G8" s="251"/>
      <c r="H8" s="246"/>
      <c r="I8" s="246"/>
      <c r="J8" s="246"/>
      <c r="K8" s="247"/>
    </row>
    <row r="9" spans="1:11" s="253" customFormat="1" ht="11.5">
      <c r="A9" s="809" t="s">
        <v>946</v>
      </c>
      <c r="B9" s="809" t="s">
        <v>594</v>
      </c>
      <c r="C9" s="810" t="s">
        <v>78</v>
      </c>
      <c r="D9" s="810" t="s">
        <v>8</v>
      </c>
      <c r="E9" s="825" t="s">
        <v>7</v>
      </c>
      <c r="F9" s="826" t="s">
        <v>345</v>
      </c>
      <c r="G9" s="827" t="s">
        <v>344</v>
      </c>
      <c r="H9" s="238"/>
      <c r="I9" s="238"/>
      <c r="J9" s="238"/>
      <c r="K9" s="252"/>
    </row>
    <row r="10" spans="1:11" s="253" customFormat="1" ht="11.5">
      <c r="A10" s="809"/>
      <c r="B10" s="809"/>
      <c r="C10" s="810"/>
      <c r="D10" s="810"/>
      <c r="E10" s="825"/>
      <c r="F10" s="826"/>
      <c r="G10" s="827"/>
      <c r="H10" s="238"/>
      <c r="I10" s="238"/>
      <c r="J10" s="238"/>
      <c r="K10" s="252"/>
    </row>
    <row r="11" spans="1:11" s="253" customFormat="1" ht="26.4" customHeight="1">
      <c r="A11" s="809"/>
      <c r="B11" s="809"/>
      <c r="C11" s="810"/>
      <c r="D11" s="810"/>
      <c r="E11" s="825"/>
      <c r="F11" s="826"/>
      <c r="G11" s="827"/>
      <c r="H11" s="238"/>
      <c r="I11" s="238"/>
      <c r="J11" s="238"/>
      <c r="K11" s="252"/>
    </row>
    <row r="12" spans="1:11" s="253" customFormat="1" ht="11.5">
      <c r="A12" s="289" t="s">
        <v>79</v>
      </c>
      <c r="B12" s="199" t="s">
        <v>80</v>
      </c>
      <c r="C12" s="254" t="s">
        <v>81</v>
      </c>
      <c r="D12" s="254" t="s">
        <v>82</v>
      </c>
      <c r="E12" s="294" t="s">
        <v>83</v>
      </c>
      <c r="F12" s="255" t="s">
        <v>84</v>
      </c>
      <c r="G12" s="256" t="s">
        <v>85</v>
      </c>
      <c r="H12" s="257"/>
      <c r="I12" s="257"/>
      <c r="J12" s="257"/>
      <c r="K12" s="252"/>
    </row>
    <row r="13" spans="1:11" ht="10.25" customHeight="1">
      <c r="A13" s="298"/>
      <c r="B13" s="599"/>
      <c r="C13" s="600"/>
      <c r="D13" s="599"/>
      <c r="E13" s="348"/>
      <c r="F13" s="601"/>
      <c r="G13" s="602"/>
      <c r="H13" s="122"/>
      <c r="I13" s="122"/>
      <c r="J13" s="122"/>
      <c r="K13" s="122"/>
    </row>
    <row r="14" spans="1:11" ht="13">
      <c r="A14" s="305" t="s">
        <v>947</v>
      </c>
      <c r="B14" s="603"/>
      <c r="C14" s="604" t="s">
        <v>948</v>
      </c>
      <c r="D14" s="603"/>
      <c r="E14" s="605"/>
      <c r="F14" s="601"/>
      <c r="G14" s="602"/>
      <c r="H14" s="122"/>
      <c r="I14" s="122"/>
      <c r="J14" s="122"/>
      <c r="K14" s="122"/>
    </row>
    <row r="15" spans="1:11" ht="13">
      <c r="A15" s="305"/>
      <c r="B15" s="603"/>
      <c r="C15" s="604" t="s">
        <v>86</v>
      </c>
      <c r="D15" s="603"/>
      <c r="E15" s="605"/>
      <c r="F15" s="601"/>
      <c r="G15" s="602"/>
      <c r="H15" s="122"/>
      <c r="I15" s="122"/>
      <c r="J15" s="122"/>
      <c r="K15" s="122"/>
    </row>
    <row r="16" spans="1:11" ht="13">
      <c r="A16" s="305"/>
      <c r="B16" s="603"/>
      <c r="C16" s="604"/>
      <c r="D16" s="603"/>
      <c r="E16" s="605"/>
      <c r="F16" s="601"/>
      <c r="G16" s="602"/>
      <c r="H16" s="122"/>
      <c r="I16" s="122"/>
      <c r="J16" s="122"/>
      <c r="K16" s="122"/>
    </row>
    <row r="17" spans="1:14" s="189" customFormat="1" ht="13">
      <c r="A17" s="606"/>
      <c r="B17" s="607"/>
      <c r="C17" s="608" t="s">
        <v>949</v>
      </c>
      <c r="D17" s="607"/>
      <c r="E17" s="609"/>
      <c r="F17" s="610"/>
      <c r="G17" s="611"/>
      <c r="H17" s="122"/>
      <c r="I17" s="122"/>
      <c r="J17" s="122"/>
      <c r="K17" s="122"/>
    </row>
    <row r="18" spans="1:14" s="189" customFormat="1" ht="13">
      <c r="A18" s="606"/>
      <c r="B18" s="607"/>
      <c r="C18" s="608"/>
      <c r="D18" s="607"/>
      <c r="E18" s="609"/>
      <c r="F18" s="610"/>
      <c r="G18" s="611"/>
      <c r="H18" s="122"/>
      <c r="I18" s="122"/>
      <c r="J18" s="122"/>
      <c r="K18" s="122"/>
    </row>
    <row r="19" spans="1:14" ht="75">
      <c r="A19" s="612">
        <v>1</v>
      </c>
      <c r="B19" s="613" t="s">
        <v>950</v>
      </c>
      <c r="C19" s="614" t="s">
        <v>951</v>
      </c>
      <c r="D19" s="615" t="s">
        <v>164</v>
      </c>
      <c r="E19" s="616">
        <v>11</v>
      </c>
      <c r="F19" s="617">
        <v>0</v>
      </c>
      <c r="G19" s="618">
        <f>F19*E19</f>
        <v>0</v>
      </c>
      <c r="H19" s="122"/>
      <c r="I19" s="122"/>
      <c r="J19" s="122"/>
      <c r="K19" s="122"/>
    </row>
    <row r="20" spans="1:14" s="218" customFormat="1" ht="13">
      <c r="A20" s="619"/>
      <c r="B20" s="620"/>
      <c r="C20" s="619"/>
      <c r="D20" s="620"/>
      <c r="E20" s="616"/>
      <c r="F20" s="621"/>
      <c r="G20" s="618"/>
      <c r="H20" s="260"/>
      <c r="I20" s="122"/>
      <c r="J20" s="260"/>
      <c r="K20" s="260"/>
    </row>
    <row r="21" spans="1:14" ht="109.75" customHeight="1">
      <c r="A21" s="612">
        <f>A19+1</f>
        <v>2</v>
      </c>
      <c r="B21" s="613" t="s">
        <v>952</v>
      </c>
      <c r="C21" s="614" t="s">
        <v>953</v>
      </c>
      <c r="D21" s="615" t="s">
        <v>164</v>
      </c>
      <c r="E21" s="616">
        <v>15</v>
      </c>
      <c r="F21" s="617">
        <v>0</v>
      </c>
      <c r="G21" s="618">
        <f>F21*E21</f>
        <v>0</v>
      </c>
      <c r="H21" s="122"/>
      <c r="I21" s="122"/>
      <c r="J21" s="122"/>
      <c r="K21" s="122"/>
    </row>
    <row r="22" spans="1:14">
      <c r="A22" s="622"/>
      <c r="B22" s="613"/>
      <c r="C22" s="614"/>
      <c r="D22" s="615"/>
      <c r="E22" s="616"/>
      <c r="F22" s="601"/>
      <c r="G22" s="618"/>
      <c r="H22" s="260"/>
      <c r="I22" s="122"/>
      <c r="J22" s="260"/>
      <c r="K22" s="122"/>
      <c r="L22" s="212"/>
      <c r="N22" s="175"/>
    </row>
    <row r="23" spans="1:14" ht="100">
      <c r="A23" s="612">
        <f>A21+1</f>
        <v>3</v>
      </c>
      <c r="B23" s="613" t="s">
        <v>954</v>
      </c>
      <c r="C23" s="614" t="s">
        <v>955</v>
      </c>
      <c r="D23" s="419" t="s">
        <v>164</v>
      </c>
      <c r="E23" s="616">
        <f>4+14</f>
        <v>18</v>
      </c>
      <c r="F23" s="617">
        <v>0</v>
      </c>
      <c r="G23" s="618">
        <f>F23*E23</f>
        <v>0</v>
      </c>
      <c r="H23" s="211"/>
      <c r="I23" s="211"/>
      <c r="J23" s="211"/>
      <c r="K23" s="211"/>
      <c r="L23" s="212"/>
      <c r="N23" s="175"/>
    </row>
    <row r="24" spans="1:14" s="215" customFormat="1">
      <c r="A24" s="622"/>
      <c r="B24" s="613"/>
      <c r="C24" s="614"/>
      <c r="D24" s="615"/>
      <c r="E24" s="616"/>
      <c r="F24" s="601"/>
      <c r="G24" s="618"/>
      <c r="H24" s="214"/>
      <c r="I24" s="122"/>
      <c r="J24" s="214"/>
      <c r="K24" s="214"/>
      <c r="L24" s="212"/>
      <c r="N24" s="175"/>
    </row>
    <row r="25" spans="1:14" s="215" customFormat="1" ht="62.5">
      <c r="A25" s="612">
        <f>A23+1</f>
        <v>4</v>
      </c>
      <c r="B25" s="613" t="s">
        <v>956</v>
      </c>
      <c r="C25" s="623" t="s">
        <v>957</v>
      </c>
      <c r="D25" s="419" t="s">
        <v>164</v>
      </c>
      <c r="E25" s="616">
        <v>1</v>
      </c>
      <c r="F25" s="617">
        <v>0</v>
      </c>
      <c r="G25" s="618">
        <f>F25*E25</f>
        <v>0</v>
      </c>
      <c r="H25" s="122"/>
      <c r="I25" s="122"/>
      <c r="J25" s="122"/>
      <c r="K25" s="122"/>
      <c r="L25" s="212"/>
      <c r="N25" s="175"/>
    </row>
    <row r="26" spans="1:14">
      <c r="A26" s="622"/>
      <c r="B26" s="620"/>
      <c r="C26" s="619"/>
      <c r="D26" s="620"/>
      <c r="E26" s="616"/>
      <c r="F26" s="621"/>
      <c r="G26" s="618"/>
      <c r="H26" s="122"/>
      <c r="I26" s="122"/>
      <c r="J26" s="122"/>
      <c r="K26" s="122"/>
      <c r="L26" s="212"/>
      <c r="N26" s="175"/>
    </row>
    <row r="27" spans="1:14" ht="87.5">
      <c r="A27" s="612">
        <f>A25+1</f>
        <v>5</v>
      </c>
      <c r="B27" s="613" t="s">
        <v>958</v>
      </c>
      <c r="C27" s="614" t="s">
        <v>959</v>
      </c>
      <c r="D27" s="615" t="s">
        <v>164</v>
      </c>
      <c r="E27" s="616">
        <v>11</v>
      </c>
      <c r="F27" s="617">
        <v>0</v>
      </c>
      <c r="G27" s="618">
        <f>F27*E27</f>
        <v>0</v>
      </c>
      <c r="H27" s="122"/>
      <c r="I27" s="122"/>
      <c r="J27" s="122"/>
      <c r="K27" s="122"/>
      <c r="L27" s="212"/>
      <c r="N27" s="175"/>
    </row>
    <row r="28" spans="1:14">
      <c r="A28" s="612"/>
      <c r="B28" s="613"/>
      <c r="C28" s="614"/>
      <c r="D28" s="615"/>
      <c r="E28" s="616"/>
      <c r="F28" s="601"/>
      <c r="G28" s="618"/>
      <c r="H28" s="122"/>
      <c r="I28" s="122"/>
      <c r="J28" s="122"/>
      <c r="K28" s="122"/>
      <c r="L28" s="212"/>
      <c r="N28" s="175"/>
    </row>
    <row r="29" spans="1:14" ht="38">
      <c r="A29" s="612">
        <f>A27+1</f>
        <v>6</v>
      </c>
      <c r="B29" s="613" t="s">
        <v>960</v>
      </c>
      <c r="C29" s="614" t="s">
        <v>961</v>
      </c>
      <c r="D29" s="615" t="s">
        <v>164</v>
      </c>
      <c r="E29" s="616">
        <v>1</v>
      </c>
      <c r="F29" s="617">
        <v>0</v>
      </c>
      <c r="G29" s="618">
        <f>F29*E29</f>
        <v>0</v>
      </c>
      <c r="H29" s="122"/>
      <c r="I29" s="122"/>
      <c r="J29" s="122"/>
      <c r="K29" s="122"/>
      <c r="L29" s="212"/>
      <c r="N29" s="175"/>
    </row>
    <row r="30" spans="1:14" ht="8.4" customHeight="1">
      <c r="A30" s="612"/>
      <c r="B30" s="613"/>
      <c r="C30" s="614"/>
      <c r="D30" s="615"/>
      <c r="E30" s="616"/>
      <c r="F30" s="601"/>
      <c r="G30" s="618"/>
      <c r="H30" s="197"/>
      <c r="I30" s="197"/>
      <c r="J30" s="197"/>
      <c r="K30" s="197"/>
      <c r="L30" s="212"/>
    </row>
    <row r="31" spans="1:14" ht="62.5">
      <c r="A31" s="612">
        <f>A29+1</f>
        <v>7</v>
      </c>
      <c r="B31" s="613" t="s">
        <v>962</v>
      </c>
      <c r="C31" s="623" t="s">
        <v>963</v>
      </c>
      <c r="D31" s="419" t="s">
        <v>164</v>
      </c>
      <c r="E31" s="616">
        <v>1</v>
      </c>
      <c r="F31" s="617">
        <v>0</v>
      </c>
      <c r="G31" s="618">
        <f>F31*E31</f>
        <v>0</v>
      </c>
      <c r="H31" s="122"/>
      <c r="I31" s="122"/>
      <c r="J31" s="122"/>
      <c r="K31" s="122"/>
      <c r="L31" s="212"/>
      <c r="N31" s="175"/>
    </row>
    <row r="32" spans="1:14" ht="9" customHeight="1">
      <c r="A32" s="612"/>
      <c r="B32" s="613"/>
      <c r="C32" s="614"/>
      <c r="D32" s="615"/>
      <c r="E32" s="616"/>
      <c r="F32" s="601"/>
      <c r="G32" s="618"/>
      <c r="H32" s="135"/>
      <c r="I32" s="135"/>
      <c r="J32" s="135"/>
      <c r="K32" s="135"/>
      <c r="L32" s="212"/>
    </row>
    <row r="33" spans="1:12" s="218" customFormat="1" ht="13">
      <c r="A33" s="612">
        <f>A31+1</f>
        <v>8</v>
      </c>
      <c r="B33" s="613" t="s">
        <v>964</v>
      </c>
      <c r="C33" s="614" t="s">
        <v>965</v>
      </c>
      <c r="D33" s="615" t="s">
        <v>164</v>
      </c>
      <c r="E33" s="616">
        <v>24</v>
      </c>
      <c r="F33" s="617">
        <v>0</v>
      </c>
      <c r="G33" s="618">
        <f>F33*E33</f>
        <v>0</v>
      </c>
      <c r="H33" s="197"/>
      <c r="I33" s="197"/>
      <c r="J33" s="197"/>
      <c r="K33" s="197"/>
      <c r="L33" s="212"/>
    </row>
    <row r="34" spans="1:12" s="218" customFormat="1" ht="9" customHeight="1">
      <c r="A34" s="622"/>
      <c r="B34" s="620"/>
      <c r="C34" s="619"/>
      <c r="D34" s="620"/>
      <c r="E34" s="616"/>
      <c r="F34" s="621"/>
      <c r="G34" s="618"/>
      <c r="H34" s="197"/>
      <c r="I34" s="197"/>
      <c r="J34" s="197"/>
      <c r="K34" s="197"/>
      <c r="L34" s="212"/>
    </row>
    <row r="35" spans="1:12">
      <c r="A35" s="612">
        <f>A33+1</f>
        <v>9</v>
      </c>
      <c r="B35" s="622" t="s">
        <v>966</v>
      </c>
      <c r="C35" s="614" t="s">
        <v>967</v>
      </c>
      <c r="D35" s="615" t="s">
        <v>164</v>
      </c>
      <c r="E35" s="616">
        <v>9</v>
      </c>
      <c r="F35" s="617">
        <v>0</v>
      </c>
      <c r="G35" s="618">
        <f>F35*E35</f>
        <v>0</v>
      </c>
      <c r="H35" s="197"/>
      <c r="I35" s="197"/>
      <c r="J35" s="197"/>
      <c r="K35" s="197"/>
      <c r="L35" s="212"/>
    </row>
    <row r="36" spans="1:12" s="215" customFormat="1" ht="9" customHeight="1">
      <c r="A36" s="612"/>
      <c r="B36" s="622"/>
      <c r="C36" s="614"/>
      <c r="D36" s="615"/>
      <c r="E36" s="616"/>
      <c r="F36" s="601"/>
      <c r="G36" s="618"/>
      <c r="H36" s="135"/>
      <c r="I36" s="135"/>
      <c r="J36" s="135"/>
      <c r="K36" s="135"/>
      <c r="L36" s="212"/>
    </row>
    <row r="37" spans="1:12" ht="25">
      <c r="A37" s="612">
        <f>A35+1</f>
        <v>10</v>
      </c>
      <c r="B37" s="622" t="s">
        <v>968</v>
      </c>
      <c r="C37" s="614" t="s">
        <v>969</v>
      </c>
      <c r="D37" s="615" t="s">
        <v>164</v>
      </c>
      <c r="E37" s="616">
        <v>20</v>
      </c>
      <c r="F37" s="617">
        <v>0</v>
      </c>
      <c r="G37" s="618">
        <f>F37*E37</f>
        <v>0</v>
      </c>
      <c r="H37" s="135"/>
      <c r="I37" s="135"/>
      <c r="J37" s="135"/>
      <c r="K37" s="135"/>
      <c r="L37" s="212"/>
    </row>
    <row r="38" spans="1:12" s="215" customFormat="1" ht="9" customHeight="1">
      <c r="A38" s="622"/>
      <c r="B38" s="613"/>
      <c r="C38" s="614"/>
      <c r="D38" s="615"/>
      <c r="E38" s="616"/>
      <c r="F38" s="601"/>
      <c r="G38" s="618"/>
      <c r="H38" s="135"/>
      <c r="I38" s="135"/>
      <c r="J38" s="135"/>
      <c r="K38" s="135"/>
      <c r="L38" s="212"/>
    </row>
    <row r="39" spans="1:12" ht="37.5">
      <c r="A39" s="612">
        <f>A37+1</f>
        <v>11</v>
      </c>
      <c r="B39" s="612" t="s">
        <v>970</v>
      </c>
      <c r="C39" s="623" t="s">
        <v>971</v>
      </c>
      <c r="D39" s="419" t="s">
        <v>13</v>
      </c>
      <c r="E39" s="616">
        <v>450</v>
      </c>
      <c r="F39" s="617">
        <v>0</v>
      </c>
      <c r="G39" s="618">
        <f>F39*E39</f>
        <v>0</v>
      </c>
      <c r="H39" s="222"/>
      <c r="I39" s="222"/>
      <c r="J39" s="222"/>
      <c r="K39" s="222"/>
      <c r="L39" s="212"/>
    </row>
    <row r="40" spans="1:12" ht="9" customHeight="1">
      <c r="A40" s="612"/>
      <c r="B40" s="612"/>
      <c r="C40" s="623"/>
      <c r="D40" s="419"/>
      <c r="E40" s="616"/>
      <c r="F40" s="343"/>
      <c r="G40" s="618"/>
      <c r="H40" s="122"/>
      <c r="I40" s="122"/>
      <c r="J40" s="122"/>
      <c r="K40" s="122"/>
      <c r="L40" s="212"/>
    </row>
    <row r="41" spans="1:12" ht="37.5">
      <c r="A41" s="612">
        <f>A39+1</f>
        <v>12</v>
      </c>
      <c r="B41" s="612" t="s">
        <v>972</v>
      </c>
      <c r="C41" s="614" t="s">
        <v>973</v>
      </c>
      <c r="D41" s="419" t="s">
        <v>164</v>
      </c>
      <c r="E41" s="616">
        <v>18</v>
      </c>
      <c r="F41" s="617">
        <v>0</v>
      </c>
      <c r="G41" s="618">
        <f>F41*E41</f>
        <v>0</v>
      </c>
      <c r="H41" s="197"/>
      <c r="I41" s="197"/>
      <c r="J41" s="197"/>
      <c r="K41" s="197"/>
      <c r="L41" s="212"/>
    </row>
    <row r="42" spans="1:12" ht="9" customHeight="1">
      <c r="A42" s="612"/>
      <c r="B42" s="622"/>
      <c r="C42" s="614"/>
      <c r="D42" s="615"/>
      <c r="E42" s="616"/>
      <c r="F42" s="601"/>
      <c r="G42" s="618"/>
      <c r="H42" s="122"/>
      <c r="I42" s="122"/>
      <c r="J42" s="122"/>
      <c r="K42" s="122"/>
      <c r="L42" s="212"/>
    </row>
    <row r="43" spans="1:12" ht="25">
      <c r="A43" s="612">
        <f>A41+1</f>
        <v>13</v>
      </c>
      <c r="B43" s="624" t="s">
        <v>974</v>
      </c>
      <c r="C43" s="614" t="s">
        <v>975</v>
      </c>
      <c r="D43" s="625" t="s">
        <v>164</v>
      </c>
      <c r="E43" s="616">
        <v>1</v>
      </c>
      <c r="F43" s="617">
        <v>0</v>
      </c>
      <c r="G43" s="618">
        <f>F43*E43</f>
        <v>0</v>
      </c>
      <c r="H43" s="197"/>
      <c r="I43" s="197"/>
      <c r="J43" s="197"/>
      <c r="K43" s="197"/>
      <c r="L43" s="212"/>
    </row>
    <row r="44" spans="1:12" ht="9" customHeight="1">
      <c r="A44" s="612"/>
      <c r="B44" s="612"/>
      <c r="C44" s="623"/>
      <c r="D44" s="419"/>
      <c r="E44" s="616"/>
      <c r="F44" s="626"/>
      <c r="G44" s="618"/>
      <c r="H44" s="122"/>
      <c r="I44" s="122"/>
      <c r="J44" s="122"/>
      <c r="K44" s="122"/>
      <c r="L44" s="212"/>
    </row>
    <row r="45" spans="1:12" ht="37.5">
      <c r="A45" s="612">
        <f>A43+1</f>
        <v>14</v>
      </c>
      <c r="B45" s="612" t="s">
        <v>976</v>
      </c>
      <c r="C45" s="623" t="s">
        <v>977</v>
      </c>
      <c r="D45" s="615" t="s">
        <v>164</v>
      </c>
      <c r="E45" s="616">
        <v>14</v>
      </c>
      <c r="F45" s="617">
        <v>0</v>
      </c>
      <c r="G45" s="618">
        <f>F45*E45</f>
        <v>0</v>
      </c>
      <c r="H45" s="122"/>
      <c r="I45" s="122"/>
      <c r="J45" s="122"/>
      <c r="K45" s="122"/>
      <c r="L45" s="212"/>
    </row>
    <row r="46" spans="1:12" ht="9" customHeight="1">
      <c r="A46" s="612"/>
      <c r="B46" s="612"/>
      <c r="C46" s="623"/>
      <c r="D46" s="419"/>
      <c r="E46" s="616"/>
      <c r="F46" s="626"/>
      <c r="G46" s="618"/>
      <c r="H46" s="211"/>
      <c r="I46" s="211"/>
      <c r="J46" s="211"/>
      <c r="K46" s="211"/>
      <c r="L46" s="212"/>
    </row>
    <row r="47" spans="1:12" ht="37.5">
      <c r="A47" s="612">
        <f>A45+1</f>
        <v>15</v>
      </c>
      <c r="B47" s="612" t="s">
        <v>978</v>
      </c>
      <c r="C47" s="623" t="s">
        <v>979</v>
      </c>
      <c r="D47" s="615" t="s">
        <v>164</v>
      </c>
      <c r="E47" s="616">
        <f>E19+E21</f>
        <v>26</v>
      </c>
      <c r="F47" s="617">
        <v>0</v>
      </c>
      <c r="G47" s="618">
        <f>F47*E47</f>
        <v>0</v>
      </c>
      <c r="H47" s="211"/>
      <c r="I47" s="211"/>
      <c r="J47" s="211"/>
      <c r="K47" s="211"/>
      <c r="L47" s="212"/>
    </row>
    <row r="48" spans="1:12" ht="9" customHeight="1">
      <c r="A48" s="627"/>
      <c r="B48" s="628"/>
      <c r="C48" s="629"/>
      <c r="D48" s="630"/>
      <c r="E48" s="616"/>
      <c r="F48" s="403"/>
      <c r="G48" s="618"/>
      <c r="H48" s="211"/>
      <c r="I48" s="211"/>
      <c r="J48" s="211"/>
      <c r="K48" s="211"/>
      <c r="L48" s="212"/>
    </row>
    <row r="49" spans="1:17" ht="53.4" customHeight="1">
      <c r="A49" s="612">
        <f>A47+1</f>
        <v>16</v>
      </c>
      <c r="B49" s="631" t="s">
        <v>980</v>
      </c>
      <c r="C49" s="623" t="s">
        <v>981</v>
      </c>
      <c r="D49" s="632" t="s">
        <v>164</v>
      </c>
      <c r="E49" s="616">
        <v>4</v>
      </c>
      <c r="F49" s="617">
        <v>0</v>
      </c>
      <c r="G49" s="618">
        <f>F49*E49</f>
        <v>0</v>
      </c>
      <c r="H49" s="211"/>
      <c r="I49" s="211"/>
      <c r="J49" s="211"/>
      <c r="K49" s="211"/>
      <c r="L49" s="212"/>
      <c r="M49" s="212"/>
      <c r="N49" s="212"/>
    </row>
    <row r="50" spans="1:17" ht="9" customHeight="1">
      <c r="A50" s="622"/>
      <c r="B50" s="628"/>
      <c r="C50" s="629"/>
      <c r="D50" s="630"/>
      <c r="E50" s="616"/>
      <c r="F50" s="403"/>
      <c r="G50" s="618"/>
      <c r="H50" s="211"/>
      <c r="I50" s="211"/>
      <c r="J50" s="211"/>
      <c r="K50" s="211"/>
      <c r="L50" s="212"/>
      <c r="M50" s="212"/>
      <c r="N50" s="212"/>
    </row>
    <row r="51" spans="1:17" ht="37.5">
      <c r="A51" s="612">
        <f>A49+1</f>
        <v>17</v>
      </c>
      <c r="B51" s="631" t="s">
        <v>982</v>
      </c>
      <c r="C51" s="629" t="s">
        <v>983</v>
      </c>
      <c r="D51" s="632" t="s">
        <v>164</v>
      </c>
      <c r="E51" s="616">
        <v>4</v>
      </c>
      <c r="F51" s="617">
        <v>0</v>
      </c>
      <c r="G51" s="618">
        <f>F51*E51</f>
        <v>0</v>
      </c>
      <c r="H51" s="211"/>
      <c r="I51" s="211"/>
      <c r="J51" s="211"/>
      <c r="K51" s="211"/>
      <c r="L51" s="212"/>
      <c r="N51" s="212"/>
      <c r="O51" s="212"/>
      <c r="P51" s="74">
        <v>260000</v>
      </c>
      <c r="Q51" s="212">
        <f>O51/P51</f>
        <v>0</v>
      </c>
    </row>
    <row r="52" spans="1:17" ht="9" customHeight="1">
      <c r="A52" s="622"/>
      <c r="B52" s="628"/>
      <c r="C52" s="629"/>
      <c r="D52" s="630"/>
      <c r="E52" s="616"/>
      <c r="F52" s="403"/>
      <c r="G52" s="618"/>
      <c r="H52" s="211"/>
      <c r="I52" s="211"/>
      <c r="J52" s="211"/>
      <c r="K52" s="211"/>
      <c r="L52" s="212"/>
    </row>
    <row r="53" spans="1:17" ht="28.75" customHeight="1">
      <c r="A53" s="612">
        <f>A51+1</f>
        <v>18</v>
      </c>
      <c r="B53" s="622" t="s">
        <v>984</v>
      </c>
      <c r="C53" s="614" t="s">
        <v>985</v>
      </c>
      <c r="D53" s="615" t="s">
        <v>164</v>
      </c>
      <c r="E53" s="616">
        <v>8</v>
      </c>
      <c r="F53" s="617">
        <v>0</v>
      </c>
      <c r="G53" s="618">
        <f>F53*E53</f>
        <v>0</v>
      </c>
      <c r="H53" s="211"/>
      <c r="I53" s="211"/>
      <c r="J53" s="211"/>
      <c r="K53" s="211"/>
      <c r="L53" s="212"/>
    </row>
    <row r="54" spans="1:17" ht="9" customHeight="1">
      <c r="A54" s="612"/>
      <c r="B54" s="622"/>
      <c r="C54" s="614"/>
      <c r="D54" s="615"/>
      <c r="E54" s="616"/>
      <c r="F54" s="601"/>
      <c r="G54" s="618"/>
      <c r="H54" s="211"/>
      <c r="I54" s="211"/>
      <c r="J54" s="211"/>
      <c r="K54" s="211"/>
      <c r="L54" s="212"/>
    </row>
    <row r="55" spans="1:17" ht="25">
      <c r="A55" s="612">
        <f>A53+1</f>
        <v>19</v>
      </c>
      <c r="B55" s="613" t="s">
        <v>986</v>
      </c>
      <c r="C55" s="614" t="s">
        <v>987</v>
      </c>
      <c r="D55" s="419" t="s">
        <v>164</v>
      </c>
      <c r="E55" s="616">
        <v>10</v>
      </c>
      <c r="F55" s="617">
        <v>0</v>
      </c>
      <c r="G55" s="618">
        <f>F55*E55</f>
        <v>0</v>
      </c>
      <c r="H55" s="211"/>
      <c r="I55" s="211"/>
      <c r="J55" s="211"/>
      <c r="K55" s="211"/>
      <c r="L55" s="212"/>
      <c r="N55" s="212"/>
      <c r="O55" s="212"/>
    </row>
    <row r="56" spans="1:17" ht="9" customHeight="1">
      <c r="A56" s="622"/>
      <c r="B56" s="628"/>
      <c r="C56" s="629"/>
      <c r="D56" s="630"/>
      <c r="E56" s="616"/>
      <c r="F56" s="403"/>
      <c r="G56" s="618"/>
      <c r="H56" s="122"/>
      <c r="I56" s="122"/>
      <c r="J56" s="122"/>
      <c r="K56" s="122"/>
      <c r="L56" s="212"/>
    </row>
    <row r="57" spans="1:17" ht="25">
      <c r="A57" s="612">
        <f>A55+1</f>
        <v>20</v>
      </c>
      <c r="B57" s="628" t="s">
        <v>988</v>
      </c>
      <c r="C57" s="614" t="s">
        <v>989</v>
      </c>
      <c r="D57" s="632" t="s">
        <v>164</v>
      </c>
      <c r="E57" s="616">
        <v>5</v>
      </c>
      <c r="F57" s="617">
        <v>0</v>
      </c>
      <c r="G57" s="618">
        <f>F57*E57</f>
        <v>0</v>
      </c>
      <c r="H57" s="122"/>
      <c r="I57" s="122"/>
      <c r="J57" s="122"/>
      <c r="K57" s="122"/>
      <c r="L57" s="212"/>
    </row>
    <row r="58" spans="1:17">
      <c r="A58" s="612"/>
      <c r="B58" s="628"/>
      <c r="C58" s="614"/>
      <c r="D58" s="632"/>
      <c r="E58" s="616"/>
      <c r="F58" s="343"/>
      <c r="G58" s="618"/>
      <c r="H58" s="122"/>
      <c r="I58" s="122"/>
      <c r="J58" s="122"/>
      <c r="K58" s="122"/>
      <c r="L58" s="212"/>
    </row>
    <row r="59" spans="1:17">
      <c r="A59" s="612"/>
      <c r="B59" s="628"/>
      <c r="C59" s="614"/>
      <c r="D59" s="632"/>
      <c r="E59" s="616"/>
      <c r="F59" s="343"/>
      <c r="G59" s="618"/>
      <c r="H59" s="122"/>
      <c r="I59" s="122"/>
      <c r="J59" s="122"/>
      <c r="K59" s="122"/>
      <c r="L59" s="212"/>
    </row>
    <row r="60" spans="1:17">
      <c r="A60" s="612"/>
      <c r="B60" s="628"/>
      <c r="C60" s="614"/>
      <c r="D60" s="632"/>
      <c r="E60" s="616"/>
      <c r="F60" s="343"/>
      <c r="G60" s="618"/>
      <c r="H60" s="122"/>
      <c r="I60" s="122"/>
      <c r="J60" s="122"/>
      <c r="K60" s="122"/>
      <c r="L60" s="212"/>
    </row>
    <row r="61" spans="1:17">
      <c r="A61" s="612"/>
      <c r="B61" s="628"/>
      <c r="C61" s="614"/>
      <c r="D61" s="632"/>
      <c r="E61" s="616"/>
      <c r="F61" s="343"/>
      <c r="G61" s="618"/>
      <c r="H61" s="122"/>
      <c r="I61" s="122"/>
      <c r="J61" s="122"/>
      <c r="K61" s="122"/>
      <c r="L61" s="212"/>
    </row>
    <row r="62" spans="1:17">
      <c r="A62" s="612"/>
      <c r="B62" s="628"/>
      <c r="C62" s="614"/>
      <c r="D62" s="632"/>
      <c r="E62" s="616"/>
      <c r="F62" s="343"/>
      <c r="G62" s="618"/>
      <c r="H62" s="122"/>
      <c r="I62" s="122"/>
      <c r="J62" s="122"/>
      <c r="K62" s="122"/>
      <c r="L62" s="212"/>
    </row>
    <row r="63" spans="1:17">
      <c r="A63" s="612"/>
      <c r="B63" s="628"/>
      <c r="C63" s="614"/>
      <c r="D63" s="632"/>
      <c r="E63" s="616"/>
      <c r="F63" s="343"/>
      <c r="G63" s="618"/>
      <c r="H63" s="122"/>
      <c r="I63" s="122"/>
      <c r="J63" s="122"/>
      <c r="K63" s="122"/>
      <c r="L63" s="212"/>
    </row>
    <row r="64" spans="1:17">
      <c r="A64" s="612"/>
      <c r="B64" s="628"/>
      <c r="C64" s="614"/>
      <c r="D64" s="632"/>
      <c r="E64" s="616"/>
      <c r="F64" s="343"/>
      <c r="G64" s="618"/>
      <c r="H64" s="122"/>
      <c r="I64" s="122"/>
      <c r="J64" s="122"/>
      <c r="K64" s="122"/>
      <c r="L64" s="212"/>
    </row>
    <row r="65" spans="1:12" s="218" customFormat="1" ht="13">
      <c r="A65" s="622"/>
      <c r="B65" s="620"/>
      <c r="C65" s="633" t="s">
        <v>990</v>
      </c>
      <c r="D65" s="620"/>
      <c r="E65" s="616"/>
      <c r="F65" s="621"/>
      <c r="G65" s="618"/>
      <c r="H65" s="211"/>
      <c r="I65" s="211"/>
      <c r="J65" s="211"/>
      <c r="K65" s="211"/>
      <c r="L65" s="212"/>
    </row>
    <row r="66" spans="1:12" ht="13">
      <c r="A66" s="622"/>
      <c r="B66" s="634"/>
      <c r="C66" s="635"/>
      <c r="D66" s="620"/>
      <c r="E66" s="616"/>
      <c r="F66" s="621"/>
      <c r="G66" s="618"/>
      <c r="H66" s="211"/>
      <c r="I66" s="211"/>
      <c r="J66" s="211"/>
      <c r="K66" s="211"/>
      <c r="L66" s="212"/>
    </row>
    <row r="67" spans="1:12" ht="100">
      <c r="A67" s="612">
        <f>A57+1</f>
        <v>21</v>
      </c>
      <c r="B67" s="636"/>
      <c r="C67" s="637" t="s">
        <v>991</v>
      </c>
      <c r="D67" s="638"/>
      <c r="E67" s="616"/>
      <c r="F67" s="399"/>
      <c r="G67" s="618"/>
      <c r="H67" s="211"/>
      <c r="I67" s="211"/>
      <c r="J67" s="211"/>
      <c r="K67" s="211"/>
      <c r="L67" s="212"/>
    </row>
    <row r="68" spans="1:12" ht="9" customHeight="1">
      <c r="A68" s="628"/>
      <c r="B68" s="636"/>
      <c r="C68" s="637"/>
      <c r="D68" s="638"/>
      <c r="E68" s="616"/>
      <c r="F68" s="399"/>
      <c r="G68" s="618"/>
      <c r="H68" s="211"/>
      <c r="I68" s="211"/>
      <c r="J68" s="211"/>
      <c r="K68" s="211"/>
      <c r="L68" s="212"/>
    </row>
    <row r="69" spans="1:12">
      <c r="A69" s="627"/>
      <c r="B69" s="636" t="s">
        <v>992</v>
      </c>
      <c r="C69" s="637" t="s">
        <v>993</v>
      </c>
      <c r="D69" s="638" t="s">
        <v>27</v>
      </c>
      <c r="E69" s="616">
        <v>100</v>
      </c>
      <c r="F69" s="617">
        <v>0</v>
      </c>
      <c r="G69" s="618">
        <f>F69*E69</f>
        <v>0</v>
      </c>
      <c r="H69" s="211"/>
      <c r="I69" s="211"/>
      <c r="J69" s="211"/>
      <c r="K69" s="211"/>
      <c r="L69" s="212"/>
    </row>
    <row r="70" spans="1:12">
      <c r="A70" s="627"/>
      <c r="B70" s="636"/>
      <c r="C70" s="637"/>
      <c r="D70" s="638"/>
      <c r="E70" s="616"/>
      <c r="F70" s="639"/>
      <c r="G70" s="618"/>
      <c r="H70" s="211"/>
      <c r="I70" s="211"/>
      <c r="J70" s="211"/>
      <c r="K70" s="211"/>
      <c r="L70" s="212"/>
    </row>
    <row r="71" spans="1:12" ht="121.25" customHeight="1">
      <c r="A71" s="627">
        <f>A67+1</f>
        <v>22</v>
      </c>
      <c r="B71" s="636" t="s">
        <v>994</v>
      </c>
      <c r="C71" s="637" t="s">
        <v>995</v>
      </c>
      <c r="D71" s="638" t="s">
        <v>27</v>
      </c>
      <c r="E71" s="616">
        <v>20</v>
      </c>
      <c r="F71" s="617">
        <v>0</v>
      </c>
      <c r="G71" s="618">
        <f>F71*E71</f>
        <v>0</v>
      </c>
      <c r="H71" s="211"/>
      <c r="I71" s="211"/>
      <c r="J71" s="211"/>
      <c r="K71" s="211"/>
      <c r="L71" s="212"/>
    </row>
    <row r="72" spans="1:12" s="218" customFormat="1" ht="11" customHeight="1">
      <c r="A72" s="627"/>
      <c r="B72" s="636"/>
      <c r="C72" s="637"/>
      <c r="D72" s="638"/>
      <c r="E72" s="616"/>
      <c r="F72" s="399"/>
      <c r="G72" s="618"/>
      <c r="H72" s="211"/>
      <c r="I72" s="211"/>
      <c r="J72" s="211"/>
      <c r="K72" s="211"/>
      <c r="L72" s="212"/>
    </row>
    <row r="73" spans="1:12" ht="50">
      <c r="A73" s="612">
        <f>A71+1</f>
        <v>23</v>
      </c>
      <c r="B73" s="636" t="s">
        <v>996</v>
      </c>
      <c r="C73" s="637" t="s">
        <v>997</v>
      </c>
      <c r="D73" s="638" t="s">
        <v>27</v>
      </c>
      <c r="E73" s="616">
        <v>20</v>
      </c>
      <c r="F73" s="617">
        <v>0</v>
      </c>
      <c r="G73" s="618">
        <f>F73*E73</f>
        <v>0</v>
      </c>
      <c r="H73" s="211"/>
      <c r="I73" s="211"/>
      <c r="J73" s="211"/>
      <c r="K73" s="211"/>
      <c r="L73" s="212"/>
    </row>
    <row r="74" spans="1:12" ht="11" customHeight="1">
      <c r="A74" s="627"/>
      <c r="B74" s="636"/>
      <c r="C74" s="637"/>
      <c r="D74" s="638"/>
      <c r="E74" s="616"/>
      <c r="F74" s="399"/>
      <c r="G74" s="618"/>
      <c r="H74" s="211"/>
      <c r="I74" s="211"/>
      <c r="J74" s="211"/>
      <c r="K74" s="211"/>
      <c r="L74" s="212"/>
    </row>
    <row r="75" spans="1:12" ht="87.5">
      <c r="A75" s="612">
        <f>A73+1</f>
        <v>24</v>
      </c>
      <c r="B75" s="622"/>
      <c r="C75" s="614" t="s">
        <v>998</v>
      </c>
      <c r="D75" s="615"/>
      <c r="E75" s="616"/>
      <c r="F75" s="626"/>
      <c r="G75" s="618"/>
      <c r="H75" s="211"/>
      <c r="I75" s="211"/>
      <c r="J75" s="211"/>
      <c r="K75" s="211"/>
      <c r="L75" s="212"/>
    </row>
    <row r="76" spans="1:12" ht="11" customHeight="1">
      <c r="A76" s="612"/>
      <c r="B76" s="622"/>
      <c r="C76" s="614"/>
      <c r="D76" s="615"/>
      <c r="E76" s="616"/>
      <c r="F76" s="626"/>
      <c r="G76" s="618"/>
      <c r="H76" s="122"/>
      <c r="I76" s="122"/>
      <c r="J76" s="122"/>
      <c r="K76" s="122"/>
      <c r="L76" s="212"/>
    </row>
    <row r="77" spans="1:12">
      <c r="A77" s="612"/>
      <c r="B77" s="622" t="s">
        <v>999</v>
      </c>
      <c r="C77" s="614" t="s">
        <v>1000</v>
      </c>
      <c r="D77" s="615" t="s">
        <v>27</v>
      </c>
      <c r="E77" s="616">
        <v>360</v>
      </c>
      <c r="F77" s="617">
        <v>0</v>
      </c>
      <c r="G77" s="618">
        <f>F77*E77</f>
        <v>0</v>
      </c>
      <c r="H77" s="211"/>
      <c r="I77" s="211"/>
      <c r="J77" s="211"/>
      <c r="K77" s="211"/>
      <c r="L77" s="212"/>
    </row>
    <row r="78" spans="1:12" s="218" customFormat="1" ht="11" customHeight="1">
      <c r="A78" s="612"/>
      <c r="B78" s="622"/>
      <c r="C78" s="614"/>
      <c r="D78" s="615"/>
      <c r="E78" s="616"/>
      <c r="F78" s="350"/>
      <c r="G78" s="618"/>
      <c r="H78" s="211"/>
      <c r="I78" s="211"/>
      <c r="J78" s="211"/>
      <c r="K78" s="211"/>
      <c r="L78" s="212"/>
    </row>
    <row r="79" spans="1:12" s="223" customFormat="1">
      <c r="A79" s="612"/>
      <c r="B79" s="622" t="s">
        <v>1001</v>
      </c>
      <c r="C79" s="614" t="s">
        <v>1002</v>
      </c>
      <c r="D79" s="615" t="s">
        <v>27</v>
      </c>
      <c r="E79" s="616">
        <v>300</v>
      </c>
      <c r="F79" s="617">
        <v>0</v>
      </c>
      <c r="G79" s="618">
        <f>F79*E79</f>
        <v>0</v>
      </c>
      <c r="H79" s="211"/>
      <c r="I79" s="211"/>
      <c r="J79" s="211"/>
      <c r="K79" s="211"/>
      <c r="L79" s="212"/>
    </row>
    <row r="80" spans="1:12" ht="11" customHeight="1">
      <c r="A80" s="612"/>
      <c r="B80" s="622"/>
      <c r="C80" s="614"/>
      <c r="D80" s="615"/>
      <c r="E80" s="616"/>
      <c r="F80" s="350"/>
      <c r="G80" s="618"/>
      <c r="H80" s="211"/>
      <c r="I80" s="211"/>
      <c r="J80" s="211"/>
      <c r="K80" s="211"/>
      <c r="L80" s="212"/>
    </row>
    <row r="81" spans="1:12">
      <c r="A81" s="612"/>
      <c r="B81" s="622" t="s">
        <v>1003</v>
      </c>
      <c r="C81" s="614" t="s">
        <v>1004</v>
      </c>
      <c r="D81" s="615" t="s">
        <v>27</v>
      </c>
      <c r="E81" s="616">
        <v>100</v>
      </c>
      <c r="F81" s="617">
        <v>0</v>
      </c>
      <c r="G81" s="618">
        <f>F81*E81</f>
        <v>0</v>
      </c>
      <c r="H81" s="211"/>
      <c r="I81" s="211"/>
      <c r="J81" s="211"/>
      <c r="K81" s="211"/>
      <c r="L81" s="212"/>
    </row>
    <row r="82" spans="1:12" s="215" customFormat="1" ht="11" customHeight="1">
      <c r="A82" s="612"/>
      <c r="B82" s="622"/>
      <c r="C82" s="614"/>
      <c r="D82" s="615"/>
      <c r="E82" s="616"/>
      <c r="F82" s="350"/>
      <c r="G82" s="618"/>
      <c r="H82" s="211"/>
      <c r="I82" s="211"/>
      <c r="J82" s="211"/>
      <c r="K82" s="211"/>
      <c r="L82" s="212"/>
    </row>
    <row r="83" spans="1:12" s="215" customFormat="1" ht="13">
      <c r="A83" s="622"/>
      <c r="B83" s="622"/>
      <c r="C83" s="640" t="s">
        <v>1005</v>
      </c>
      <c r="D83" s="615"/>
      <c r="E83" s="616"/>
      <c r="F83" s="601"/>
      <c r="G83" s="618"/>
      <c r="H83" s="211"/>
      <c r="I83" s="211"/>
      <c r="J83" s="211"/>
      <c r="K83" s="211"/>
      <c r="L83" s="212"/>
    </row>
    <row r="84" spans="1:12" s="215" customFormat="1" ht="11" customHeight="1">
      <c r="A84" s="622"/>
      <c r="B84" s="622"/>
      <c r="C84" s="436"/>
      <c r="D84" s="615"/>
      <c r="E84" s="616"/>
      <c r="F84" s="601"/>
      <c r="G84" s="618"/>
      <c r="H84" s="211"/>
      <c r="I84" s="211"/>
      <c r="J84" s="211"/>
      <c r="K84" s="211"/>
      <c r="L84" s="212"/>
    </row>
    <row r="85" spans="1:12" s="224" customFormat="1" ht="37.5">
      <c r="A85" s="612">
        <f>A75+1</f>
        <v>25</v>
      </c>
      <c r="B85" s="622"/>
      <c r="C85" s="614" t="s">
        <v>1006</v>
      </c>
      <c r="D85" s="615"/>
      <c r="E85" s="616"/>
      <c r="F85" s="626"/>
      <c r="G85" s="618"/>
      <c r="H85" s="211"/>
      <c r="I85" s="211"/>
      <c r="J85" s="211"/>
      <c r="K85" s="211"/>
      <c r="L85" s="212"/>
    </row>
    <row r="86" spans="1:12" s="215" customFormat="1" ht="11" customHeight="1">
      <c r="A86" s="622"/>
      <c r="B86" s="622"/>
      <c r="C86" s="436"/>
      <c r="D86" s="615"/>
      <c r="E86" s="616"/>
      <c r="F86" s="626"/>
      <c r="G86" s="618"/>
      <c r="H86" s="211"/>
      <c r="I86" s="211"/>
      <c r="J86" s="211"/>
      <c r="K86" s="211"/>
      <c r="L86" s="212"/>
    </row>
    <row r="87" spans="1:12" s="224" customFormat="1">
      <c r="A87" s="622"/>
      <c r="B87" s="622" t="s">
        <v>1007</v>
      </c>
      <c r="C87" s="436" t="s">
        <v>1008</v>
      </c>
      <c r="D87" s="615" t="s">
        <v>27</v>
      </c>
      <c r="E87" s="616">
        <v>10</v>
      </c>
      <c r="F87" s="617">
        <v>0</v>
      </c>
      <c r="G87" s="618">
        <f>F87*E87</f>
        <v>0</v>
      </c>
      <c r="H87" s="211"/>
      <c r="I87" s="211"/>
      <c r="J87" s="211"/>
      <c r="K87" s="211"/>
      <c r="L87" s="212"/>
    </row>
    <row r="88" spans="1:12" s="215" customFormat="1" ht="11" customHeight="1">
      <c r="A88" s="622"/>
      <c r="B88" s="622"/>
      <c r="C88" s="436"/>
      <c r="D88" s="615"/>
      <c r="E88" s="616"/>
      <c r="F88" s="626"/>
      <c r="G88" s="618"/>
      <c r="H88" s="211"/>
      <c r="I88" s="211"/>
      <c r="J88" s="211"/>
      <c r="K88" s="211"/>
      <c r="L88" s="212"/>
    </row>
    <row r="89" spans="1:12" s="224" customFormat="1">
      <c r="A89" s="612"/>
      <c r="B89" s="622" t="s">
        <v>1009</v>
      </c>
      <c r="C89" s="436" t="s">
        <v>1010</v>
      </c>
      <c r="D89" s="615" t="s">
        <v>27</v>
      </c>
      <c r="E89" s="616">
        <v>500</v>
      </c>
      <c r="F89" s="617">
        <v>0</v>
      </c>
      <c r="G89" s="618">
        <f>F89*E89</f>
        <v>0</v>
      </c>
      <c r="H89" s="211"/>
      <c r="I89" s="211"/>
      <c r="J89" s="211"/>
      <c r="K89" s="211"/>
      <c r="L89" s="212"/>
    </row>
    <row r="90" spans="1:12" s="215" customFormat="1" ht="11" customHeight="1">
      <c r="A90" s="622"/>
      <c r="B90" s="622"/>
      <c r="C90" s="436"/>
      <c r="D90" s="615"/>
      <c r="E90" s="616"/>
      <c r="F90" s="350"/>
      <c r="G90" s="618"/>
      <c r="H90" s="211"/>
      <c r="I90" s="211"/>
      <c r="J90" s="211"/>
      <c r="K90" s="211"/>
      <c r="L90" s="212"/>
    </row>
    <row r="91" spans="1:12" s="224" customFormat="1">
      <c r="A91" s="612"/>
      <c r="B91" s="622" t="s">
        <v>1011</v>
      </c>
      <c r="C91" s="436" t="s">
        <v>1012</v>
      </c>
      <c r="D91" s="615" t="s">
        <v>27</v>
      </c>
      <c r="E91" s="616">
        <v>400</v>
      </c>
      <c r="F91" s="617">
        <v>0</v>
      </c>
      <c r="G91" s="618">
        <f>F91*E91</f>
        <v>0</v>
      </c>
      <c r="H91" s="211"/>
      <c r="I91" s="211"/>
      <c r="J91" s="211"/>
      <c r="K91" s="211"/>
      <c r="L91" s="212"/>
    </row>
    <row r="92" spans="1:12" ht="11" customHeight="1">
      <c r="A92" s="622"/>
      <c r="B92" s="622"/>
      <c r="C92" s="436"/>
      <c r="D92" s="615"/>
      <c r="E92" s="616"/>
      <c r="F92" s="626"/>
      <c r="G92" s="618"/>
      <c r="H92" s="211"/>
      <c r="I92" s="211"/>
      <c r="J92" s="211"/>
      <c r="K92" s="211"/>
      <c r="L92" s="212"/>
    </row>
    <row r="93" spans="1:12" ht="11" customHeight="1">
      <c r="A93" s="622"/>
      <c r="B93" s="622"/>
      <c r="C93" s="436"/>
      <c r="D93" s="615"/>
      <c r="E93" s="616"/>
      <c r="F93" s="626"/>
      <c r="G93" s="618"/>
      <c r="H93" s="211"/>
      <c r="I93" s="211"/>
      <c r="J93" s="211"/>
      <c r="K93" s="211"/>
      <c r="L93" s="212"/>
    </row>
    <row r="94" spans="1:12" s="223" customFormat="1" ht="37.5">
      <c r="A94" s="612">
        <f>A85+1</f>
        <v>26</v>
      </c>
      <c r="B94" s="622"/>
      <c r="C94" s="614" t="s">
        <v>1013</v>
      </c>
      <c r="D94" s="615"/>
      <c r="E94" s="616"/>
      <c r="F94" s="626"/>
      <c r="G94" s="618"/>
      <c r="H94" s="122"/>
      <c r="I94" s="122"/>
      <c r="J94" s="122"/>
      <c r="K94" s="122"/>
      <c r="L94" s="212"/>
    </row>
    <row r="95" spans="1:12" ht="11" customHeight="1">
      <c r="A95" s="622"/>
      <c r="B95" s="622"/>
      <c r="C95" s="436"/>
      <c r="D95" s="615"/>
      <c r="E95" s="616"/>
      <c r="F95" s="350"/>
      <c r="G95" s="618"/>
      <c r="H95" s="122"/>
      <c r="I95" s="122"/>
      <c r="J95" s="122"/>
      <c r="K95" s="122"/>
      <c r="L95" s="212"/>
    </row>
    <row r="96" spans="1:12" s="223" customFormat="1">
      <c r="A96" s="612"/>
      <c r="B96" s="622" t="s">
        <v>1009</v>
      </c>
      <c r="C96" s="436" t="s">
        <v>1010</v>
      </c>
      <c r="D96" s="615" t="s">
        <v>27</v>
      </c>
      <c r="E96" s="616">
        <v>150</v>
      </c>
      <c r="F96" s="617">
        <v>0</v>
      </c>
      <c r="G96" s="618">
        <f>F96*E96</f>
        <v>0</v>
      </c>
      <c r="H96" s="122"/>
      <c r="I96" s="122"/>
      <c r="J96" s="122"/>
      <c r="K96" s="122"/>
      <c r="L96" s="212"/>
    </row>
    <row r="97" spans="1:19" ht="11" customHeight="1">
      <c r="A97" s="622"/>
      <c r="B97" s="622"/>
      <c r="C97" s="436"/>
      <c r="D97" s="615"/>
      <c r="E97" s="616"/>
      <c r="F97" s="350"/>
      <c r="G97" s="618"/>
      <c r="H97" s="122"/>
      <c r="I97" s="122"/>
      <c r="J97" s="122"/>
      <c r="K97" s="122"/>
      <c r="L97" s="212"/>
    </row>
    <row r="98" spans="1:19" s="223" customFormat="1">
      <c r="A98" s="612"/>
      <c r="B98" s="622" t="s">
        <v>1011</v>
      </c>
      <c r="C98" s="436" t="s">
        <v>1012</v>
      </c>
      <c r="D98" s="615" t="s">
        <v>27</v>
      </c>
      <c r="E98" s="616">
        <v>10</v>
      </c>
      <c r="F98" s="617">
        <v>0</v>
      </c>
      <c r="G98" s="618">
        <f>F98*E98</f>
        <v>0</v>
      </c>
      <c r="H98" s="211"/>
      <c r="I98" s="211"/>
      <c r="J98" s="211"/>
      <c r="K98" s="211"/>
      <c r="L98" s="212"/>
    </row>
    <row r="99" spans="1:19" s="215" customFormat="1" ht="11" customHeight="1">
      <c r="A99" s="622"/>
      <c r="B99" s="622"/>
      <c r="C99" s="436"/>
      <c r="D99" s="615"/>
      <c r="E99" s="616"/>
      <c r="F99" s="601"/>
      <c r="G99" s="618"/>
      <c r="H99" s="211"/>
      <c r="I99" s="211"/>
      <c r="J99" s="211"/>
      <c r="K99" s="211"/>
      <c r="L99" s="212"/>
    </row>
    <row r="100" spans="1:19" s="224" customFormat="1" ht="87.5">
      <c r="A100" s="612">
        <f>A94+1</f>
        <v>27</v>
      </c>
      <c r="B100" s="622"/>
      <c r="C100" s="614" t="s">
        <v>1014</v>
      </c>
      <c r="D100" s="615"/>
      <c r="E100" s="616"/>
      <c r="F100" s="626"/>
      <c r="G100" s="618"/>
      <c r="H100" s="122"/>
      <c r="I100" s="122"/>
      <c r="J100" s="122"/>
      <c r="K100" s="122"/>
      <c r="L100" s="212"/>
    </row>
    <row r="101" spans="1:19" s="218" customFormat="1" ht="11" customHeight="1">
      <c r="A101" s="622"/>
      <c r="B101" s="622"/>
      <c r="C101" s="436"/>
      <c r="D101" s="615"/>
      <c r="E101" s="616"/>
      <c r="F101" s="626"/>
      <c r="G101" s="618"/>
      <c r="H101" s="122"/>
      <c r="I101" s="122"/>
      <c r="J101" s="122"/>
      <c r="K101" s="122"/>
      <c r="L101" s="212"/>
    </row>
    <row r="102" spans="1:19" s="218" customFormat="1" ht="13">
      <c r="A102" s="612"/>
      <c r="B102" s="622" t="s">
        <v>1015</v>
      </c>
      <c r="C102" s="436" t="s">
        <v>1016</v>
      </c>
      <c r="D102" s="615" t="s">
        <v>27</v>
      </c>
      <c r="E102" s="616">
        <v>150</v>
      </c>
      <c r="F102" s="617">
        <v>0</v>
      </c>
      <c r="G102" s="618">
        <f>F102*E102</f>
        <v>0</v>
      </c>
      <c r="H102" s="211"/>
      <c r="I102" s="211"/>
      <c r="J102" s="211"/>
      <c r="K102" s="211"/>
      <c r="L102" s="212"/>
    </row>
    <row r="103" spans="1:19" ht="11" customHeight="1">
      <c r="A103" s="622"/>
      <c r="B103" s="622"/>
      <c r="C103" s="436"/>
      <c r="D103" s="615"/>
      <c r="E103" s="616"/>
      <c r="F103" s="350"/>
      <c r="G103" s="618"/>
      <c r="H103" s="211"/>
      <c r="I103" s="211"/>
      <c r="J103" s="211"/>
      <c r="K103" s="211"/>
      <c r="L103" s="212"/>
    </row>
    <row r="104" spans="1:19">
      <c r="A104" s="612"/>
      <c r="B104" s="622" t="s">
        <v>1017</v>
      </c>
      <c r="C104" s="436" t="s">
        <v>1018</v>
      </c>
      <c r="D104" s="615" t="s">
        <v>27</v>
      </c>
      <c r="E104" s="616">
        <v>10</v>
      </c>
      <c r="F104" s="617">
        <v>0</v>
      </c>
      <c r="G104" s="618">
        <f>F104*E104</f>
        <v>0</v>
      </c>
      <c r="H104" s="211"/>
      <c r="I104" s="211"/>
      <c r="J104" s="211"/>
      <c r="K104" s="211"/>
      <c r="L104" s="212"/>
    </row>
    <row r="105" spans="1:19" s="224" customFormat="1">
      <c r="A105" s="622"/>
      <c r="B105" s="622"/>
      <c r="C105" s="436"/>
      <c r="D105" s="615"/>
      <c r="E105" s="616"/>
      <c r="F105" s="626"/>
      <c r="G105" s="618"/>
      <c r="H105" s="211"/>
      <c r="I105" s="211"/>
      <c r="J105" s="211"/>
      <c r="K105" s="211"/>
      <c r="L105" s="212"/>
    </row>
    <row r="106" spans="1:19" s="224" customFormat="1" ht="50">
      <c r="A106" s="612">
        <f>A100+1</f>
        <v>28</v>
      </c>
      <c r="B106" s="622" t="s">
        <v>1019</v>
      </c>
      <c r="C106" s="614" t="s">
        <v>1020</v>
      </c>
      <c r="D106" s="615" t="s">
        <v>164</v>
      </c>
      <c r="E106" s="616">
        <v>21</v>
      </c>
      <c r="F106" s="617">
        <v>0</v>
      </c>
      <c r="G106" s="618">
        <f>F106*E106</f>
        <v>0</v>
      </c>
      <c r="H106" s="211"/>
      <c r="I106" s="211"/>
      <c r="J106" s="211"/>
      <c r="K106" s="211"/>
      <c r="L106" s="212"/>
    </row>
    <row r="107" spans="1:19">
      <c r="A107" s="622"/>
      <c r="B107" s="622"/>
      <c r="C107" s="436"/>
      <c r="D107" s="615"/>
      <c r="E107" s="616"/>
      <c r="F107" s="626"/>
      <c r="G107" s="618"/>
      <c r="H107" s="211"/>
      <c r="I107" s="211"/>
      <c r="J107" s="211"/>
      <c r="K107" s="211"/>
      <c r="L107" s="212"/>
    </row>
    <row r="108" spans="1:19" ht="62.5">
      <c r="A108" s="612">
        <f>A106+1</f>
        <v>29</v>
      </c>
      <c r="B108" s="622"/>
      <c r="C108" s="614" t="s">
        <v>1021</v>
      </c>
      <c r="D108" s="615"/>
      <c r="E108" s="616"/>
      <c r="F108" s="626"/>
      <c r="G108" s="618"/>
      <c r="H108" s="211"/>
      <c r="I108" s="211"/>
      <c r="J108" s="211"/>
      <c r="K108" s="211"/>
      <c r="L108" s="212"/>
      <c r="M108" s="225"/>
      <c r="N108" s="225"/>
      <c r="O108" s="225"/>
      <c r="P108" s="226"/>
      <c r="Q108" s="225"/>
      <c r="R108" s="212"/>
      <c r="S108" s="212"/>
    </row>
    <row r="109" spans="1:19">
      <c r="A109" s="622"/>
      <c r="B109" s="622"/>
      <c r="C109" s="436"/>
      <c r="D109" s="615"/>
      <c r="E109" s="616"/>
      <c r="F109" s="626"/>
      <c r="G109" s="618"/>
      <c r="H109" s="211"/>
      <c r="I109" s="211"/>
      <c r="J109" s="211"/>
      <c r="K109" s="211"/>
      <c r="L109" s="212"/>
      <c r="M109" s="225"/>
      <c r="N109" s="225"/>
      <c r="O109" s="225"/>
      <c r="P109" s="226"/>
      <c r="Q109" s="225"/>
      <c r="R109" s="212"/>
      <c r="S109" s="212"/>
    </row>
    <row r="110" spans="1:19">
      <c r="A110" s="612"/>
      <c r="B110" s="622" t="s">
        <v>1022</v>
      </c>
      <c r="C110" s="436" t="s">
        <v>1023</v>
      </c>
      <c r="D110" s="615" t="s">
        <v>164</v>
      </c>
      <c r="E110" s="616">
        <v>1</v>
      </c>
      <c r="F110" s="617">
        <v>0</v>
      </c>
      <c r="G110" s="618">
        <f>F110*E110</f>
        <v>0</v>
      </c>
      <c r="H110" s="211"/>
      <c r="I110" s="211"/>
      <c r="J110" s="211"/>
      <c r="K110" s="211"/>
      <c r="L110" s="212"/>
      <c r="M110" s="225"/>
      <c r="N110" s="225"/>
      <c r="O110" s="225"/>
      <c r="P110" s="226"/>
      <c r="Q110" s="225"/>
      <c r="R110" s="212"/>
      <c r="S110" s="212"/>
    </row>
    <row r="111" spans="1:19">
      <c r="A111" s="622"/>
      <c r="B111" s="622"/>
      <c r="C111" s="436"/>
      <c r="D111" s="615"/>
      <c r="E111" s="616"/>
      <c r="F111" s="350"/>
      <c r="G111" s="618"/>
      <c r="H111" s="211"/>
      <c r="I111" s="211"/>
      <c r="J111" s="211"/>
      <c r="K111" s="211"/>
      <c r="L111" s="212"/>
      <c r="M111" s="225"/>
      <c r="N111" s="225"/>
      <c r="O111" s="225"/>
      <c r="P111" s="226"/>
      <c r="Q111" s="225"/>
      <c r="R111" s="212"/>
      <c r="S111" s="212"/>
    </row>
    <row r="112" spans="1:19">
      <c r="A112" s="612"/>
      <c r="B112" s="622" t="s">
        <v>1024</v>
      </c>
      <c r="C112" s="436" t="s">
        <v>1025</v>
      </c>
      <c r="D112" s="615" t="s">
        <v>164</v>
      </c>
      <c r="E112" s="616">
        <v>1</v>
      </c>
      <c r="F112" s="617">
        <v>0</v>
      </c>
      <c r="G112" s="618">
        <f>F112*E112</f>
        <v>0</v>
      </c>
      <c r="H112" s="211"/>
      <c r="I112" s="211"/>
      <c r="J112" s="211"/>
      <c r="K112" s="211"/>
      <c r="L112" s="212"/>
    </row>
    <row r="113" spans="1:19">
      <c r="A113" s="622"/>
      <c r="B113" s="622"/>
      <c r="C113" s="436"/>
      <c r="D113" s="615"/>
      <c r="E113" s="616"/>
      <c r="F113" s="626"/>
      <c r="G113" s="618">
        <f>F113*E113</f>
        <v>0</v>
      </c>
      <c r="H113" s="211"/>
      <c r="I113" s="211"/>
      <c r="J113" s="211"/>
      <c r="K113" s="211"/>
      <c r="L113" s="212"/>
    </row>
    <row r="114" spans="1:19" ht="25">
      <c r="A114" s="612">
        <f>A108+1</f>
        <v>30</v>
      </c>
      <c r="B114" s="622" t="s">
        <v>1026</v>
      </c>
      <c r="C114" s="614" t="s">
        <v>1027</v>
      </c>
      <c r="D114" s="615" t="s">
        <v>164</v>
      </c>
      <c r="E114" s="616">
        <v>15</v>
      </c>
      <c r="F114" s="617">
        <v>0</v>
      </c>
      <c r="G114" s="618">
        <f>F114*E114</f>
        <v>0</v>
      </c>
      <c r="H114" s="211"/>
      <c r="I114" s="211"/>
      <c r="J114" s="211"/>
      <c r="K114" s="211"/>
      <c r="L114" s="212"/>
      <c r="M114" s="225"/>
      <c r="N114" s="225"/>
      <c r="O114" s="225"/>
      <c r="P114" s="226"/>
      <c r="Q114" s="225"/>
      <c r="R114" s="212"/>
      <c r="S114" s="212"/>
    </row>
    <row r="115" spans="1:19">
      <c r="A115" s="622"/>
      <c r="B115" s="622"/>
      <c r="C115" s="436"/>
      <c r="D115" s="615"/>
      <c r="E115" s="616"/>
      <c r="F115" s="350"/>
      <c r="G115" s="618"/>
      <c r="H115" s="211"/>
      <c r="I115" s="211"/>
      <c r="J115" s="211"/>
      <c r="K115" s="211"/>
      <c r="L115" s="212"/>
    </row>
    <row r="116" spans="1:19" ht="13">
      <c r="A116" s="622"/>
      <c r="B116" s="615"/>
      <c r="C116" s="608" t="s">
        <v>1028</v>
      </c>
      <c r="D116" s="436"/>
      <c r="E116" s="616"/>
      <c r="F116" s="601"/>
      <c r="G116" s="618"/>
      <c r="H116" s="211"/>
      <c r="I116" s="211"/>
      <c r="J116" s="211"/>
      <c r="K116" s="211"/>
      <c r="L116" s="212"/>
      <c r="M116" s="225"/>
      <c r="N116" s="225"/>
      <c r="O116" s="225"/>
      <c r="P116" s="226"/>
      <c r="Q116" s="225"/>
      <c r="R116" s="212"/>
      <c r="S116" s="212"/>
    </row>
    <row r="117" spans="1:19" ht="13">
      <c r="A117" s="622"/>
      <c r="B117" s="615"/>
      <c r="C117" s="606"/>
      <c r="D117" s="436"/>
      <c r="E117" s="616"/>
      <c r="F117" s="601"/>
      <c r="G117" s="618"/>
      <c r="H117" s="211"/>
      <c r="I117" s="211"/>
      <c r="J117" s="211"/>
      <c r="K117" s="211"/>
      <c r="L117" s="212"/>
    </row>
    <row r="118" spans="1:19" s="218" customFormat="1" ht="25">
      <c r="A118" s="612">
        <f>A114+1</f>
        <v>31</v>
      </c>
      <c r="B118" s="622"/>
      <c r="C118" s="614" t="s">
        <v>1029</v>
      </c>
      <c r="D118" s="436"/>
      <c r="E118" s="616"/>
      <c r="F118" s="601"/>
      <c r="G118" s="618"/>
      <c r="H118" s="211"/>
      <c r="I118" s="211"/>
      <c r="J118" s="211"/>
      <c r="K118" s="211"/>
      <c r="L118" s="212"/>
    </row>
    <row r="119" spans="1:19" s="218" customFormat="1" ht="13">
      <c r="A119" s="622"/>
      <c r="B119" s="615"/>
      <c r="C119" s="436"/>
      <c r="D119" s="615"/>
      <c r="E119" s="616"/>
      <c r="F119" s="601"/>
      <c r="G119" s="618"/>
      <c r="H119" s="122"/>
      <c r="I119" s="122"/>
      <c r="J119" s="122"/>
      <c r="K119" s="122"/>
      <c r="L119" s="212"/>
    </row>
    <row r="120" spans="1:19">
      <c r="A120" s="612"/>
      <c r="B120" s="615" t="s">
        <v>1030</v>
      </c>
      <c r="C120" s="436" t="s">
        <v>1031</v>
      </c>
      <c r="D120" s="615" t="s">
        <v>164</v>
      </c>
      <c r="E120" s="616">
        <v>10</v>
      </c>
      <c r="F120" s="617">
        <v>0</v>
      </c>
      <c r="G120" s="618">
        <f>F120*E120</f>
        <v>0</v>
      </c>
      <c r="H120" s="211"/>
      <c r="I120" s="211"/>
      <c r="J120" s="211"/>
      <c r="K120" s="211"/>
      <c r="L120" s="212"/>
    </row>
    <row r="121" spans="1:19">
      <c r="A121" s="622"/>
      <c r="B121" s="615"/>
      <c r="C121" s="436"/>
      <c r="D121" s="615"/>
      <c r="E121" s="616"/>
      <c r="F121" s="350"/>
      <c r="G121" s="618"/>
      <c r="H121" s="211"/>
      <c r="I121" s="211"/>
      <c r="J121" s="211"/>
      <c r="K121" s="211"/>
      <c r="L121" s="212"/>
    </row>
    <row r="122" spans="1:19">
      <c r="A122" s="612"/>
      <c r="B122" s="622" t="s">
        <v>1032</v>
      </c>
      <c r="C122" s="614" t="s">
        <v>1033</v>
      </c>
      <c r="D122" s="615" t="s">
        <v>164</v>
      </c>
      <c r="E122" s="616">
        <v>8</v>
      </c>
      <c r="F122" s="617">
        <v>0</v>
      </c>
      <c r="G122" s="618">
        <f>F122*E122</f>
        <v>0</v>
      </c>
      <c r="H122" s="211"/>
      <c r="I122" s="211"/>
      <c r="J122" s="211"/>
      <c r="K122" s="211"/>
      <c r="L122" s="212"/>
    </row>
    <row r="123" spans="1:19">
      <c r="A123" s="622"/>
      <c r="B123" s="615"/>
      <c r="C123" s="436"/>
      <c r="D123" s="615"/>
      <c r="E123" s="616"/>
      <c r="F123" s="350"/>
      <c r="G123" s="618"/>
      <c r="H123" s="211"/>
      <c r="I123" s="211"/>
      <c r="J123" s="211"/>
      <c r="K123" s="211"/>
      <c r="L123" s="212"/>
    </row>
    <row r="124" spans="1:19" ht="37.5">
      <c r="A124" s="612">
        <f>A118+1</f>
        <v>32</v>
      </c>
      <c r="B124" s="622" t="s">
        <v>1034</v>
      </c>
      <c r="C124" s="614" t="s">
        <v>1035</v>
      </c>
      <c r="D124" s="615"/>
      <c r="E124" s="616"/>
      <c r="F124" s="626"/>
      <c r="G124" s="618"/>
      <c r="H124" s="211"/>
      <c r="I124" s="211"/>
      <c r="J124" s="211"/>
      <c r="K124" s="211"/>
      <c r="L124" s="212"/>
    </row>
    <row r="125" spans="1:19">
      <c r="A125" s="622"/>
      <c r="B125" s="622"/>
      <c r="C125" s="614"/>
      <c r="D125" s="615"/>
      <c r="E125" s="616"/>
      <c r="F125" s="343"/>
      <c r="G125" s="618"/>
      <c r="H125" s="211"/>
      <c r="I125" s="211"/>
      <c r="J125" s="211"/>
      <c r="K125" s="211"/>
      <c r="L125" s="212"/>
    </row>
    <row r="126" spans="1:19">
      <c r="A126" s="612"/>
      <c r="B126" s="641"/>
      <c r="C126" s="642" t="s">
        <v>1036</v>
      </c>
      <c r="D126" s="615" t="s">
        <v>164</v>
      </c>
      <c r="E126" s="616">
        <v>5</v>
      </c>
      <c r="F126" s="617">
        <v>0</v>
      </c>
      <c r="G126" s="618">
        <f>F126*E126</f>
        <v>0</v>
      </c>
      <c r="H126" s="211"/>
      <c r="I126" s="211"/>
      <c r="J126" s="211"/>
      <c r="K126" s="211"/>
      <c r="L126" s="212"/>
    </row>
    <row r="127" spans="1:19">
      <c r="A127" s="622"/>
      <c r="B127" s="622"/>
      <c r="C127" s="614"/>
      <c r="D127" s="615"/>
      <c r="E127" s="616"/>
      <c r="F127" s="343"/>
      <c r="G127" s="618"/>
      <c r="H127" s="211"/>
      <c r="I127" s="211"/>
      <c r="J127" s="211"/>
      <c r="K127" s="211"/>
      <c r="L127" s="212"/>
    </row>
    <row r="128" spans="1:19" ht="62.5">
      <c r="A128" s="612">
        <f>A124+1</f>
        <v>33</v>
      </c>
      <c r="B128" s="622" t="s">
        <v>1037</v>
      </c>
      <c r="C128" s="614" t="s">
        <v>1038</v>
      </c>
      <c r="D128" s="615" t="s">
        <v>164</v>
      </c>
      <c r="E128" s="616">
        <v>4</v>
      </c>
      <c r="F128" s="617">
        <v>0</v>
      </c>
      <c r="G128" s="618">
        <f>F128*E128</f>
        <v>0</v>
      </c>
      <c r="H128" s="211"/>
      <c r="I128" s="211"/>
      <c r="J128" s="211"/>
      <c r="K128" s="211"/>
      <c r="L128" s="212"/>
    </row>
    <row r="129" spans="1:12">
      <c r="A129" s="622"/>
      <c r="B129" s="622"/>
      <c r="C129" s="614"/>
      <c r="D129" s="615"/>
      <c r="E129" s="616"/>
      <c r="F129" s="343"/>
      <c r="G129" s="618"/>
      <c r="H129" s="211"/>
      <c r="I129" s="211"/>
      <c r="J129" s="211"/>
      <c r="K129" s="211"/>
      <c r="L129" s="212"/>
    </row>
    <row r="130" spans="1:12" ht="13">
      <c r="A130" s="643"/>
      <c r="B130" s="419"/>
      <c r="C130" s="644" t="s">
        <v>1039</v>
      </c>
      <c r="D130" s="419"/>
      <c r="E130" s="616"/>
      <c r="F130" s="645"/>
      <c r="G130" s="618"/>
      <c r="H130" s="211"/>
      <c r="I130" s="211"/>
      <c r="J130" s="211"/>
      <c r="K130" s="211"/>
      <c r="L130" s="212"/>
    </row>
    <row r="131" spans="1:12" s="218" customFormat="1" ht="13">
      <c r="A131" s="622"/>
      <c r="B131" s="622"/>
      <c r="C131" s="614"/>
      <c r="D131" s="615"/>
      <c r="E131" s="616"/>
      <c r="F131" s="626"/>
      <c r="G131" s="618"/>
      <c r="H131" s="211"/>
      <c r="I131" s="211"/>
      <c r="J131" s="211"/>
      <c r="K131" s="211"/>
      <c r="L131" s="212"/>
    </row>
    <row r="132" spans="1:12" s="218" customFormat="1" ht="25">
      <c r="A132" s="612">
        <f>A128+1</f>
        <v>34</v>
      </c>
      <c r="B132" s="622" t="s">
        <v>1040</v>
      </c>
      <c r="C132" s="614" t="s">
        <v>1041</v>
      </c>
      <c r="D132" s="615" t="s">
        <v>164</v>
      </c>
      <c r="E132" s="616">
        <v>2</v>
      </c>
      <c r="F132" s="617">
        <v>0</v>
      </c>
      <c r="G132" s="618">
        <f>F132*E132</f>
        <v>0</v>
      </c>
      <c r="H132" s="211"/>
      <c r="I132" s="211"/>
      <c r="J132" s="211"/>
      <c r="K132" s="211"/>
      <c r="L132" s="212"/>
    </row>
    <row r="133" spans="1:12" s="218" customFormat="1" ht="13">
      <c r="A133" s="622"/>
      <c r="B133" s="622"/>
      <c r="C133" s="614"/>
      <c r="D133" s="615"/>
      <c r="E133" s="616"/>
      <c r="F133" s="626"/>
      <c r="G133" s="618"/>
      <c r="H133" s="211"/>
      <c r="I133" s="211"/>
      <c r="J133" s="211"/>
      <c r="K133" s="211"/>
      <c r="L133" s="212"/>
    </row>
    <row r="134" spans="1:12" ht="25">
      <c r="A134" s="612">
        <f>A132+1</f>
        <v>35</v>
      </c>
      <c r="B134" s="622" t="s">
        <v>1042</v>
      </c>
      <c r="C134" s="614" t="s">
        <v>1043</v>
      </c>
      <c r="D134" s="615" t="s">
        <v>164</v>
      </c>
      <c r="E134" s="616">
        <v>4</v>
      </c>
      <c r="F134" s="617">
        <v>0</v>
      </c>
      <c r="G134" s="618">
        <f>F134*E134</f>
        <v>0</v>
      </c>
      <c r="H134" s="211"/>
      <c r="I134" s="211"/>
      <c r="J134" s="211"/>
      <c r="K134" s="211"/>
      <c r="L134" s="212"/>
    </row>
    <row r="135" spans="1:12" s="218" customFormat="1" ht="13">
      <c r="A135" s="622"/>
      <c r="B135" s="622"/>
      <c r="C135" s="614"/>
      <c r="D135" s="615"/>
      <c r="E135" s="616"/>
      <c r="F135" s="350"/>
      <c r="G135" s="618"/>
      <c r="H135" s="211"/>
      <c r="I135" s="211"/>
      <c r="J135" s="211"/>
      <c r="K135" s="211"/>
      <c r="L135" s="212"/>
    </row>
    <row r="136" spans="1:12" s="218" customFormat="1" ht="37.5">
      <c r="A136" s="612">
        <f>A134+1</f>
        <v>36</v>
      </c>
      <c r="B136" s="622" t="s">
        <v>1044</v>
      </c>
      <c r="C136" s="614" t="s">
        <v>1045</v>
      </c>
      <c r="D136" s="615" t="s">
        <v>164</v>
      </c>
      <c r="E136" s="616">
        <v>4</v>
      </c>
      <c r="F136" s="617">
        <v>0</v>
      </c>
      <c r="G136" s="618">
        <f>F136*E136</f>
        <v>0</v>
      </c>
      <c r="H136" s="211"/>
      <c r="I136" s="211"/>
      <c r="J136" s="211"/>
      <c r="K136" s="211"/>
      <c r="L136" s="212"/>
    </row>
    <row r="137" spans="1:12" s="218" customFormat="1" ht="13">
      <c r="A137" s="612"/>
      <c r="B137" s="622"/>
      <c r="C137" s="614"/>
      <c r="D137" s="615"/>
      <c r="E137" s="616"/>
      <c r="F137" s="350"/>
      <c r="G137" s="618"/>
      <c r="H137" s="211"/>
      <c r="I137" s="211"/>
      <c r="J137" s="211"/>
      <c r="K137" s="211"/>
      <c r="L137" s="212"/>
    </row>
    <row r="138" spans="1:12" s="218" customFormat="1" ht="13">
      <c r="A138" s="646" t="s">
        <v>1046</v>
      </c>
      <c r="B138" s="315"/>
      <c r="C138" s="647" t="s">
        <v>1047</v>
      </c>
      <c r="D138" s="648"/>
      <c r="E138" s="649"/>
      <c r="F138" s="425"/>
      <c r="G138" s="602"/>
      <c r="H138" s="211"/>
      <c r="I138" s="211"/>
      <c r="J138" s="211"/>
      <c r="K138" s="211"/>
      <c r="L138" s="212"/>
    </row>
    <row r="139" spans="1:12" s="218" customFormat="1" ht="13">
      <c r="A139" s="650"/>
      <c r="B139" s="651"/>
      <c r="C139" s="647"/>
      <c r="D139" s="651"/>
      <c r="E139" s="652"/>
      <c r="F139" s="653"/>
      <c r="G139" s="654"/>
      <c r="H139" s="211"/>
      <c r="I139" s="211"/>
      <c r="J139" s="211"/>
      <c r="K139" s="211"/>
      <c r="L139" s="212"/>
    </row>
    <row r="140" spans="1:12" s="218" customFormat="1" ht="13">
      <c r="A140" s="650"/>
      <c r="B140" s="651"/>
      <c r="C140" s="608" t="s">
        <v>1048</v>
      </c>
      <c r="D140" s="651"/>
      <c r="E140" s="655"/>
      <c r="F140" s="656"/>
      <c r="G140" s="654"/>
      <c r="H140" s="211"/>
      <c r="I140" s="211"/>
      <c r="J140" s="211"/>
      <c r="K140" s="211"/>
      <c r="L140" s="212"/>
    </row>
    <row r="141" spans="1:12" s="218" customFormat="1" ht="13">
      <c r="A141" s="622"/>
      <c r="B141" s="622"/>
      <c r="C141" s="614"/>
      <c r="D141" s="615"/>
      <c r="E141" s="655"/>
      <c r="F141" s="656"/>
      <c r="G141" s="657"/>
      <c r="H141" s="211"/>
      <c r="I141" s="211"/>
      <c r="J141" s="211"/>
      <c r="K141" s="211"/>
      <c r="L141" s="212"/>
    </row>
    <row r="142" spans="1:12" s="218" customFormat="1" ht="25.5">
      <c r="A142" s="624">
        <f>A136+1</f>
        <v>37</v>
      </c>
      <c r="B142" s="658" t="s">
        <v>825</v>
      </c>
      <c r="C142" s="642" t="s">
        <v>1049</v>
      </c>
      <c r="D142" s="659" t="s">
        <v>90</v>
      </c>
      <c r="E142" s="655">
        <v>1500</v>
      </c>
      <c r="F142" s="617">
        <v>0</v>
      </c>
      <c r="G142" s="660">
        <f>E142*F142/1000</f>
        <v>0</v>
      </c>
      <c r="H142" s="211"/>
      <c r="I142" s="211"/>
      <c r="J142" s="211"/>
      <c r="K142" s="211"/>
      <c r="L142" s="212"/>
    </row>
    <row r="143" spans="1:12" s="218" customFormat="1" ht="13">
      <c r="A143" s="661"/>
      <c r="B143" s="662"/>
      <c r="C143" s="642"/>
      <c r="D143" s="659"/>
      <c r="E143" s="655"/>
      <c r="F143" s="656"/>
      <c r="G143" s="660"/>
      <c r="H143" s="211"/>
      <c r="I143" s="211"/>
      <c r="J143" s="211"/>
      <c r="K143" s="211"/>
      <c r="L143" s="212"/>
    </row>
    <row r="144" spans="1:12" s="218" customFormat="1" ht="25.5">
      <c r="A144" s="624">
        <f>A142+1</f>
        <v>38</v>
      </c>
      <c r="B144" s="641" t="s">
        <v>827</v>
      </c>
      <c r="C144" s="642" t="s">
        <v>828</v>
      </c>
      <c r="D144" s="659" t="s">
        <v>90</v>
      </c>
      <c r="E144" s="655">
        <v>945</v>
      </c>
      <c r="F144" s="617">
        <v>0</v>
      </c>
      <c r="G144" s="660">
        <f>E144*F144/1000</f>
        <v>0</v>
      </c>
      <c r="H144" s="211"/>
      <c r="I144" s="211"/>
      <c r="J144" s="211"/>
      <c r="K144" s="211"/>
      <c r="L144" s="212"/>
    </row>
    <row r="145" spans="1:12" s="218" customFormat="1" ht="13">
      <c r="A145" s="661"/>
      <c r="B145" s="663"/>
      <c r="C145" s="642"/>
      <c r="D145" s="625"/>
      <c r="E145" s="655"/>
      <c r="F145" s="656"/>
      <c r="G145" s="660"/>
      <c r="H145" s="211"/>
      <c r="I145" s="211"/>
      <c r="J145" s="211"/>
      <c r="K145" s="211"/>
      <c r="L145" s="212"/>
    </row>
    <row r="146" spans="1:12" s="218" customFormat="1" ht="25">
      <c r="A146" s="624">
        <f>A144+1</f>
        <v>39</v>
      </c>
      <c r="B146" s="661" t="s">
        <v>829</v>
      </c>
      <c r="C146" s="642" t="s">
        <v>830</v>
      </c>
      <c r="D146" s="659" t="s">
        <v>831</v>
      </c>
      <c r="E146" s="655">
        <v>450</v>
      </c>
      <c r="F146" s="617">
        <v>0</v>
      </c>
      <c r="G146" s="660">
        <f>E146*F146/100</f>
        <v>0</v>
      </c>
      <c r="H146" s="211"/>
      <c r="I146" s="211"/>
      <c r="J146" s="211"/>
      <c r="K146" s="211"/>
      <c r="L146" s="212"/>
    </row>
    <row r="147" spans="1:12" s="218" customFormat="1" ht="13">
      <c r="A147" s="636"/>
      <c r="B147" s="664"/>
      <c r="C147" s="637"/>
      <c r="D147" s="665"/>
      <c r="E147" s="655"/>
      <c r="F147" s="656"/>
      <c r="G147" s="656"/>
      <c r="H147" s="211"/>
      <c r="I147" s="211"/>
      <c r="J147" s="211"/>
      <c r="K147" s="211"/>
      <c r="L147" s="212"/>
    </row>
    <row r="148" spans="1:12" s="218" customFormat="1" ht="50">
      <c r="A148" s="624">
        <f>A146+1</f>
        <v>40</v>
      </c>
      <c r="B148" s="666"/>
      <c r="C148" s="637" t="s">
        <v>1050</v>
      </c>
      <c r="D148" s="667"/>
      <c r="E148" s="668"/>
      <c r="F148" s="399"/>
      <c r="G148" s="669"/>
      <c r="H148" s="211"/>
      <c r="I148" s="211"/>
      <c r="J148" s="211"/>
      <c r="K148" s="211"/>
      <c r="L148" s="212"/>
    </row>
    <row r="149" spans="1:12" s="218" customFormat="1" ht="13">
      <c r="A149" s="418"/>
      <c r="B149" s="666"/>
      <c r="C149" s="637"/>
      <c r="D149" s="670"/>
      <c r="E149" s="655"/>
      <c r="F149" s="399"/>
      <c r="G149" s="669"/>
      <c r="H149" s="211"/>
      <c r="I149" s="211"/>
      <c r="J149" s="211"/>
      <c r="K149" s="211"/>
      <c r="L149" s="212"/>
    </row>
    <row r="150" spans="1:12" s="218" customFormat="1" ht="13">
      <c r="A150" s="624"/>
      <c r="B150" s="671" t="s">
        <v>1051</v>
      </c>
      <c r="C150" s="637" t="s">
        <v>1052</v>
      </c>
      <c r="D150" s="670" t="s">
        <v>700</v>
      </c>
      <c r="E150" s="655">
        <v>100</v>
      </c>
      <c r="F150" s="617">
        <v>0</v>
      </c>
      <c r="G150" s="656">
        <f>F150*E150</f>
        <v>0</v>
      </c>
      <c r="H150" s="211"/>
      <c r="I150" s="211"/>
      <c r="J150" s="211"/>
      <c r="K150" s="211"/>
      <c r="L150" s="212"/>
    </row>
    <row r="151" spans="1:12" s="218" customFormat="1" ht="13">
      <c r="A151" s="418"/>
      <c r="B151" s="666"/>
      <c r="C151" s="637"/>
      <c r="D151" s="670"/>
      <c r="E151" s="655"/>
      <c r="F151" s="672"/>
      <c r="G151" s="656"/>
      <c r="H151" s="211"/>
      <c r="I151" s="211"/>
      <c r="J151" s="211"/>
      <c r="K151" s="211"/>
      <c r="L151" s="212"/>
    </row>
    <row r="152" spans="1:12" s="218" customFormat="1" ht="13">
      <c r="A152" s="624"/>
      <c r="B152" s="671" t="s">
        <v>1053</v>
      </c>
      <c r="C152" s="637" t="s">
        <v>1054</v>
      </c>
      <c r="D152" s="670" t="s">
        <v>700</v>
      </c>
      <c r="E152" s="655">
        <v>100</v>
      </c>
      <c r="F152" s="617">
        <v>0</v>
      </c>
      <c r="G152" s="656">
        <f>F152*E152</f>
        <v>0</v>
      </c>
      <c r="H152" s="211"/>
      <c r="I152" s="211"/>
      <c r="J152" s="211"/>
      <c r="K152" s="211"/>
      <c r="L152" s="212"/>
    </row>
    <row r="153" spans="1:12" s="218" customFormat="1" ht="13">
      <c r="A153" s="418"/>
      <c r="B153" s="671"/>
      <c r="C153" s="637"/>
      <c r="D153" s="670"/>
      <c r="E153" s="655"/>
      <c r="F153" s="672"/>
      <c r="G153" s="656"/>
      <c r="H153" s="211"/>
      <c r="I153" s="211"/>
      <c r="J153" s="211"/>
      <c r="K153" s="211"/>
      <c r="L153" s="212"/>
    </row>
    <row r="154" spans="1:12" s="218" customFormat="1" ht="13">
      <c r="A154" s="624"/>
      <c r="B154" s="671" t="s">
        <v>1055</v>
      </c>
      <c r="C154" s="637" t="s">
        <v>1056</v>
      </c>
      <c r="D154" s="670" t="s">
        <v>700</v>
      </c>
      <c r="E154" s="655">
        <v>100</v>
      </c>
      <c r="F154" s="617">
        <v>0</v>
      </c>
      <c r="G154" s="656">
        <f>F154*E154</f>
        <v>0</v>
      </c>
      <c r="H154" s="211"/>
      <c r="I154" s="211"/>
      <c r="J154" s="211"/>
      <c r="K154" s="211"/>
      <c r="L154" s="212"/>
    </row>
    <row r="155" spans="1:12" s="218" customFormat="1" ht="13">
      <c r="A155" s="418"/>
      <c r="B155" s="671"/>
      <c r="C155" s="637"/>
      <c r="D155" s="670"/>
      <c r="E155" s="655"/>
      <c r="F155" s="672"/>
      <c r="G155" s="656"/>
      <c r="H155" s="211"/>
      <c r="I155" s="211"/>
      <c r="J155" s="211"/>
      <c r="K155" s="211"/>
      <c r="L155" s="212"/>
    </row>
    <row r="156" spans="1:12" s="218" customFormat="1" ht="13">
      <c r="A156" s="650"/>
      <c r="B156" s="651"/>
      <c r="C156" s="608" t="s">
        <v>1057</v>
      </c>
      <c r="D156" s="651"/>
      <c r="E156" s="655"/>
      <c r="F156" s="656"/>
      <c r="G156" s="654"/>
      <c r="H156" s="211"/>
      <c r="I156" s="211"/>
      <c r="J156" s="211"/>
      <c r="K156" s="211"/>
      <c r="L156" s="212"/>
    </row>
    <row r="157" spans="1:12" s="218" customFormat="1" ht="13">
      <c r="A157" s="622"/>
      <c r="B157" s="622"/>
      <c r="C157" s="614"/>
      <c r="D157" s="615"/>
      <c r="E157" s="655"/>
      <c r="F157" s="656"/>
      <c r="G157" s="657"/>
      <c r="H157" s="211"/>
      <c r="I157" s="211"/>
      <c r="J157" s="211"/>
      <c r="K157" s="211"/>
      <c r="L157" s="212"/>
    </row>
    <row r="158" spans="1:12" s="218" customFormat="1" ht="25.5">
      <c r="A158" s="624">
        <f>A148+1</f>
        <v>41</v>
      </c>
      <c r="B158" s="658" t="s">
        <v>825</v>
      </c>
      <c r="C158" s="642" t="s">
        <v>1049</v>
      </c>
      <c r="D158" s="659" t="s">
        <v>90</v>
      </c>
      <c r="E158" s="655">
        <v>2800</v>
      </c>
      <c r="F158" s="617">
        <v>0</v>
      </c>
      <c r="G158" s="660">
        <f>E158*F158/1000</f>
        <v>0</v>
      </c>
      <c r="H158" s="211"/>
      <c r="I158" s="211"/>
      <c r="J158" s="211"/>
      <c r="K158" s="211"/>
      <c r="L158" s="212"/>
    </row>
    <row r="159" spans="1:12" s="218" customFormat="1" ht="13">
      <c r="A159" s="661"/>
      <c r="B159" s="662"/>
      <c r="C159" s="642"/>
      <c r="D159" s="659"/>
      <c r="E159" s="655"/>
      <c r="F159" s="656"/>
      <c r="G159" s="660"/>
      <c r="H159" s="211"/>
      <c r="I159" s="211"/>
      <c r="J159" s="211"/>
      <c r="K159" s="211"/>
      <c r="L159" s="212"/>
    </row>
    <row r="160" spans="1:12" s="218" customFormat="1" ht="25.5">
      <c r="A160" s="624">
        <f>A158+1</f>
        <v>42</v>
      </c>
      <c r="B160" s="641" t="s">
        <v>827</v>
      </c>
      <c r="C160" s="642" t="s">
        <v>828</v>
      </c>
      <c r="D160" s="659" t="s">
        <v>90</v>
      </c>
      <c r="E160" s="655">
        <v>1890</v>
      </c>
      <c r="F160" s="617">
        <v>0</v>
      </c>
      <c r="G160" s="660">
        <f>E160*F160/1000</f>
        <v>0</v>
      </c>
      <c r="H160" s="211"/>
      <c r="I160" s="211"/>
      <c r="J160" s="211"/>
      <c r="K160" s="211"/>
      <c r="L160" s="212"/>
    </row>
    <row r="161" spans="1:12" s="218" customFormat="1" ht="13">
      <c r="A161" s="661"/>
      <c r="B161" s="663"/>
      <c r="C161" s="642"/>
      <c r="D161" s="625"/>
      <c r="E161" s="655"/>
      <c r="F161" s="656"/>
      <c r="G161" s="660"/>
      <c r="H161" s="211"/>
      <c r="I161" s="211"/>
      <c r="J161" s="211"/>
      <c r="K161" s="211"/>
      <c r="L161" s="212"/>
    </row>
    <row r="162" spans="1:12" s="218" customFormat="1" ht="25">
      <c r="A162" s="624">
        <f>A160+1</f>
        <v>43</v>
      </c>
      <c r="B162" s="661" t="s">
        <v>829</v>
      </c>
      <c r="C162" s="642" t="s">
        <v>830</v>
      </c>
      <c r="D162" s="659" t="s">
        <v>831</v>
      </c>
      <c r="E162" s="655">
        <v>880</v>
      </c>
      <c r="F162" s="617">
        <v>0</v>
      </c>
      <c r="G162" s="660">
        <f>E162*F162/100</f>
        <v>0</v>
      </c>
      <c r="H162" s="211"/>
      <c r="I162" s="211"/>
      <c r="J162" s="211"/>
      <c r="K162" s="211"/>
      <c r="L162" s="212"/>
    </row>
    <row r="163" spans="1:12" s="218" customFormat="1" ht="13">
      <c r="A163" s="622"/>
      <c r="B163" s="622"/>
      <c r="C163" s="614"/>
      <c r="D163" s="615"/>
      <c r="E163" s="655"/>
      <c r="F163" s="656"/>
      <c r="G163" s="657"/>
      <c r="H163" s="211"/>
      <c r="I163" s="211"/>
      <c r="J163" s="211"/>
      <c r="K163" s="211"/>
      <c r="L163" s="212"/>
    </row>
    <row r="164" spans="1:12" s="218" customFormat="1" ht="50">
      <c r="A164" s="624">
        <f>A162+1</f>
        <v>44</v>
      </c>
      <c r="B164" s="673" t="s">
        <v>1058</v>
      </c>
      <c r="C164" s="642" t="s">
        <v>1059</v>
      </c>
      <c r="D164" s="674" t="s">
        <v>164</v>
      </c>
      <c r="E164" s="655">
        <v>2</v>
      </c>
      <c r="F164" s="617">
        <v>0</v>
      </c>
      <c r="G164" s="675">
        <f>E164*F164</f>
        <v>0</v>
      </c>
      <c r="H164" s="211"/>
      <c r="I164" s="211"/>
      <c r="J164" s="211"/>
      <c r="K164" s="211"/>
      <c r="L164" s="212"/>
    </row>
    <row r="165" spans="1:12" s="218" customFormat="1" ht="13">
      <c r="A165" s="622"/>
      <c r="B165" s="622"/>
      <c r="C165" s="614"/>
      <c r="D165" s="615"/>
      <c r="E165" s="655"/>
      <c r="F165" s="656"/>
      <c r="G165" s="657"/>
      <c r="H165" s="211"/>
      <c r="I165" s="211"/>
      <c r="J165" s="211"/>
      <c r="K165" s="211"/>
      <c r="L165" s="212"/>
    </row>
    <row r="166" spans="1:12" s="218" customFormat="1" ht="37.5">
      <c r="A166" s="624">
        <f>A164+1</f>
        <v>45</v>
      </c>
      <c r="B166" s="661" t="s">
        <v>1060</v>
      </c>
      <c r="C166" s="642" t="s">
        <v>1061</v>
      </c>
      <c r="D166" s="659" t="s">
        <v>164</v>
      </c>
      <c r="E166" s="655">
        <v>2</v>
      </c>
      <c r="F166" s="617">
        <v>0</v>
      </c>
      <c r="G166" s="656">
        <f>F166*E166</f>
        <v>0</v>
      </c>
      <c r="H166" s="211"/>
      <c r="I166" s="211"/>
      <c r="J166" s="211"/>
      <c r="K166" s="211"/>
      <c r="L166" s="212"/>
    </row>
    <row r="167" spans="1:12" s="218" customFormat="1" ht="13">
      <c r="A167" s="650"/>
      <c r="B167" s="651"/>
      <c r="C167" s="647"/>
      <c r="D167" s="651"/>
      <c r="E167" s="655"/>
      <c r="F167" s="656"/>
      <c r="G167" s="654"/>
      <c r="H167" s="211"/>
      <c r="I167" s="211"/>
      <c r="J167" s="211"/>
      <c r="K167" s="211"/>
      <c r="L167" s="212"/>
    </row>
    <row r="168" spans="1:12" s="218" customFormat="1" ht="62.5">
      <c r="A168" s="624">
        <f>A166+1</f>
        <v>46</v>
      </c>
      <c r="B168" s="666"/>
      <c r="C168" s="637" t="s">
        <v>1062</v>
      </c>
      <c r="D168" s="667"/>
      <c r="E168" s="668"/>
      <c r="F168" s="399"/>
      <c r="G168" s="669"/>
      <c r="H168" s="211"/>
      <c r="I168" s="211"/>
      <c r="J168" s="211"/>
      <c r="K168" s="211"/>
      <c r="L168" s="212"/>
    </row>
    <row r="169" spans="1:12" s="218" customFormat="1" ht="13">
      <c r="A169" s="418"/>
      <c r="B169" s="671"/>
      <c r="C169" s="637"/>
      <c r="D169" s="615"/>
      <c r="E169" s="655"/>
      <c r="F169" s="672"/>
      <c r="G169" s="656"/>
      <c r="H169" s="211"/>
      <c r="I169" s="211"/>
      <c r="J169" s="211"/>
      <c r="K169" s="211"/>
      <c r="L169" s="212"/>
    </row>
    <row r="170" spans="1:12" s="218" customFormat="1" ht="13">
      <c r="A170" s="624"/>
      <c r="B170" s="671" t="s">
        <v>1063</v>
      </c>
      <c r="C170" s="637" t="s">
        <v>1064</v>
      </c>
      <c r="D170" s="670" t="s">
        <v>700</v>
      </c>
      <c r="E170" s="655">
        <v>300</v>
      </c>
      <c r="F170" s="617">
        <v>0</v>
      </c>
      <c r="G170" s="656">
        <f>F170*E170</f>
        <v>0</v>
      </c>
      <c r="H170" s="211"/>
      <c r="I170" s="211"/>
      <c r="J170" s="211"/>
      <c r="K170" s="211"/>
      <c r="L170" s="212"/>
    </row>
    <row r="171" spans="1:12" s="218" customFormat="1" ht="13">
      <c r="A171" s="418"/>
      <c r="B171" s="671"/>
      <c r="C171" s="637"/>
      <c r="D171" s="670"/>
      <c r="E171" s="655"/>
      <c r="F171" s="672" t="s">
        <v>1065</v>
      </c>
      <c r="G171" s="656"/>
      <c r="H171" s="211"/>
      <c r="I171" s="211"/>
      <c r="J171" s="211"/>
      <c r="K171" s="211"/>
      <c r="L171" s="212"/>
    </row>
    <row r="172" spans="1:12" s="218" customFormat="1" ht="13">
      <c r="A172" s="624"/>
      <c r="B172" s="671" t="s">
        <v>1066</v>
      </c>
      <c r="C172" s="637" t="s">
        <v>1067</v>
      </c>
      <c r="D172" s="670" t="s">
        <v>700</v>
      </c>
      <c r="E172" s="655">
        <v>50</v>
      </c>
      <c r="F172" s="617">
        <v>0</v>
      </c>
      <c r="G172" s="656">
        <f>F172*E172</f>
        <v>0</v>
      </c>
      <c r="H172" s="211"/>
      <c r="I172" s="211"/>
      <c r="J172" s="211"/>
      <c r="K172" s="211"/>
      <c r="L172" s="212"/>
    </row>
    <row r="173" spans="1:12" s="218" customFormat="1" ht="13">
      <c r="A173" s="624"/>
      <c r="B173" s="671"/>
      <c r="C173" s="637"/>
      <c r="D173" s="670"/>
      <c r="E173" s="655"/>
      <c r="F173" s="672"/>
      <c r="G173" s="656"/>
      <c r="H173" s="211"/>
      <c r="I173" s="211"/>
      <c r="J173" s="211"/>
      <c r="K173" s="211"/>
      <c r="L173" s="212"/>
    </row>
    <row r="174" spans="1:12" s="218" customFormat="1" ht="13">
      <c r="A174" s="661"/>
      <c r="B174" s="663"/>
      <c r="C174" s="676" t="s">
        <v>1068</v>
      </c>
      <c r="D174" s="625"/>
      <c r="E174" s="677"/>
      <c r="F174" s="678"/>
      <c r="G174" s="679"/>
      <c r="H174" s="211"/>
      <c r="I174" s="211"/>
      <c r="J174" s="211"/>
      <c r="K174" s="211"/>
      <c r="L174" s="212"/>
    </row>
    <row r="175" spans="1:12" s="218" customFormat="1" ht="13">
      <c r="A175" s="661"/>
      <c r="B175" s="680"/>
      <c r="C175" s="623"/>
      <c r="D175" s="419"/>
      <c r="E175" s="677"/>
      <c r="F175" s="678"/>
      <c r="G175" s="679"/>
      <c r="H175" s="211"/>
      <c r="I175" s="211"/>
      <c r="J175" s="211"/>
      <c r="K175" s="211"/>
      <c r="L175" s="212"/>
    </row>
    <row r="176" spans="1:12" s="218" customFormat="1" ht="25.5">
      <c r="A176" s="624">
        <f>A168+1</f>
        <v>47</v>
      </c>
      <c r="B176" s="641" t="s">
        <v>837</v>
      </c>
      <c r="C176" s="642" t="s">
        <v>1069</v>
      </c>
      <c r="D176" s="659" t="s">
        <v>90</v>
      </c>
      <c r="E176" s="677">
        <v>210</v>
      </c>
      <c r="F176" s="617">
        <v>0</v>
      </c>
      <c r="G176" s="679">
        <f>E176*F176/1000</f>
        <v>0</v>
      </c>
      <c r="H176" s="211"/>
      <c r="I176" s="211"/>
      <c r="J176" s="211"/>
      <c r="K176" s="211"/>
      <c r="L176" s="212"/>
    </row>
    <row r="177" spans="1:12" s="218" customFormat="1" ht="13">
      <c r="A177" s="661"/>
      <c r="B177" s="662"/>
      <c r="C177" s="642"/>
      <c r="D177" s="659"/>
      <c r="E177" s="677"/>
      <c r="F177" s="678"/>
      <c r="G177" s="679"/>
      <c r="H177" s="211"/>
      <c r="I177" s="211"/>
      <c r="J177" s="211"/>
      <c r="K177" s="211"/>
      <c r="L177" s="212"/>
    </row>
    <row r="178" spans="1:12" s="218" customFormat="1" ht="25">
      <c r="A178" s="624">
        <f>A176+1</f>
        <v>48</v>
      </c>
      <c r="B178" s="663" t="s">
        <v>129</v>
      </c>
      <c r="C178" s="681" t="s">
        <v>1070</v>
      </c>
      <c r="D178" s="661" t="s">
        <v>1071</v>
      </c>
      <c r="E178" s="677">
        <v>10</v>
      </c>
      <c r="F178" s="617">
        <v>0</v>
      </c>
      <c r="G178" s="679">
        <f>E178*F178/100</f>
        <v>0</v>
      </c>
      <c r="H178" s="211"/>
      <c r="I178" s="211"/>
      <c r="J178" s="211"/>
      <c r="K178" s="211"/>
      <c r="L178" s="212"/>
    </row>
    <row r="179" spans="1:12" s="218" customFormat="1" ht="14">
      <c r="A179" s="661"/>
      <c r="B179" s="682"/>
      <c r="C179" s="683"/>
      <c r="D179" s="684"/>
      <c r="E179" s="677"/>
      <c r="F179" s="678"/>
      <c r="G179" s="679"/>
      <c r="H179" s="211"/>
      <c r="I179" s="211"/>
      <c r="J179" s="211"/>
      <c r="K179" s="211"/>
      <c r="L179" s="212"/>
    </row>
    <row r="180" spans="1:12" s="218" customFormat="1" ht="25">
      <c r="A180" s="624">
        <f>A178+1</f>
        <v>49</v>
      </c>
      <c r="B180" s="661" t="s">
        <v>131</v>
      </c>
      <c r="C180" s="642" t="s">
        <v>839</v>
      </c>
      <c r="D180" s="661" t="s">
        <v>1071</v>
      </c>
      <c r="E180" s="677">
        <v>10</v>
      </c>
      <c r="F180" s="617">
        <v>0</v>
      </c>
      <c r="G180" s="679">
        <f>E180*F180/100</f>
        <v>0</v>
      </c>
      <c r="H180" s="211"/>
      <c r="I180" s="211"/>
      <c r="J180" s="211"/>
      <c r="K180" s="211"/>
      <c r="L180" s="212"/>
    </row>
    <row r="181" spans="1:12" s="218" customFormat="1" ht="14">
      <c r="A181" s="661"/>
      <c r="B181" s="682"/>
      <c r="C181" s="683"/>
      <c r="D181" s="684"/>
      <c r="E181" s="677"/>
      <c r="F181" s="678"/>
      <c r="G181" s="679"/>
      <c r="H181" s="211"/>
      <c r="I181" s="211"/>
      <c r="J181" s="211"/>
      <c r="K181" s="211"/>
      <c r="L181" s="212"/>
    </row>
    <row r="182" spans="1:12" s="218" customFormat="1" ht="37.5">
      <c r="A182" s="624">
        <f>A180+1</f>
        <v>50</v>
      </c>
      <c r="B182" s="663" t="s">
        <v>134</v>
      </c>
      <c r="C182" s="642" t="s">
        <v>840</v>
      </c>
      <c r="D182" s="661" t="s">
        <v>1071</v>
      </c>
      <c r="E182" s="677">
        <v>95</v>
      </c>
      <c r="F182" s="617">
        <v>0</v>
      </c>
      <c r="G182" s="679">
        <f>E182*F182/100</f>
        <v>0</v>
      </c>
      <c r="H182" s="211"/>
      <c r="I182" s="211"/>
      <c r="J182" s="211"/>
      <c r="K182" s="211"/>
      <c r="L182" s="212"/>
    </row>
    <row r="183" spans="1:12" s="218" customFormat="1" ht="13">
      <c r="A183" s="661"/>
      <c r="B183" s="661"/>
      <c r="C183" s="685"/>
      <c r="D183" s="686"/>
      <c r="E183" s="677"/>
      <c r="F183" s="687"/>
      <c r="G183" s="688"/>
      <c r="H183" s="211"/>
      <c r="I183" s="211"/>
      <c r="J183" s="211"/>
      <c r="K183" s="211"/>
      <c r="L183" s="212"/>
    </row>
    <row r="184" spans="1:12" s="218" customFormat="1" ht="37.5">
      <c r="A184" s="624">
        <f>A182+1</f>
        <v>51</v>
      </c>
      <c r="B184" s="663" t="s">
        <v>1072</v>
      </c>
      <c r="C184" s="642" t="s">
        <v>1073</v>
      </c>
      <c r="D184" s="661" t="s">
        <v>1071</v>
      </c>
      <c r="E184" s="677">
        <v>20</v>
      </c>
      <c r="F184" s="617">
        <v>0</v>
      </c>
      <c r="G184" s="679">
        <f>E184*F184/100</f>
        <v>0</v>
      </c>
      <c r="H184" s="211"/>
      <c r="I184" s="211"/>
      <c r="J184" s="211"/>
      <c r="K184" s="211"/>
      <c r="L184" s="212"/>
    </row>
    <row r="185" spans="1:12" s="218" customFormat="1" ht="13">
      <c r="A185" s="661"/>
      <c r="B185" s="661"/>
      <c r="C185" s="685"/>
      <c r="D185" s="686"/>
      <c r="E185" s="677"/>
      <c r="F185" s="687"/>
      <c r="G185" s="688"/>
      <c r="H185" s="211"/>
      <c r="I185" s="211"/>
      <c r="J185" s="211"/>
      <c r="K185" s="211"/>
      <c r="L185" s="212"/>
    </row>
    <row r="186" spans="1:12" s="218" customFormat="1" ht="37.5">
      <c r="A186" s="624">
        <f>A184+1</f>
        <v>52</v>
      </c>
      <c r="B186" s="661" t="s">
        <v>136</v>
      </c>
      <c r="C186" s="642" t="s">
        <v>137</v>
      </c>
      <c r="D186" s="674" t="s">
        <v>329</v>
      </c>
      <c r="E186" s="677">
        <v>255</v>
      </c>
      <c r="F186" s="617">
        <v>0</v>
      </c>
      <c r="G186" s="402">
        <f>F186*E186/100</f>
        <v>0</v>
      </c>
      <c r="H186" s="211"/>
      <c r="I186" s="211"/>
      <c r="J186" s="211"/>
      <c r="K186" s="211"/>
      <c r="L186" s="212"/>
    </row>
    <row r="187" spans="1:12" s="218" customFormat="1" ht="13">
      <c r="A187" s="418"/>
      <c r="B187" s="689"/>
      <c r="C187" s="642"/>
      <c r="D187" s="690"/>
      <c r="E187" s="691"/>
      <c r="F187" s="692"/>
      <c r="G187" s="693"/>
      <c r="H187" s="211"/>
      <c r="I187" s="211"/>
      <c r="J187" s="211"/>
      <c r="K187" s="211"/>
      <c r="L187" s="212"/>
    </row>
    <row r="188" spans="1:12" s="218" customFormat="1" ht="37.5">
      <c r="A188" s="624">
        <f>A186+1</f>
        <v>53</v>
      </c>
      <c r="B188" s="689" t="s">
        <v>1074</v>
      </c>
      <c r="C188" s="642" t="s">
        <v>1075</v>
      </c>
      <c r="D188" s="690" t="s">
        <v>121</v>
      </c>
      <c r="E188" s="691">
        <v>150</v>
      </c>
      <c r="F188" s="617">
        <v>0</v>
      </c>
      <c r="G188" s="693">
        <f>(F188*E188)/100</f>
        <v>0</v>
      </c>
      <c r="H188" s="211"/>
      <c r="I188" s="211"/>
      <c r="J188" s="211"/>
      <c r="K188" s="211"/>
      <c r="L188" s="212"/>
    </row>
    <row r="189" spans="1:12" s="218" customFormat="1" ht="13">
      <c r="A189" s="418"/>
      <c r="B189" s="689"/>
      <c r="C189" s="642"/>
      <c r="D189" s="690"/>
      <c r="E189" s="691"/>
      <c r="F189" s="692"/>
      <c r="G189" s="693"/>
      <c r="H189" s="211"/>
      <c r="I189" s="211"/>
      <c r="J189" s="211"/>
      <c r="K189" s="211"/>
      <c r="L189" s="212"/>
    </row>
    <row r="190" spans="1:12" s="218" customFormat="1" ht="37.5">
      <c r="A190" s="624">
        <f>A188+1</f>
        <v>54</v>
      </c>
      <c r="B190" s="689" t="s">
        <v>1076</v>
      </c>
      <c r="C190" s="642" t="s">
        <v>1077</v>
      </c>
      <c r="D190" s="690" t="s">
        <v>121</v>
      </c>
      <c r="E190" s="691">
        <v>240</v>
      </c>
      <c r="F190" s="617">
        <v>0</v>
      </c>
      <c r="G190" s="693">
        <f>(F190*E190)/100</f>
        <v>0</v>
      </c>
      <c r="H190" s="211"/>
      <c r="I190" s="211"/>
      <c r="J190" s="211"/>
      <c r="K190" s="211"/>
      <c r="L190" s="212"/>
    </row>
    <row r="191" spans="1:12" s="218" customFormat="1" ht="13">
      <c r="A191" s="418"/>
      <c r="B191" s="671"/>
      <c r="C191" s="637"/>
      <c r="D191" s="670"/>
      <c r="E191" s="655"/>
      <c r="F191" s="672"/>
      <c r="G191" s="656"/>
      <c r="H191" s="211"/>
      <c r="I191" s="211"/>
      <c r="J191" s="211"/>
      <c r="K191" s="211"/>
      <c r="L191" s="212"/>
    </row>
    <row r="192" spans="1:12" s="218" customFormat="1" ht="13">
      <c r="A192" s="418"/>
      <c r="B192" s="671"/>
      <c r="C192" s="637"/>
      <c r="D192" s="670"/>
      <c r="E192" s="655"/>
      <c r="F192" s="672"/>
      <c r="G192" s="656"/>
      <c r="H192" s="211"/>
      <c r="I192" s="211"/>
      <c r="J192" s="211"/>
      <c r="K192" s="211"/>
      <c r="L192" s="212"/>
    </row>
    <row r="193" spans="1:12" s="218" customFormat="1" ht="13">
      <c r="A193" s="418"/>
      <c r="B193" s="671"/>
      <c r="C193" s="637"/>
      <c r="D193" s="670"/>
      <c r="E193" s="655"/>
      <c r="F193" s="672"/>
      <c r="G193" s="656"/>
      <c r="H193" s="211"/>
      <c r="I193" s="211"/>
      <c r="J193" s="211"/>
      <c r="K193" s="211"/>
      <c r="L193" s="212"/>
    </row>
    <row r="194" spans="1:12" s="218" customFormat="1" ht="13">
      <c r="A194" s="661"/>
      <c r="B194" s="661"/>
      <c r="C194" s="676" t="s">
        <v>1078</v>
      </c>
      <c r="D194" s="624"/>
      <c r="E194" s="616"/>
      <c r="F194" s="601"/>
      <c r="G194" s="602"/>
      <c r="H194" s="211"/>
      <c r="I194" s="211"/>
      <c r="J194" s="211"/>
      <c r="K194" s="211"/>
      <c r="L194" s="212"/>
    </row>
    <row r="195" spans="1:12" s="218" customFormat="1" ht="13">
      <c r="A195" s="689"/>
      <c r="B195" s="689"/>
      <c r="C195" s="694"/>
      <c r="D195" s="636"/>
      <c r="E195" s="692"/>
      <c r="F195" s="403"/>
      <c r="G195" s="402"/>
      <c r="H195" s="211"/>
      <c r="I195" s="211"/>
      <c r="J195" s="211"/>
      <c r="K195" s="211"/>
      <c r="L195" s="212"/>
    </row>
    <row r="196" spans="1:12" s="218" customFormat="1" ht="25.5">
      <c r="A196" s="624">
        <f>A190+1</f>
        <v>55</v>
      </c>
      <c r="B196" s="666" t="s">
        <v>837</v>
      </c>
      <c r="C196" s="637" t="s">
        <v>1069</v>
      </c>
      <c r="D196" s="667" t="s">
        <v>90</v>
      </c>
      <c r="E196" s="695">
        <v>10000</v>
      </c>
      <c r="F196" s="617">
        <v>0</v>
      </c>
      <c r="G196" s="656">
        <f>E196*F196/1000</f>
        <v>0</v>
      </c>
      <c r="H196" s="211"/>
      <c r="I196" s="211"/>
      <c r="J196" s="211"/>
      <c r="K196" s="211"/>
      <c r="L196" s="212"/>
    </row>
    <row r="197" spans="1:12" s="218" customFormat="1" ht="13">
      <c r="A197" s="689"/>
      <c r="B197" s="689"/>
      <c r="C197" s="637"/>
      <c r="D197" s="667"/>
      <c r="E197" s="695"/>
      <c r="F197" s="656"/>
      <c r="G197" s="656"/>
      <c r="H197" s="211"/>
      <c r="I197" s="211"/>
      <c r="J197" s="211"/>
      <c r="K197" s="211"/>
      <c r="L197" s="212"/>
    </row>
    <row r="198" spans="1:12" s="218" customFormat="1" ht="25.5">
      <c r="A198" s="636">
        <f>A196+1</f>
        <v>56</v>
      </c>
      <c r="B198" s="666" t="s">
        <v>1079</v>
      </c>
      <c r="C198" s="637" t="s">
        <v>1080</v>
      </c>
      <c r="D198" s="667" t="s">
        <v>90</v>
      </c>
      <c r="E198" s="695">
        <v>1000</v>
      </c>
      <c r="F198" s="617">
        <v>0</v>
      </c>
      <c r="G198" s="656">
        <f>E198*F198/1000</f>
        <v>0</v>
      </c>
      <c r="H198" s="211"/>
      <c r="I198" s="211"/>
      <c r="J198" s="211"/>
      <c r="K198" s="211"/>
      <c r="L198" s="212"/>
    </row>
    <row r="199" spans="1:12" s="218" customFormat="1" ht="13">
      <c r="A199" s="689"/>
      <c r="B199" s="689"/>
      <c r="C199" s="637"/>
      <c r="D199" s="667"/>
      <c r="E199" s="695"/>
      <c r="F199" s="656"/>
      <c r="G199" s="656"/>
      <c r="H199" s="211"/>
      <c r="I199" s="211"/>
      <c r="J199" s="211"/>
      <c r="K199" s="211"/>
      <c r="L199" s="212"/>
    </row>
    <row r="200" spans="1:12" s="218" customFormat="1" ht="25.5">
      <c r="A200" s="636">
        <f>A198+1</f>
        <v>57</v>
      </c>
      <c r="B200" s="666" t="s">
        <v>827</v>
      </c>
      <c r="C200" s="637" t="s">
        <v>828</v>
      </c>
      <c r="D200" s="667" t="s">
        <v>90</v>
      </c>
      <c r="E200" s="695">
        <v>7875</v>
      </c>
      <c r="F200" s="617">
        <v>0</v>
      </c>
      <c r="G200" s="656">
        <f>E200*F200/1000</f>
        <v>0</v>
      </c>
      <c r="H200" s="211"/>
      <c r="I200" s="211"/>
      <c r="J200" s="211"/>
      <c r="K200" s="211"/>
      <c r="L200" s="212"/>
    </row>
    <row r="201" spans="1:12" s="218" customFormat="1" ht="13">
      <c r="A201" s="696"/>
      <c r="B201" s="638"/>
      <c r="C201" s="665"/>
      <c r="D201" s="667"/>
      <c r="E201" s="695"/>
      <c r="F201" s="656"/>
      <c r="G201" s="656"/>
      <c r="H201" s="211"/>
      <c r="I201" s="211"/>
      <c r="J201" s="211"/>
      <c r="K201" s="211"/>
      <c r="L201" s="212"/>
    </row>
    <row r="202" spans="1:12" s="218" customFormat="1" ht="25.5">
      <c r="A202" s="636">
        <f>A200+1</f>
        <v>58</v>
      </c>
      <c r="B202" s="636" t="s">
        <v>1081</v>
      </c>
      <c r="C202" s="637" t="s">
        <v>1082</v>
      </c>
      <c r="D202" s="667" t="s">
        <v>1071</v>
      </c>
      <c r="E202" s="695">
        <v>10</v>
      </c>
      <c r="F202" s="617">
        <v>0</v>
      </c>
      <c r="G202" s="656">
        <f>F202*E202/100</f>
        <v>0</v>
      </c>
      <c r="H202" s="211"/>
      <c r="I202" s="211"/>
      <c r="J202" s="211"/>
      <c r="K202" s="211"/>
      <c r="L202" s="212"/>
    </row>
    <row r="203" spans="1:12" s="218" customFormat="1" ht="13">
      <c r="A203" s="696"/>
      <c r="B203" s="636"/>
      <c r="C203" s="665"/>
      <c r="D203" s="667"/>
      <c r="E203" s="695"/>
      <c r="F203" s="697"/>
      <c r="G203" s="656"/>
      <c r="H203" s="211"/>
      <c r="I203" s="211"/>
      <c r="J203" s="211"/>
      <c r="K203" s="211"/>
      <c r="L203" s="212"/>
    </row>
    <row r="204" spans="1:12" s="218" customFormat="1" ht="25.5">
      <c r="A204" s="636">
        <f>A202+1</f>
        <v>59</v>
      </c>
      <c r="B204" s="698" t="s">
        <v>1083</v>
      </c>
      <c r="C204" s="637" t="s">
        <v>830</v>
      </c>
      <c r="D204" s="667" t="s">
        <v>1071</v>
      </c>
      <c r="E204" s="695">
        <v>2100</v>
      </c>
      <c r="F204" s="617">
        <v>0</v>
      </c>
      <c r="G204" s="656">
        <f>E204*F204/100</f>
        <v>0</v>
      </c>
      <c r="H204" s="211"/>
      <c r="I204" s="211"/>
      <c r="J204" s="211"/>
      <c r="K204" s="211"/>
      <c r="L204" s="212"/>
    </row>
    <row r="205" spans="1:12" s="218" customFormat="1" ht="13">
      <c r="A205" s="636"/>
      <c r="B205" s="698"/>
      <c r="C205" s="637"/>
      <c r="D205" s="667"/>
      <c r="E205" s="695"/>
      <c r="F205" s="672"/>
      <c r="G205" s="656"/>
      <c r="H205" s="211"/>
      <c r="I205" s="211"/>
      <c r="J205" s="211"/>
      <c r="K205" s="211"/>
      <c r="L205" s="212"/>
    </row>
    <row r="206" spans="1:12" s="218" customFormat="1" ht="13">
      <c r="A206" s="661"/>
      <c r="B206" s="663"/>
      <c r="C206" s="676" t="s">
        <v>1084</v>
      </c>
      <c r="D206" s="625"/>
      <c r="E206" s="677"/>
      <c r="F206" s="699"/>
      <c r="G206" s="679"/>
      <c r="H206" s="211"/>
      <c r="I206" s="211"/>
      <c r="J206" s="211"/>
      <c r="K206" s="211"/>
      <c r="L206" s="212"/>
    </row>
    <row r="207" spans="1:12" s="218" customFormat="1" ht="13">
      <c r="A207" s="661"/>
      <c r="B207" s="680"/>
      <c r="C207" s="623"/>
      <c r="D207" s="419"/>
      <c r="E207" s="677"/>
      <c r="F207" s="699"/>
      <c r="G207" s="679"/>
      <c r="H207" s="211"/>
      <c r="I207" s="211"/>
      <c r="J207" s="211"/>
      <c r="K207" s="211"/>
      <c r="L207" s="212"/>
    </row>
    <row r="208" spans="1:12" s="218" customFormat="1" ht="25.5">
      <c r="A208" s="636">
        <f>A204+1</f>
        <v>60</v>
      </c>
      <c r="B208" s="641" t="s">
        <v>837</v>
      </c>
      <c r="C208" s="642" t="s">
        <v>1069</v>
      </c>
      <c r="D208" s="659" t="s">
        <v>90</v>
      </c>
      <c r="E208" s="677">
        <v>1500</v>
      </c>
      <c r="F208" s="617">
        <v>0</v>
      </c>
      <c r="G208" s="679">
        <f>E208*F208/1000</f>
        <v>0</v>
      </c>
      <c r="H208" s="211"/>
      <c r="I208" s="211"/>
      <c r="J208" s="211"/>
      <c r="K208" s="211"/>
      <c r="L208" s="212"/>
    </row>
    <row r="209" spans="1:12" s="218" customFormat="1" ht="13">
      <c r="A209" s="661"/>
      <c r="B209" s="662"/>
      <c r="C209" s="642"/>
      <c r="D209" s="659"/>
      <c r="E209" s="677"/>
      <c r="F209" s="699"/>
      <c r="G209" s="679"/>
      <c r="H209" s="211"/>
      <c r="I209" s="211"/>
      <c r="J209" s="211"/>
      <c r="K209" s="211"/>
      <c r="L209" s="212"/>
    </row>
    <row r="210" spans="1:12" s="218" customFormat="1" ht="25.5">
      <c r="A210" s="636">
        <f>A208+1</f>
        <v>61</v>
      </c>
      <c r="B210" s="641" t="s">
        <v>1079</v>
      </c>
      <c r="C210" s="642" t="s">
        <v>1080</v>
      </c>
      <c r="D210" s="659" t="s">
        <v>90</v>
      </c>
      <c r="E210" s="677">
        <v>300</v>
      </c>
      <c r="F210" s="617">
        <v>0</v>
      </c>
      <c r="G210" s="679">
        <f>E210*F210/1000</f>
        <v>0</v>
      </c>
      <c r="H210" s="211"/>
      <c r="I210" s="211"/>
      <c r="J210" s="211"/>
      <c r="K210" s="211"/>
      <c r="L210" s="212"/>
    </row>
    <row r="211" spans="1:12" s="218" customFormat="1" ht="13">
      <c r="A211" s="636"/>
      <c r="B211" s="662"/>
      <c r="C211" s="642"/>
      <c r="D211" s="659"/>
      <c r="E211" s="655"/>
      <c r="F211" s="656"/>
      <c r="G211" s="660"/>
      <c r="H211" s="211"/>
      <c r="I211" s="211"/>
      <c r="J211" s="211"/>
      <c r="K211" s="211"/>
      <c r="L211" s="212"/>
    </row>
    <row r="212" spans="1:12" s="218" customFormat="1" ht="25.5">
      <c r="A212" s="636">
        <f>A210+1</f>
        <v>62</v>
      </c>
      <c r="B212" s="641" t="s">
        <v>827</v>
      </c>
      <c r="C212" s="642" t="s">
        <v>828</v>
      </c>
      <c r="D212" s="659" t="s">
        <v>90</v>
      </c>
      <c r="E212" s="677">
        <v>100</v>
      </c>
      <c r="F212" s="617">
        <v>0</v>
      </c>
      <c r="G212" s="679">
        <f>E212*F212/1000</f>
        <v>0</v>
      </c>
      <c r="H212" s="211"/>
      <c r="I212" s="211"/>
      <c r="J212" s="211"/>
      <c r="K212" s="211"/>
      <c r="L212" s="212"/>
    </row>
    <row r="213" spans="1:12" s="218" customFormat="1" ht="13">
      <c r="A213" s="636"/>
      <c r="B213" s="663"/>
      <c r="C213" s="642"/>
      <c r="D213" s="625"/>
      <c r="E213" s="677"/>
      <c r="F213" s="699"/>
      <c r="G213" s="679"/>
      <c r="H213" s="211"/>
      <c r="I213" s="211"/>
      <c r="J213" s="211"/>
      <c r="K213" s="211"/>
      <c r="L213" s="212"/>
    </row>
    <row r="214" spans="1:12" s="218" customFormat="1" ht="25">
      <c r="A214" s="636">
        <f>A212+1</f>
        <v>63</v>
      </c>
      <c r="B214" s="663" t="s">
        <v>129</v>
      </c>
      <c r="C214" s="681" t="s">
        <v>1070</v>
      </c>
      <c r="D214" s="661" t="s">
        <v>1071</v>
      </c>
      <c r="E214" s="677">
        <v>30</v>
      </c>
      <c r="F214" s="617">
        <v>0</v>
      </c>
      <c r="G214" s="679">
        <f>E214*F214/100</f>
        <v>0</v>
      </c>
      <c r="H214" s="211"/>
      <c r="I214" s="211"/>
      <c r="J214" s="211"/>
      <c r="K214" s="211"/>
      <c r="L214" s="212"/>
    </row>
    <row r="215" spans="1:12" s="218" customFormat="1" ht="14">
      <c r="A215" s="636"/>
      <c r="B215" s="682"/>
      <c r="C215" s="683"/>
      <c r="D215" s="684"/>
      <c r="E215" s="677"/>
      <c r="F215" s="699"/>
      <c r="G215" s="679"/>
      <c r="H215" s="211"/>
      <c r="I215" s="211"/>
      <c r="J215" s="211"/>
      <c r="K215" s="211"/>
      <c r="L215" s="212"/>
    </row>
    <row r="216" spans="1:12" s="218" customFormat="1" ht="25">
      <c r="A216" s="636">
        <f>A214+1</f>
        <v>64</v>
      </c>
      <c r="B216" s="661" t="s">
        <v>131</v>
      </c>
      <c r="C216" s="642" t="s">
        <v>839</v>
      </c>
      <c r="D216" s="661" t="s">
        <v>1071</v>
      </c>
      <c r="E216" s="677">
        <v>50</v>
      </c>
      <c r="F216" s="617">
        <v>0</v>
      </c>
      <c r="G216" s="679">
        <f>E216*F216/100</f>
        <v>0</v>
      </c>
      <c r="H216" s="211"/>
      <c r="I216" s="211"/>
      <c r="J216" s="211"/>
      <c r="K216" s="211"/>
      <c r="L216" s="212"/>
    </row>
    <row r="217" spans="1:12" s="218" customFormat="1" ht="14">
      <c r="A217" s="636"/>
      <c r="B217" s="682"/>
      <c r="C217" s="683"/>
      <c r="D217" s="684"/>
      <c r="E217" s="677"/>
      <c r="F217" s="699"/>
      <c r="G217" s="679"/>
      <c r="H217" s="211"/>
      <c r="I217" s="211"/>
      <c r="J217" s="211"/>
      <c r="K217" s="211"/>
      <c r="L217" s="212"/>
    </row>
    <row r="218" spans="1:12" s="218" customFormat="1" ht="37.5">
      <c r="A218" s="636">
        <f>A216+1</f>
        <v>65</v>
      </c>
      <c r="B218" s="663" t="s">
        <v>134</v>
      </c>
      <c r="C218" s="642" t="s">
        <v>840</v>
      </c>
      <c r="D218" s="661" t="s">
        <v>1071</v>
      </c>
      <c r="E218" s="677">
        <v>800</v>
      </c>
      <c r="F218" s="617">
        <v>0</v>
      </c>
      <c r="G218" s="679">
        <f>E218*F218/100</f>
        <v>0</v>
      </c>
      <c r="H218" s="211"/>
      <c r="I218" s="211"/>
      <c r="J218" s="211"/>
      <c r="K218" s="211"/>
      <c r="L218" s="212"/>
    </row>
    <row r="219" spans="1:12" s="218" customFormat="1" ht="13">
      <c r="A219" s="636"/>
      <c r="B219" s="661"/>
      <c r="C219" s="685"/>
      <c r="D219" s="686"/>
      <c r="E219" s="677"/>
      <c r="F219" s="700"/>
      <c r="G219" s="688"/>
      <c r="H219" s="211"/>
      <c r="I219" s="211"/>
      <c r="J219" s="211"/>
      <c r="K219" s="211"/>
      <c r="L219" s="212"/>
    </row>
    <row r="220" spans="1:12" s="218" customFormat="1" ht="37.5">
      <c r="A220" s="636">
        <f>A218+1</f>
        <v>66</v>
      </c>
      <c r="B220" s="663" t="s">
        <v>1072</v>
      </c>
      <c r="C220" s="642" t="s">
        <v>1073</v>
      </c>
      <c r="D220" s="661" t="s">
        <v>1071</v>
      </c>
      <c r="E220" s="677">
        <v>70</v>
      </c>
      <c r="F220" s="617">
        <v>0</v>
      </c>
      <c r="G220" s="679">
        <f>E220*F220/100</f>
        <v>0</v>
      </c>
      <c r="H220" s="211"/>
      <c r="I220" s="211"/>
      <c r="J220" s="211"/>
      <c r="K220" s="211"/>
      <c r="L220" s="212"/>
    </row>
    <row r="221" spans="1:12" s="218" customFormat="1" ht="13">
      <c r="A221" s="636"/>
      <c r="B221" s="661"/>
      <c r="C221" s="685"/>
      <c r="D221" s="686"/>
      <c r="E221" s="677"/>
      <c r="F221" s="700"/>
      <c r="G221" s="688"/>
      <c r="H221" s="211"/>
      <c r="I221" s="211"/>
      <c r="J221" s="211"/>
      <c r="K221" s="211"/>
      <c r="L221" s="212"/>
    </row>
    <row r="222" spans="1:12" s="218" customFormat="1" ht="37.5">
      <c r="A222" s="636">
        <f>A220+1</f>
        <v>67</v>
      </c>
      <c r="B222" s="661" t="s">
        <v>136</v>
      </c>
      <c r="C222" s="642" t="s">
        <v>137</v>
      </c>
      <c r="D222" s="674" t="s">
        <v>329</v>
      </c>
      <c r="E222" s="677">
        <v>1950</v>
      </c>
      <c r="F222" s="617">
        <v>0</v>
      </c>
      <c r="G222" s="402">
        <f>F222*E222/100</f>
        <v>0</v>
      </c>
      <c r="H222" s="211"/>
      <c r="I222" s="211"/>
      <c r="J222" s="211"/>
      <c r="K222" s="211"/>
      <c r="L222" s="212"/>
    </row>
    <row r="223" spans="1:12" s="218" customFormat="1" ht="13">
      <c r="A223" s="661"/>
      <c r="B223" s="661"/>
      <c r="C223" s="642"/>
      <c r="D223" s="659"/>
      <c r="E223" s="677"/>
      <c r="F223" s="701"/>
      <c r="G223" s="618"/>
      <c r="H223" s="211"/>
      <c r="I223" s="211"/>
      <c r="J223" s="211"/>
      <c r="K223" s="211"/>
      <c r="L223" s="212"/>
    </row>
    <row r="224" spans="1:12" s="218" customFormat="1" ht="25">
      <c r="A224" s="636">
        <f>A222+1</f>
        <v>68</v>
      </c>
      <c r="B224" s="689" t="s">
        <v>1085</v>
      </c>
      <c r="C224" s="637" t="s">
        <v>1086</v>
      </c>
      <c r="D224" s="667" t="s">
        <v>164</v>
      </c>
      <c r="E224" s="702">
        <v>15</v>
      </c>
      <c r="F224" s="617">
        <v>0</v>
      </c>
      <c r="G224" s="703">
        <f>E224*F224</f>
        <v>0</v>
      </c>
      <c r="H224" s="211"/>
      <c r="I224" s="211"/>
      <c r="J224" s="211"/>
      <c r="K224" s="211"/>
      <c r="L224" s="212"/>
    </row>
    <row r="225" spans="1:12" s="218" customFormat="1" ht="13">
      <c r="A225" s="696"/>
      <c r="B225" s="689"/>
      <c r="C225" s="637"/>
      <c r="D225" s="690"/>
      <c r="E225" s="691"/>
      <c r="F225" s="701"/>
      <c r="G225" s="693"/>
      <c r="H225" s="211"/>
      <c r="I225" s="211"/>
      <c r="J225" s="211"/>
      <c r="K225" s="211"/>
      <c r="L225" s="212"/>
    </row>
    <row r="226" spans="1:12" s="218" customFormat="1" ht="37.5">
      <c r="A226" s="636">
        <f>A224+1</f>
        <v>69</v>
      </c>
      <c r="B226" s="689" t="s">
        <v>1074</v>
      </c>
      <c r="C226" s="642" t="s">
        <v>1075</v>
      </c>
      <c r="D226" s="690" t="s">
        <v>121</v>
      </c>
      <c r="E226" s="691">
        <v>400</v>
      </c>
      <c r="F226" s="617">
        <v>0</v>
      </c>
      <c r="G226" s="693">
        <f>(F226*E226)/100</f>
        <v>0</v>
      </c>
      <c r="H226" s="211"/>
      <c r="I226" s="211"/>
      <c r="J226" s="211"/>
      <c r="K226" s="211"/>
      <c r="L226" s="212"/>
    </row>
    <row r="227" spans="1:12" s="218" customFormat="1" ht="13">
      <c r="A227" s="418"/>
      <c r="B227" s="689"/>
      <c r="C227" s="642"/>
      <c r="D227" s="690"/>
      <c r="E227" s="691"/>
      <c r="F227" s="649"/>
      <c r="G227" s="693"/>
      <c r="H227" s="211"/>
      <c r="I227" s="211"/>
      <c r="J227" s="211"/>
      <c r="K227" s="211"/>
      <c r="L227" s="212"/>
    </row>
    <row r="228" spans="1:12" s="218" customFormat="1" ht="37.5">
      <c r="A228" s="636">
        <f>A226+1</f>
        <v>70</v>
      </c>
      <c r="B228" s="689" t="s">
        <v>1076</v>
      </c>
      <c r="C228" s="642" t="s">
        <v>1077</v>
      </c>
      <c r="D228" s="690" t="s">
        <v>121</v>
      </c>
      <c r="E228" s="691">
        <v>500</v>
      </c>
      <c r="F228" s="617">
        <v>0</v>
      </c>
      <c r="G228" s="693">
        <f>(F228*E228)/100</f>
        <v>0</v>
      </c>
      <c r="H228" s="211"/>
      <c r="I228" s="211"/>
      <c r="J228" s="211"/>
      <c r="K228" s="211"/>
      <c r="L228" s="212"/>
    </row>
    <row r="229" spans="1:12" s="218" customFormat="1" ht="13">
      <c r="A229" s="661"/>
      <c r="B229" s="663"/>
      <c r="C229" s="642"/>
      <c r="D229" s="659"/>
      <c r="E229" s="677"/>
      <c r="F229" s="343"/>
      <c r="G229" s="679"/>
      <c r="H229" s="211"/>
      <c r="I229" s="211"/>
      <c r="J229" s="211"/>
      <c r="K229" s="211"/>
      <c r="L229" s="212"/>
    </row>
    <row r="230" spans="1:12" s="218" customFormat="1" ht="62.5">
      <c r="A230" s="636">
        <f>A228+1</f>
        <v>71</v>
      </c>
      <c r="B230" s="624" t="s">
        <v>1087</v>
      </c>
      <c r="C230" s="642" t="s">
        <v>1088</v>
      </c>
      <c r="D230" s="625" t="s">
        <v>1089</v>
      </c>
      <c r="E230" s="677">
        <v>50</v>
      </c>
      <c r="F230" s="617">
        <v>0</v>
      </c>
      <c r="G230" s="704">
        <f>F230*E230</f>
        <v>0</v>
      </c>
      <c r="H230" s="211"/>
      <c r="I230" s="211"/>
      <c r="J230" s="211"/>
      <c r="K230" s="211"/>
      <c r="L230" s="212"/>
    </row>
    <row r="231" spans="1:12" s="218" customFormat="1" ht="13">
      <c r="A231" s="636"/>
      <c r="B231" s="689"/>
      <c r="C231" s="637"/>
      <c r="D231" s="638"/>
      <c r="E231" s="705"/>
      <c r="F231" s="639"/>
      <c r="G231" s="706"/>
      <c r="H231" s="211"/>
      <c r="I231" s="211"/>
      <c r="J231" s="211"/>
      <c r="K231" s="211"/>
      <c r="L231" s="212"/>
    </row>
    <row r="232" spans="1:12" s="218" customFormat="1" ht="13">
      <c r="A232" s="622"/>
      <c r="B232" s="622"/>
      <c r="C232" s="614"/>
      <c r="D232" s="615"/>
      <c r="E232" s="655"/>
      <c r="F232" s="617">
        <v>0</v>
      </c>
      <c r="G232" s="707"/>
      <c r="H232" s="211"/>
      <c r="I232" s="211"/>
      <c r="J232" s="211"/>
      <c r="K232" s="211"/>
      <c r="L232" s="212"/>
    </row>
    <row r="233" spans="1:12" s="218" customFormat="1" ht="20" customHeight="1">
      <c r="A233" s="803" t="s">
        <v>1090</v>
      </c>
      <c r="B233" s="803"/>
      <c r="C233" s="803"/>
      <c r="D233" s="803"/>
      <c r="E233" s="803"/>
      <c r="F233" s="803"/>
      <c r="G233" s="262">
        <f>SUM(G19:G232)</f>
        <v>0</v>
      </c>
      <c r="H233" s="211"/>
      <c r="I233" s="211"/>
      <c r="J233" s="211"/>
      <c r="K233" s="211"/>
      <c r="L233" s="212"/>
    </row>
    <row r="234" spans="1:12" ht="20" customHeight="1">
      <c r="A234" s="803" t="s">
        <v>598</v>
      </c>
      <c r="B234" s="803"/>
      <c r="C234" s="803"/>
      <c r="D234" s="803"/>
      <c r="E234" s="803"/>
      <c r="F234" s="803"/>
      <c r="G234" s="263">
        <f>G233*3%</f>
        <v>0</v>
      </c>
    </row>
    <row r="235" spans="1:12" s="218" customFormat="1" ht="20" customHeight="1">
      <c r="A235" s="803" t="s">
        <v>1091</v>
      </c>
      <c r="B235" s="803"/>
      <c r="C235" s="803"/>
      <c r="D235" s="803"/>
      <c r="E235" s="803"/>
      <c r="F235" s="803"/>
      <c r="G235" s="262">
        <f>G233+G234</f>
        <v>0</v>
      </c>
      <c r="H235" s="211"/>
      <c r="I235" s="211"/>
      <c r="J235" s="211"/>
      <c r="K235" s="211"/>
      <c r="L235" s="212"/>
    </row>
    <row r="236" spans="1:12" s="218" customFormat="1" ht="11" customHeight="1">
      <c r="A236" s="288"/>
      <c r="B236" s="708"/>
      <c r="C236" s="288"/>
      <c r="D236" s="288"/>
      <c r="E236" s="709"/>
      <c r="F236" s="710"/>
      <c r="G236" s="263"/>
      <c r="H236" s="211"/>
      <c r="I236" s="211"/>
      <c r="J236" s="211"/>
      <c r="K236" s="211"/>
      <c r="L236" s="212"/>
    </row>
    <row r="237" spans="1:12" s="218" customFormat="1" ht="11" customHeight="1">
      <c r="A237" s="288"/>
      <c r="B237" s="708"/>
      <c r="C237" s="288"/>
      <c r="D237" s="288"/>
      <c r="E237" s="709"/>
      <c r="F237" s="710"/>
      <c r="G237" s="263"/>
      <c r="H237" s="211"/>
      <c r="I237" s="211"/>
      <c r="J237" s="211"/>
      <c r="K237" s="211"/>
      <c r="L237" s="212"/>
    </row>
    <row r="238" spans="1:12" s="218" customFormat="1" ht="13">
      <c r="A238" s="711"/>
      <c r="B238" s="651"/>
      <c r="C238" s="647" t="s">
        <v>335</v>
      </c>
      <c r="D238" s="651"/>
      <c r="E238" s="712"/>
      <c r="F238" s="653"/>
      <c r="G238" s="654"/>
      <c r="H238" s="122"/>
      <c r="I238" s="122"/>
      <c r="J238" s="122"/>
      <c r="K238" s="122"/>
      <c r="L238" s="212"/>
    </row>
    <row r="239" spans="1:12" s="218" customFormat="1" ht="13">
      <c r="A239" s="646"/>
      <c r="B239" s="651"/>
      <c r="C239" s="647"/>
      <c r="D239" s="651"/>
      <c r="E239" s="712"/>
      <c r="F239" s="653"/>
      <c r="G239" s="654"/>
      <c r="H239" s="122"/>
      <c r="I239" s="122"/>
      <c r="J239" s="122"/>
      <c r="K239" s="122"/>
      <c r="L239" s="212"/>
    </row>
    <row r="240" spans="1:12" s="218" customFormat="1" ht="13">
      <c r="A240" s="646" t="s">
        <v>1092</v>
      </c>
      <c r="B240" s="651"/>
      <c r="C240" s="647" t="s">
        <v>645</v>
      </c>
      <c r="D240" s="651"/>
      <c r="E240" s="712"/>
      <c r="F240" s="653"/>
      <c r="G240" s="654"/>
      <c r="H240" s="122"/>
      <c r="I240" s="122"/>
      <c r="J240" s="122"/>
      <c r="K240" s="122"/>
      <c r="L240" s="212"/>
    </row>
    <row r="241" spans="1:19" s="224" customFormat="1" ht="11" customHeight="1">
      <c r="A241" s="650"/>
      <c r="B241" s="651"/>
      <c r="C241" s="647"/>
      <c r="D241" s="651"/>
      <c r="E241" s="712"/>
      <c r="F241" s="653"/>
      <c r="G241" s="654"/>
      <c r="H241" s="229"/>
      <c r="I241" s="229"/>
      <c r="J241" s="229"/>
      <c r="K241" s="230"/>
      <c r="L241" s="231"/>
    </row>
    <row r="242" spans="1:19" ht="13">
      <c r="A242" s="415"/>
      <c r="B242" s="415"/>
      <c r="C242" s="713" t="s">
        <v>269</v>
      </c>
      <c r="D242" s="415"/>
      <c r="E242" s="712"/>
      <c r="F242" s="653"/>
      <c r="G242" s="657"/>
      <c r="H242" s="76"/>
      <c r="I242" s="76"/>
      <c r="J242" s="76"/>
      <c r="L242" s="212"/>
    </row>
    <row r="243" spans="1:19" ht="11" customHeight="1">
      <c r="A243" s="415"/>
      <c r="B243" s="415"/>
      <c r="C243" s="415"/>
      <c r="D243" s="415"/>
      <c r="E243" s="712"/>
      <c r="F243" s="653"/>
      <c r="G243" s="657"/>
      <c r="L243" s="212"/>
    </row>
    <row r="244" spans="1:19" ht="62.5">
      <c r="A244" s="419"/>
      <c r="B244" s="419"/>
      <c r="C244" s="623" t="s">
        <v>270</v>
      </c>
      <c r="D244" s="419"/>
      <c r="E244" s="616"/>
      <c r="F244" s="653"/>
      <c r="G244" s="657"/>
    </row>
    <row r="245" spans="1:19" ht="11" customHeight="1">
      <c r="A245" s="415"/>
      <c r="B245" s="415"/>
      <c r="C245" s="713"/>
      <c r="D245" s="415"/>
      <c r="E245" s="712"/>
      <c r="F245" s="653"/>
      <c r="G245" s="657"/>
    </row>
    <row r="246" spans="1:19" ht="13">
      <c r="A246" s="643"/>
      <c r="B246" s="419"/>
      <c r="C246" s="714" t="s">
        <v>949</v>
      </c>
      <c r="D246" s="419"/>
      <c r="E246" s="616"/>
      <c r="F246" s="653"/>
      <c r="G246" s="657"/>
    </row>
    <row r="247" spans="1:19" ht="13">
      <c r="A247" s="715"/>
      <c r="B247" s="716"/>
      <c r="C247" s="715" t="s">
        <v>1093</v>
      </c>
      <c r="D247" s="716"/>
      <c r="E247" s="717"/>
      <c r="F247" s="718"/>
      <c r="G247" s="719"/>
    </row>
    <row r="248" spans="1:19" ht="11" customHeight="1">
      <c r="A248" s="612"/>
      <c r="B248" s="612"/>
      <c r="C248" s="623"/>
      <c r="D248" s="419"/>
      <c r="E248" s="616"/>
      <c r="F248" s="720"/>
      <c r="G248" s="657"/>
    </row>
    <row r="249" spans="1:19" ht="50">
      <c r="A249" s="612">
        <f>A230+1</f>
        <v>72</v>
      </c>
      <c r="B249" s="613" t="s">
        <v>554</v>
      </c>
      <c r="C249" s="642" t="s">
        <v>1094</v>
      </c>
      <c r="D249" s="615" t="s">
        <v>164</v>
      </c>
      <c r="E249" s="616">
        <v>52</v>
      </c>
      <c r="F249" s="617">
        <v>0</v>
      </c>
      <c r="G249" s="657">
        <f>F249*E249</f>
        <v>0</v>
      </c>
    </row>
    <row r="250" spans="1:19" ht="11" customHeight="1">
      <c r="A250" s="612"/>
      <c r="B250" s="613"/>
      <c r="C250" s="642"/>
      <c r="D250" s="615"/>
      <c r="E250" s="616"/>
      <c r="F250" s="721"/>
      <c r="G250" s="657"/>
    </row>
    <row r="251" spans="1:19" s="227" customFormat="1" ht="37.5">
      <c r="A251" s="612">
        <f>A249+1</f>
        <v>73</v>
      </c>
      <c r="B251" s="613" t="s">
        <v>573</v>
      </c>
      <c r="C251" s="642" t="s">
        <v>1095</v>
      </c>
      <c r="D251" s="419" t="s">
        <v>164</v>
      </c>
      <c r="E251" s="616">
        <v>7</v>
      </c>
      <c r="F251" s="617">
        <v>0</v>
      </c>
      <c r="G251" s="657">
        <f>F251*E251</f>
        <v>0</v>
      </c>
      <c r="K251" s="228"/>
      <c r="L251" s="74"/>
      <c r="M251" s="74"/>
      <c r="N251" s="74"/>
      <c r="O251" s="74"/>
      <c r="P251" s="74"/>
      <c r="Q251" s="74"/>
      <c r="R251" s="74"/>
      <c r="S251" s="74"/>
    </row>
    <row r="252" spans="1:19" s="227" customFormat="1" ht="11" customHeight="1">
      <c r="A252" s="612"/>
      <c r="B252" s="613"/>
      <c r="C252" s="642"/>
      <c r="D252" s="615"/>
      <c r="E252" s="616"/>
      <c r="F252" s="721"/>
      <c r="G252" s="657"/>
      <c r="K252" s="228"/>
      <c r="L252" s="74"/>
      <c r="M252" s="74"/>
      <c r="N252" s="74"/>
      <c r="O252" s="74"/>
      <c r="P252" s="74"/>
      <c r="Q252" s="74"/>
      <c r="R252" s="74"/>
      <c r="S252" s="74"/>
    </row>
    <row r="253" spans="1:19" s="227" customFormat="1" ht="50">
      <c r="A253" s="612">
        <f>A251+1</f>
        <v>74</v>
      </c>
      <c r="B253" s="613" t="s">
        <v>574</v>
      </c>
      <c r="C253" s="642" t="s">
        <v>1096</v>
      </c>
      <c r="D253" s="419" t="s">
        <v>164</v>
      </c>
      <c r="E253" s="616">
        <v>4</v>
      </c>
      <c r="F253" s="617">
        <v>0</v>
      </c>
      <c r="G253" s="657">
        <f>F253*E253</f>
        <v>0</v>
      </c>
      <c r="K253" s="228"/>
      <c r="L253" s="74"/>
      <c r="M253" s="74"/>
      <c r="N253" s="74"/>
      <c r="O253" s="74"/>
      <c r="P253" s="74"/>
      <c r="Q253" s="74"/>
      <c r="R253" s="74"/>
      <c r="S253" s="74"/>
    </row>
    <row r="254" spans="1:19" s="227" customFormat="1" ht="11" customHeight="1">
      <c r="A254" s="612"/>
      <c r="B254" s="613"/>
      <c r="C254" s="722"/>
      <c r="D254" s="419"/>
      <c r="E254" s="616"/>
      <c r="F254" s="721"/>
      <c r="G254" s="657"/>
      <c r="K254" s="228"/>
      <c r="L254" s="74"/>
      <c r="M254" s="74"/>
      <c r="N254" s="74"/>
      <c r="O254" s="74"/>
      <c r="P254" s="74"/>
      <c r="Q254" s="74"/>
      <c r="R254" s="74"/>
      <c r="S254" s="74"/>
    </row>
    <row r="255" spans="1:19" s="227" customFormat="1" ht="11" customHeight="1">
      <c r="A255" s="612"/>
      <c r="B255" s="613"/>
      <c r="C255" s="722"/>
      <c r="D255" s="419"/>
      <c r="E255" s="616"/>
      <c r="F255" s="617"/>
      <c r="G255" s="657"/>
      <c r="K255" s="228"/>
      <c r="L255" s="74"/>
      <c r="M255" s="74"/>
      <c r="N255" s="74"/>
      <c r="O255" s="74"/>
      <c r="P255" s="74"/>
      <c r="Q255" s="74"/>
      <c r="R255" s="74"/>
      <c r="S255" s="74"/>
    </row>
    <row r="256" spans="1:19" s="227" customFormat="1" ht="11" customHeight="1">
      <c r="A256" s="612"/>
      <c r="B256" s="613"/>
      <c r="C256" s="722"/>
      <c r="D256" s="419"/>
      <c r="E256" s="616"/>
      <c r="F256" s="721"/>
      <c r="G256" s="657"/>
      <c r="K256" s="228"/>
      <c r="L256" s="74"/>
      <c r="M256" s="74"/>
      <c r="N256" s="74"/>
      <c r="O256" s="74"/>
      <c r="P256" s="74"/>
      <c r="Q256" s="74"/>
      <c r="R256" s="74"/>
      <c r="S256" s="74"/>
    </row>
    <row r="257" spans="1:19" s="227" customFormat="1" ht="11" customHeight="1">
      <c r="A257" s="612"/>
      <c r="B257" s="613"/>
      <c r="C257" s="722"/>
      <c r="D257" s="419"/>
      <c r="E257" s="616"/>
      <c r="F257" s="721"/>
      <c r="G257" s="657"/>
      <c r="K257" s="228"/>
      <c r="L257" s="74"/>
      <c r="M257" s="74"/>
      <c r="N257" s="74"/>
      <c r="O257" s="74"/>
      <c r="P257" s="74"/>
      <c r="Q257" s="74"/>
      <c r="R257" s="74"/>
      <c r="S257" s="74"/>
    </row>
    <row r="258" spans="1:19" s="227" customFormat="1" ht="11" customHeight="1">
      <c r="A258" s="612"/>
      <c r="B258" s="613"/>
      <c r="C258" s="722"/>
      <c r="D258" s="419"/>
      <c r="E258" s="616"/>
      <c r="F258" s="721"/>
      <c r="G258" s="657"/>
      <c r="K258" s="228"/>
      <c r="L258" s="74"/>
      <c r="M258" s="74"/>
      <c r="N258" s="74"/>
      <c r="O258" s="74"/>
      <c r="P258" s="74"/>
      <c r="Q258" s="74"/>
      <c r="R258" s="74"/>
      <c r="S258" s="74"/>
    </row>
    <row r="259" spans="1:19" s="227" customFormat="1" ht="11" customHeight="1">
      <c r="A259" s="612"/>
      <c r="B259" s="613"/>
      <c r="C259" s="722"/>
      <c r="D259" s="419"/>
      <c r="E259" s="616"/>
      <c r="F259" s="721"/>
      <c r="G259" s="657"/>
      <c r="K259" s="228"/>
      <c r="L259" s="74"/>
      <c r="M259" s="74"/>
      <c r="N259" s="74"/>
      <c r="O259" s="74"/>
      <c r="P259" s="74"/>
      <c r="Q259" s="74"/>
      <c r="R259" s="74"/>
      <c r="S259" s="74"/>
    </row>
    <row r="260" spans="1:19" s="227" customFormat="1" ht="11" customHeight="1">
      <c r="A260" s="612"/>
      <c r="B260" s="613"/>
      <c r="C260" s="722"/>
      <c r="D260" s="419"/>
      <c r="E260" s="616"/>
      <c r="F260" s="721"/>
      <c r="G260" s="657"/>
      <c r="K260" s="228"/>
      <c r="L260" s="74"/>
      <c r="M260" s="74"/>
      <c r="N260" s="74"/>
      <c r="O260" s="74"/>
      <c r="P260" s="74"/>
      <c r="Q260" s="74"/>
      <c r="R260" s="74"/>
      <c r="S260" s="74"/>
    </row>
    <row r="261" spans="1:19" s="227" customFormat="1" ht="11" customHeight="1">
      <c r="A261" s="612"/>
      <c r="B261" s="613"/>
      <c r="C261" s="722"/>
      <c r="D261" s="419"/>
      <c r="E261" s="616"/>
      <c r="F261" s="721"/>
      <c r="G261" s="657"/>
      <c r="K261" s="228"/>
      <c r="L261" s="74"/>
      <c r="M261" s="74"/>
      <c r="N261" s="74"/>
      <c r="O261" s="74"/>
      <c r="P261" s="74"/>
      <c r="Q261" s="74"/>
      <c r="R261" s="74"/>
      <c r="S261" s="74"/>
    </row>
    <row r="262" spans="1:19" s="227" customFormat="1" ht="11" customHeight="1">
      <c r="A262" s="612"/>
      <c r="B262" s="613"/>
      <c r="C262" s="722"/>
      <c r="D262" s="419"/>
      <c r="E262" s="616"/>
      <c r="F262" s="721"/>
      <c r="G262" s="657"/>
      <c r="K262" s="228"/>
      <c r="L262" s="74"/>
      <c r="M262" s="74"/>
      <c r="N262" s="74"/>
      <c r="O262" s="74"/>
      <c r="P262" s="74"/>
      <c r="Q262" s="74"/>
      <c r="R262" s="74"/>
      <c r="S262" s="74"/>
    </row>
    <row r="263" spans="1:19" s="227" customFormat="1" ht="13">
      <c r="A263" s="643"/>
      <c r="B263" s="419"/>
      <c r="C263" s="723" t="s">
        <v>990</v>
      </c>
      <c r="D263" s="419"/>
      <c r="E263" s="616"/>
      <c r="F263" s="721"/>
      <c r="G263" s="657"/>
      <c r="K263" s="228"/>
      <c r="L263" s="74"/>
      <c r="M263" s="74"/>
      <c r="N263" s="74"/>
      <c r="O263" s="74"/>
      <c r="P263" s="74"/>
      <c r="Q263" s="74"/>
      <c r="R263" s="74"/>
      <c r="S263" s="74"/>
    </row>
    <row r="264" spans="1:19" s="227" customFormat="1" ht="13">
      <c r="A264" s="715"/>
      <c r="B264" s="716"/>
      <c r="C264" s="715" t="s">
        <v>1093</v>
      </c>
      <c r="D264" s="419"/>
      <c r="E264" s="616"/>
      <c r="F264" s="721"/>
      <c r="G264" s="657"/>
      <c r="K264" s="228"/>
      <c r="L264" s="74"/>
      <c r="M264" s="74"/>
      <c r="N264" s="74"/>
      <c r="O264" s="74"/>
      <c r="P264" s="74"/>
      <c r="Q264" s="74"/>
      <c r="R264" s="74"/>
      <c r="S264" s="74"/>
    </row>
    <row r="265" spans="1:19" s="227" customFormat="1" ht="11" customHeight="1">
      <c r="A265" s="715"/>
      <c r="B265" s="716"/>
      <c r="C265" s="715"/>
      <c r="D265" s="419"/>
      <c r="E265" s="616"/>
      <c r="F265" s="721"/>
      <c r="G265" s="657"/>
      <c r="K265" s="228"/>
      <c r="L265" s="74"/>
      <c r="M265" s="74"/>
      <c r="N265" s="74"/>
      <c r="O265" s="74"/>
      <c r="P265" s="74"/>
      <c r="Q265" s="74"/>
      <c r="R265" s="74"/>
      <c r="S265" s="74"/>
    </row>
    <row r="266" spans="1:19" s="227" customFormat="1" ht="50">
      <c r="A266" s="627">
        <f>A253+1</f>
        <v>75</v>
      </c>
      <c r="B266" s="631" t="s">
        <v>575</v>
      </c>
      <c r="C266" s="637" t="s">
        <v>1097</v>
      </c>
      <c r="D266" s="632"/>
      <c r="E266" s="616"/>
      <c r="F266" s="724"/>
      <c r="G266" s="657"/>
      <c r="K266" s="228"/>
      <c r="L266" s="74"/>
      <c r="M266" s="74"/>
      <c r="N266" s="74"/>
      <c r="O266" s="74"/>
      <c r="P266" s="74"/>
      <c r="Q266" s="74"/>
      <c r="R266" s="74"/>
      <c r="S266" s="74"/>
    </row>
    <row r="267" spans="1:19" s="227" customFormat="1" ht="11" customHeight="1">
      <c r="A267" s="422"/>
      <c r="B267" s="422"/>
      <c r="C267" s="422"/>
      <c r="D267" s="422"/>
      <c r="E267" s="616"/>
      <c r="F267" s="724"/>
      <c r="G267" s="657"/>
      <c r="K267" s="228"/>
      <c r="L267" s="74"/>
      <c r="M267" s="74"/>
      <c r="N267" s="74"/>
      <c r="O267" s="74"/>
      <c r="P267" s="74"/>
      <c r="Q267" s="74"/>
      <c r="R267" s="74"/>
      <c r="S267" s="74"/>
    </row>
    <row r="268" spans="1:19" s="227" customFormat="1">
      <c r="A268" s="627"/>
      <c r="B268" s="627" t="s">
        <v>79</v>
      </c>
      <c r="C268" s="637" t="s">
        <v>1031</v>
      </c>
      <c r="D268" s="632" t="s">
        <v>27</v>
      </c>
      <c r="E268" s="616">
        <v>20</v>
      </c>
      <c r="F268" s="617">
        <v>0</v>
      </c>
      <c r="G268" s="657">
        <f>F268*E268</f>
        <v>0</v>
      </c>
      <c r="K268" s="228"/>
      <c r="L268" s="74"/>
      <c r="M268" s="74"/>
      <c r="N268" s="74"/>
      <c r="O268" s="74"/>
      <c r="P268" s="74"/>
      <c r="Q268" s="74"/>
      <c r="R268" s="74"/>
      <c r="S268" s="74"/>
    </row>
    <row r="269" spans="1:19" s="227" customFormat="1" ht="11" customHeight="1">
      <c r="A269" s="422"/>
      <c r="B269" s="422"/>
      <c r="C269" s="422"/>
      <c r="D269" s="422"/>
      <c r="E269" s="616"/>
      <c r="F269" s="724"/>
      <c r="G269" s="657"/>
      <c r="K269" s="228"/>
      <c r="L269" s="74"/>
      <c r="M269" s="74"/>
      <c r="N269" s="74"/>
      <c r="O269" s="74"/>
      <c r="P269" s="74"/>
      <c r="Q269" s="74"/>
      <c r="R269" s="74"/>
      <c r="S269" s="74"/>
    </row>
    <row r="270" spans="1:19" s="227" customFormat="1">
      <c r="A270" s="627"/>
      <c r="B270" s="627" t="s">
        <v>80</v>
      </c>
      <c r="C270" s="637" t="s">
        <v>1098</v>
      </c>
      <c r="D270" s="632" t="s">
        <v>27</v>
      </c>
      <c r="E270" s="616">
        <v>100</v>
      </c>
      <c r="F270" s="617">
        <v>0</v>
      </c>
      <c r="G270" s="657">
        <f>F270*E270</f>
        <v>0</v>
      </c>
      <c r="K270" s="228"/>
      <c r="L270" s="74"/>
      <c r="M270" s="74"/>
      <c r="N270" s="74"/>
      <c r="O270" s="74"/>
      <c r="P270" s="74"/>
      <c r="Q270" s="74"/>
      <c r="R270" s="74"/>
      <c r="S270" s="74"/>
    </row>
    <row r="271" spans="1:19" s="227" customFormat="1" ht="11" customHeight="1">
      <c r="A271" s="422"/>
      <c r="B271" s="422"/>
      <c r="C271" s="422"/>
      <c r="D271" s="422"/>
      <c r="E271" s="616"/>
      <c r="F271" s="724"/>
      <c r="G271" s="657"/>
      <c r="K271" s="228"/>
      <c r="L271" s="74"/>
      <c r="M271" s="74"/>
      <c r="N271" s="74"/>
      <c r="O271" s="74"/>
      <c r="P271" s="74"/>
      <c r="Q271" s="74"/>
      <c r="R271" s="74"/>
      <c r="S271" s="74"/>
    </row>
    <row r="272" spans="1:19" s="227" customFormat="1" ht="13">
      <c r="A272" s="643"/>
      <c r="B272" s="419"/>
      <c r="C272" s="723" t="s">
        <v>1099</v>
      </c>
      <c r="D272" s="419"/>
      <c r="E272" s="616"/>
      <c r="F272" s="721"/>
      <c r="G272" s="657"/>
      <c r="K272" s="228"/>
      <c r="L272" s="74"/>
      <c r="M272" s="74"/>
      <c r="N272" s="74"/>
      <c r="O272" s="74"/>
      <c r="P272" s="74"/>
      <c r="Q272" s="74"/>
      <c r="R272" s="74"/>
      <c r="S272" s="74"/>
    </row>
    <row r="273" spans="1:19" s="227" customFormat="1" ht="13">
      <c r="A273" s="643"/>
      <c r="B273" s="419"/>
      <c r="C273" s="715" t="s">
        <v>1093</v>
      </c>
      <c r="D273" s="419"/>
      <c r="E273" s="616"/>
      <c r="F273" s="721"/>
      <c r="G273" s="657"/>
      <c r="K273" s="228"/>
      <c r="L273" s="74"/>
      <c r="M273" s="74"/>
      <c r="N273" s="74"/>
      <c r="O273" s="74"/>
      <c r="P273" s="74"/>
      <c r="Q273" s="74"/>
      <c r="R273" s="74"/>
      <c r="S273" s="74"/>
    </row>
    <row r="274" spans="1:19" s="227" customFormat="1" ht="11" customHeight="1">
      <c r="A274" s="415"/>
      <c r="B274" s="415"/>
      <c r="C274" s="415"/>
      <c r="D274" s="415"/>
      <c r="E274" s="616"/>
      <c r="F274" s="721"/>
      <c r="G274" s="657"/>
      <c r="K274" s="228"/>
      <c r="L274" s="74"/>
      <c r="M274" s="74"/>
      <c r="N274" s="74"/>
      <c r="O274" s="74"/>
      <c r="P274" s="74"/>
      <c r="Q274" s="74"/>
      <c r="R274" s="74"/>
      <c r="S274" s="74"/>
    </row>
    <row r="275" spans="1:19" s="227" customFormat="1" ht="50">
      <c r="A275" s="612">
        <f>A266+1</f>
        <v>76</v>
      </c>
      <c r="B275" s="613" t="s">
        <v>576</v>
      </c>
      <c r="C275" s="623" t="s">
        <v>1100</v>
      </c>
      <c r="D275" s="419" t="s">
        <v>164</v>
      </c>
      <c r="E275" s="616">
        <v>14</v>
      </c>
      <c r="F275" s="617">
        <v>0</v>
      </c>
      <c r="G275" s="657">
        <f>F275*E275</f>
        <v>0</v>
      </c>
      <c r="K275" s="228"/>
      <c r="L275" s="74"/>
      <c r="M275" s="74"/>
      <c r="N275" s="74"/>
      <c r="O275" s="74"/>
      <c r="P275" s="74"/>
      <c r="Q275" s="74"/>
      <c r="R275" s="74"/>
      <c r="S275" s="74"/>
    </row>
    <row r="276" spans="1:19" s="227" customFormat="1" ht="11" customHeight="1">
      <c r="A276" s="612"/>
      <c r="B276" s="613"/>
      <c r="C276" s="623"/>
      <c r="D276" s="419"/>
      <c r="E276" s="616"/>
      <c r="F276" s="721"/>
      <c r="G276" s="657"/>
      <c r="K276" s="228"/>
      <c r="L276" s="74"/>
      <c r="M276" s="74"/>
      <c r="N276" s="74"/>
      <c r="O276" s="74"/>
      <c r="P276" s="74"/>
      <c r="Q276" s="74"/>
      <c r="R276" s="74"/>
      <c r="S276" s="74"/>
    </row>
    <row r="277" spans="1:19" s="227" customFormat="1" ht="13">
      <c r="A277" s="612"/>
      <c r="B277" s="612"/>
      <c r="C277" s="725" t="s">
        <v>1101</v>
      </c>
      <c r="D277" s="726"/>
      <c r="E277" s="616"/>
      <c r="F277" s="721"/>
      <c r="G277" s="657"/>
      <c r="K277" s="228"/>
      <c r="L277" s="74"/>
      <c r="M277" s="74"/>
      <c r="N277" s="74"/>
      <c r="O277" s="74"/>
      <c r="P277" s="74"/>
      <c r="Q277" s="74"/>
      <c r="R277" s="74"/>
      <c r="S277" s="74"/>
    </row>
    <row r="278" spans="1:19" s="227" customFormat="1" ht="13">
      <c r="A278" s="612"/>
      <c r="B278" s="612"/>
      <c r="C278" s="715" t="s">
        <v>1093</v>
      </c>
      <c r="D278" s="419"/>
      <c r="E278" s="616"/>
      <c r="F278" s="721"/>
      <c r="G278" s="657"/>
      <c r="K278" s="228"/>
      <c r="L278" s="74"/>
      <c r="M278" s="74"/>
      <c r="N278" s="74"/>
      <c r="O278" s="74"/>
      <c r="P278" s="74"/>
      <c r="Q278" s="74"/>
      <c r="R278" s="74"/>
      <c r="S278" s="74"/>
    </row>
    <row r="279" spans="1:19" s="227" customFormat="1" ht="11" customHeight="1">
      <c r="A279" s="415"/>
      <c r="B279" s="415"/>
      <c r="C279" s="415"/>
      <c r="D279" s="415"/>
      <c r="E279" s="616"/>
      <c r="F279" s="721"/>
      <c r="G279" s="657"/>
      <c r="K279" s="228"/>
      <c r="L279" s="74"/>
      <c r="M279" s="74"/>
      <c r="N279" s="74"/>
      <c r="O279" s="74"/>
      <c r="P279" s="74"/>
      <c r="Q279" s="74"/>
      <c r="R279" s="74"/>
      <c r="S279" s="74"/>
    </row>
    <row r="280" spans="1:19" s="227" customFormat="1" ht="50">
      <c r="A280" s="612">
        <f>A275+1</f>
        <v>77</v>
      </c>
      <c r="B280" s="624" t="s">
        <v>577</v>
      </c>
      <c r="C280" s="642" t="s">
        <v>1102</v>
      </c>
      <c r="D280" s="727"/>
      <c r="E280" s="616"/>
      <c r="F280" s="721"/>
      <c r="G280" s="657"/>
      <c r="K280" s="228"/>
      <c r="L280" s="74"/>
      <c r="M280" s="74"/>
      <c r="N280" s="74"/>
      <c r="O280" s="74"/>
      <c r="P280" s="74"/>
      <c r="Q280" s="74"/>
      <c r="R280" s="74"/>
      <c r="S280" s="74"/>
    </row>
    <row r="281" spans="1:19" s="227" customFormat="1" ht="11" customHeight="1">
      <c r="A281" s="624"/>
      <c r="B281" s="624"/>
      <c r="C281" s="642"/>
      <c r="D281" s="727"/>
      <c r="E281" s="616"/>
      <c r="F281" s="721"/>
      <c r="G281" s="657"/>
      <c r="K281" s="228"/>
      <c r="L281" s="74"/>
      <c r="M281" s="74"/>
      <c r="N281" s="74"/>
      <c r="O281" s="74"/>
      <c r="P281" s="74"/>
      <c r="Q281" s="74"/>
      <c r="R281" s="74"/>
      <c r="S281" s="74"/>
    </row>
    <row r="282" spans="1:19" s="227" customFormat="1">
      <c r="A282" s="624"/>
      <c r="B282" s="624" t="s">
        <v>79</v>
      </c>
      <c r="C282" s="643" t="s">
        <v>1103</v>
      </c>
      <c r="D282" s="625" t="s">
        <v>164</v>
      </c>
      <c r="E282" s="616">
        <v>1</v>
      </c>
      <c r="F282" s="617">
        <v>0</v>
      </c>
      <c r="G282" s="657">
        <f>F282*E282</f>
        <v>0</v>
      </c>
      <c r="K282" s="228"/>
      <c r="L282" s="74"/>
      <c r="M282" s="74"/>
      <c r="N282" s="74"/>
      <c r="O282" s="74"/>
      <c r="P282" s="74"/>
      <c r="Q282" s="74"/>
      <c r="R282" s="74"/>
      <c r="S282" s="74"/>
    </row>
    <row r="283" spans="1:19" s="227" customFormat="1" ht="11" customHeight="1">
      <c r="A283" s="624"/>
      <c r="B283" s="624"/>
      <c r="C283" s="642"/>
      <c r="D283" s="727"/>
      <c r="E283" s="616"/>
      <c r="F283" s="721"/>
      <c r="G283" s="657"/>
      <c r="K283" s="228"/>
      <c r="L283" s="74"/>
      <c r="M283" s="74"/>
      <c r="N283" s="74"/>
      <c r="O283" s="74"/>
      <c r="P283" s="74"/>
      <c r="Q283" s="74"/>
      <c r="R283" s="74"/>
      <c r="S283" s="74"/>
    </row>
    <row r="284" spans="1:19" s="227" customFormat="1">
      <c r="A284" s="624"/>
      <c r="B284" s="624" t="s">
        <v>80</v>
      </c>
      <c r="C284" s="643" t="s">
        <v>1104</v>
      </c>
      <c r="D284" s="625" t="s">
        <v>164</v>
      </c>
      <c r="E284" s="616">
        <v>4</v>
      </c>
      <c r="F284" s="617">
        <v>0</v>
      </c>
      <c r="G284" s="657">
        <f>F284*E284</f>
        <v>0</v>
      </c>
      <c r="K284" s="228"/>
      <c r="L284" s="74"/>
      <c r="M284" s="74"/>
      <c r="N284" s="74"/>
      <c r="O284" s="74"/>
      <c r="P284" s="74"/>
      <c r="Q284" s="74"/>
      <c r="R284" s="74"/>
      <c r="S284" s="74"/>
    </row>
    <row r="285" spans="1:19" s="227" customFormat="1">
      <c r="A285" s="612"/>
      <c r="B285" s="613"/>
      <c r="C285" s="623"/>
      <c r="D285" s="419"/>
      <c r="E285" s="616"/>
      <c r="F285" s="721"/>
      <c r="G285" s="657"/>
      <c r="K285" s="228"/>
      <c r="L285" s="74"/>
      <c r="M285" s="74"/>
      <c r="N285" s="74"/>
      <c r="O285" s="74"/>
      <c r="P285" s="74"/>
      <c r="Q285" s="74"/>
      <c r="R285" s="74"/>
      <c r="S285" s="74"/>
    </row>
    <row r="286" spans="1:19" s="227" customFormat="1" ht="13">
      <c r="A286" s="643"/>
      <c r="B286" s="419"/>
      <c r="C286" s="644" t="s">
        <v>1039</v>
      </c>
      <c r="D286" s="419"/>
      <c r="E286" s="616"/>
      <c r="F286" s="721"/>
      <c r="G286" s="657"/>
      <c r="K286" s="228"/>
      <c r="L286" s="74"/>
      <c r="M286" s="74"/>
      <c r="N286" s="74"/>
      <c r="O286" s="74"/>
      <c r="P286" s="74"/>
      <c r="Q286" s="74"/>
      <c r="R286" s="74"/>
      <c r="S286" s="74"/>
    </row>
    <row r="287" spans="1:19" s="227" customFormat="1" ht="13">
      <c r="A287" s="643"/>
      <c r="B287" s="419"/>
      <c r="C287" s="728" t="s">
        <v>1105</v>
      </c>
      <c r="D287" s="419"/>
      <c r="E287" s="616"/>
      <c r="F287" s="721"/>
      <c r="G287" s="657"/>
      <c r="K287" s="228"/>
      <c r="L287" s="74"/>
      <c r="M287" s="74"/>
      <c r="N287" s="74"/>
      <c r="O287" s="74"/>
      <c r="P287" s="74"/>
      <c r="Q287" s="74"/>
      <c r="R287" s="74"/>
      <c r="S287" s="74"/>
    </row>
    <row r="288" spans="1:19" s="227" customFormat="1" ht="13">
      <c r="A288" s="643"/>
      <c r="B288" s="419"/>
      <c r="C288" s="728"/>
      <c r="D288" s="419"/>
      <c r="E288" s="616"/>
      <c r="F288" s="721"/>
      <c r="G288" s="657"/>
      <c r="K288" s="228"/>
      <c r="L288" s="74"/>
      <c r="M288" s="74"/>
      <c r="N288" s="74"/>
      <c r="O288" s="74"/>
      <c r="P288" s="74"/>
      <c r="Q288" s="74"/>
      <c r="R288" s="74"/>
      <c r="S288" s="74"/>
    </row>
    <row r="289" spans="1:19" s="227" customFormat="1" ht="100">
      <c r="A289" s="612">
        <f>A280+1</f>
        <v>78</v>
      </c>
      <c r="B289" s="613" t="s">
        <v>578</v>
      </c>
      <c r="C289" s="642" t="s">
        <v>1106</v>
      </c>
      <c r="D289" s="625"/>
      <c r="E289" s="616"/>
      <c r="F289" s="721"/>
      <c r="G289" s="657"/>
      <c r="K289" s="228"/>
      <c r="L289" s="74"/>
      <c r="M289" s="74"/>
      <c r="N289" s="74"/>
      <c r="O289" s="74"/>
      <c r="P289" s="74"/>
      <c r="Q289" s="74"/>
      <c r="R289" s="74"/>
      <c r="S289" s="74"/>
    </row>
    <row r="290" spans="1:19" s="227" customFormat="1">
      <c r="A290" s="624"/>
      <c r="B290" s="624"/>
      <c r="C290" s="729"/>
      <c r="D290" s="625"/>
      <c r="E290" s="616"/>
      <c r="F290" s="721"/>
      <c r="G290" s="657"/>
      <c r="K290" s="228"/>
      <c r="L290" s="74"/>
      <c r="M290" s="74"/>
      <c r="N290" s="74"/>
      <c r="O290" s="74"/>
      <c r="P290" s="74"/>
      <c r="Q290" s="74"/>
      <c r="R290" s="74"/>
      <c r="S290" s="74"/>
    </row>
    <row r="291" spans="1:19" s="227" customFormat="1">
      <c r="A291" s="624"/>
      <c r="B291" s="730" t="s">
        <v>79</v>
      </c>
      <c r="C291" s="731" t="s">
        <v>1107</v>
      </c>
      <c r="D291" s="625" t="s">
        <v>27</v>
      </c>
      <c r="E291" s="616">
        <v>20</v>
      </c>
      <c r="F291" s="617">
        <v>0</v>
      </c>
      <c r="G291" s="657">
        <f>F291*E291</f>
        <v>0</v>
      </c>
      <c r="K291" s="228"/>
      <c r="L291" s="74"/>
      <c r="M291" s="74"/>
      <c r="N291" s="74"/>
      <c r="O291" s="74"/>
      <c r="P291" s="74"/>
      <c r="Q291" s="74"/>
      <c r="R291" s="74"/>
      <c r="S291" s="74"/>
    </row>
    <row r="292" spans="1:19" s="227" customFormat="1">
      <c r="A292" s="624"/>
      <c r="B292" s="730"/>
      <c r="C292" s="729"/>
      <c r="D292" s="625"/>
      <c r="E292" s="616"/>
      <c r="F292" s="721"/>
      <c r="G292" s="657"/>
      <c r="K292" s="228"/>
      <c r="L292" s="74"/>
      <c r="M292" s="74"/>
      <c r="N292" s="74"/>
      <c r="O292" s="74"/>
      <c r="P292" s="74"/>
      <c r="Q292" s="74"/>
      <c r="R292" s="74"/>
      <c r="S292" s="74"/>
    </row>
    <row r="293" spans="1:19" s="227" customFormat="1">
      <c r="A293" s="624"/>
      <c r="B293" s="624" t="s">
        <v>80</v>
      </c>
      <c r="C293" s="731" t="s">
        <v>1108</v>
      </c>
      <c r="D293" s="625" t="s">
        <v>27</v>
      </c>
      <c r="E293" s="616">
        <v>50</v>
      </c>
      <c r="F293" s="617">
        <v>0</v>
      </c>
      <c r="G293" s="657">
        <f>F293*E293</f>
        <v>0</v>
      </c>
      <c r="K293" s="228"/>
      <c r="L293" s="74"/>
      <c r="M293" s="74"/>
      <c r="N293" s="74"/>
      <c r="O293" s="74"/>
      <c r="P293" s="74"/>
      <c r="Q293" s="74"/>
      <c r="R293" s="74"/>
      <c r="S293" s="74"/>
    </row>
    <row r="294" spans="1:19" s="227" customFormat="1">
      <c r="A294" s="624"/>
      <c r="B294" s="624"/>
      <c r="C294" s="729"/>
      <c r="D294" s="625"/>
      <c r="E294" s="616"/>
      <c r="F294" s="721"/>
      <c r="G294" s="657"/>
      <c r="K294" s="228"/>
      <c r="L294" s="74"/>
      <c r="M294" s="74"/>
      <c r="N294" s="74"/>
      <c r="O294" s="74"/>
      <c r="P294" s="74"/>
      <c r="Q294" s="74"/>
      <c r="R294" s="74"/>
      <c r="S294" s="74"/>
    </row>
    <row r="295" spans="1:19" s="227" customFormat="1">
      <c r="A295" s="624"/>
      <c r="B295" s="624" t="s">
        <v>81</v>
      </c>
      <c r="C295" s="731" t="s">
        <v>1109</v>
      </c>
      <c r="D295" s="625" t="s">
        <v>27</v>
      </c>
      <c r="E295" s="616">
        <v>50</v>
      </c>
      <c r="F295" s="617">
        <v>0</v>
      </c>
      <c r="G295" s="657">
        <f>F295*E295</f>
        <v>0</v>
      </c>
      <c r="K295" s="228"/>
      <c r="L295" s="74"/>
      <c r="M295" s="74"/>
      <c r="N295" s="74"/>
      <c r="O295" s="74"/>
      <c r="P295" s="74"/>
      <c r="Q295" s="74"/>
      <c r="R295" s="74"/>
      <c r="S295" s="74"/>
    </row>
    <row r="296" spans="1:19" s="227" customFormat="1">
      <c r="A296" s="624"/>
      <c r="B296" s="624"/>
      <c r="C296" s="731"/>
      <c r="D296" s="625"/>
      <c r="E296" s="616"/>
      <c r="F296" s="721"/>
      <c r="G296" s="657"/>
      <c r="K296" s="228"/>
      <c r="L296" s="74"/>
      <c r="M296" s="74"/>
      <c r="N296" s="74"/>
      <c r="O296" s="74"/>
      <c r="P296" s="74"/>
      <c r="Q296" s="74"/>
      <c r="R296" s="74"/>
      <c r="S296" s="74"/>
    </row>
    <row r="297" spans="1:19" s="227" customFormat="1" ht="87.5">
      <c r="A297" s="612">
        <f>A289+1</f>
        <v>79</v>
      </c>
      <c r="B297" s="613" t="s">
        <v>579</v>
      </c>
      <c r="C297" s="642" t="s">
        <v>1110</v>
      </c>
      <c r="D297" s="727"/>
      <c r="E297" s="616"/>
      <c r="F297" s="721"/>
      <c r="G297" s="657"/>
      <c r="K297" s="228"/>
      <c r="L297" s="74"/>
      <c r="M297" s="74"/>
      <c r="N297" s="74"/>
      <c r="O297" s="74"/>
      <c r="P297" s="74"/>
      <c r="Q297" s="74"/>
      <c r="R297" s="74"/>
      <c r="S297" s="74"/>
    </row>
    <row r="298" spans="1:19" s="227" customFormat="1">
      <c r="A298" s="612"/>
      <c r="B298" s="613"/>
      <c r="C298" s="732"/>
      <c r="D298" s="625"/>
      <c r="E298" s="616"/>
      <c r="F298" s="721"/>
      <c r="G298" s="657"/>
      <c r="K298" s="228"/>
      <c r="L298" s="74"/>
      <c r="M298" s="74"/>
      <c r="N298" s="74"/>
      <c r="O298" s="74"/>
      <c r="P298" s="74"/>
      <c r="Q298" s="74"/>
      <c r="R298" s="74"/>
      <c r="S298" s="74"/>
    </row>
    <row r="299" spans="1:19" s="227" customFormat="1">
      <c r="A299" s="612"/>
      <c r="B299" s="613"/>
      <c r="C299" s="642" t="s">
        <v>1111</v>
      </c>
      <c r="D299" s="625" t="s">
        <v>164</v>
      </c>
      <c r="E299" s="616">
        <v>2</v>
      </c>
      <c r="F299" s="617">
        <v>0</v>
      </c>
      <c r="G299" s="657">
        <f>F299*E299</f>
        <v>0</v>
      </c>
      <c r="K299" s="228"/>
      <c r="L299" s="74"/>
      <c r="M299" s="74"/>
      <c r="N299" s="74"/>
      <c r="O299" s="74"/>
      <c r="P299" s="74"/>
      <c r="Q299" s="74"/>
      <c r="R299" s="74"/>
      <c r="S299" s="74"/>
    </row>
    <row r="300" spans="1:19" s="227" customFormat="1" ht="13">
      <c r="A300" s="288"/>
      <c r="B300" s="288"/>
      <c r="C300" s="288"/>
      <c r="D300" s="288"/>
      <c r="E300" s="288"/>
      <c r="F300" s="288"/>
      <c r="G300" s="263"/>
      <c r="K300" s="228"/>
      <c r="L300" s="74"/>
      <c r="M300" s="74"/>
      <c r="N300" s="74"/>
      <c r="O300" s="74"/>
      <c r="P300" s="74"/>
      <c r="Q300" s="74"/>
      <c r="R300" s="74"/>
      <c r="S300" s="74"/>
    </row>
    <row r="301" spans="1:19" s="227" customFormat="1" ht="13">
      <c r="A301" s="733" t="s">
        <v>1112</v>
      </c>
      <c r="B301" s="622"/>
      <c r="C301" s="644" t="s">
        <v>1113</v>
      </c>
      <c r="D301" s="615"/>
      <c r="E301" s="734"/>
      <c r="F301" s="653"/>
      <c r="G301" s="657"/>
      <c r="K301" s="228"/>
      <c r="L301" s="74"/>
      <c r="M301" s="74"/>
      <c r="N301" s="74"/>
      <c r="O301" s="74"/>
      <c r="P301" s="74"/>
      <c r="Q301" s="74"/>
      <c r="R301" s="74"/>
      <c r="S301" s="74"/>
    </row>
    <row r="302" spans="1:19" s="227" customFormat="1" ht="13">
      <c r="A302" s="643"/>
      <c r="B302" s="419"/>
      <c r="C302" s="644"/>
      <c r="D302" s="419"/>
      <c r="E302" s="616"/>
      <c r="F302" s="735"/>
      <c r="G302" s="618"/>
      <c r="K302" s="228"/>
      <c r="L302" s="74"/>
      <c r="M302" s="74"/>
      <c r="N302" s="74"/>
      <c r="O302" s="74"/>
      <c r="P302" s="74"/>
      <c r="Q302" s="74"/>
      <c r="R302" s="74"/>
      <c r="S302" s="74"/>
    </row>
    <row r="303" spans="1:19" s="227" customFormat="1" ht="13">
      <c r="A303" s="650"/>
      <c r="B303" s="651"/>
      <c r="C303" s="715" t="s">
        <v>1114</v>
      </c>
      <c r="D303" s="651"/>
      <c r="E303" s="652"/>
      <c r="F303" s="721"/>
      <c r="G303" s="654"/>
      <c r="K303" s="228"/>
      <c r="L303" s="74"/>
      <c r="M303" s="74"/>
      <c r="N303" s="74"/>
      <c r="O303" s="74"/>
      <c r="P303" s="74"/>
      <c r="Q303" s="74"/>
      <c r="R303" s="74"/>
      <c r="S303" s="74"/>
    </row>
    <row r="304" spans="1:19" s="227" customFormat="1" ht="13">
      <c r="A304" s="650"/>
      <c r="B304" s="651"/>
      <c r="C304" s="715"/>
      <c r="D304" s="651"/>
      <c r="E304" s="652"/>
      <c r="F304" s="721"/>
      <c r="G304" s="654"/>
      <c r="K304" s="228"/>
      <c r="L304" s="74"/>
      <c r="M304" s="74"/>
      <c r="N304" s="74"/>
      <c r="O304" s="74"/>
      <c r="P304" s="74"/>
      <c r="Q304" s="74"/>
      <c r="R304" s="74"/>
      <c r="S304" s="74"/>
    </row>
    <row r="305" spans="1:19" s="227" customFormat="1" ht="50">
      <c r="A305" s="624">
        <f>A297+1</f>
        <v>80</v>
      </c>
      <c r="B305" s="613" t="s">
        <v>580</v>
      </c>
      <c r="C305" s="642" t="s">
        <v>1115</v>
      </c>
      <c r="D305" s="419"/>
      <c r="E305" s="616"/>
      <c r="F305" s="736"/>
      <c r="G305" s="737"/>
      <c r="K305" s="228"/>
      <c r="L305" s="74"/>
      <c r="M305" s="74"/>
      <c r="N305" s="74"/>
      <c r="O305" s="74"/>
      <c r="P305" s="74"/>
      <c r="Q305" s="74"/>
      <c r="R305" s="74"/>
      <c r="S305" s="74"/>
    </row>
    <row r="306" spans="1:19" s="227" customFormat="1" ht="13">
      <c r="A306" s="415"/>
      <c r="B306" s="415"/>
      <c r="C306" s="415"/>
      <c r="D306" s="415"/>
      <c r="E306" s="712"/>
      <c r="F306" s="738"/>
      <c r="G306" s="657"/>
      <c r="K306" s="228"/>
      <c r="L306" s="74"/>
      <c r="M306" s="74"/>
      <c r="N306" s="74"/>
      <c r="O306" s="74"/>
      <c r="P306" s="74"/>
      <c r="Q306" s="74"/>
      <c r="R306" s="74"/>
      <c r="S306" s="74"/>
    </row>
    <row r="307" spans="1:19" s="227" customFormat="1">
      <c r="A307" s="643"/>
      <c r="B307" s="625" t="s">
        <v>79</v>
      </c>
      <c r="C307" s="739" t="s">
        <v>1116</v>
      </c>
      <c r="D307" s="625" t="s">
        <v>164</v>
      </c>
      <c r="E307" s="655">
        <v>2</v>
      </c>
      <c r="F307" s="617">
        <v>0</v>
      </c>
      <c r="G307" s="657">
        <f>E307*F307</f>
        <v>0</v>
      </c>
      <c r="K307" s="228"/>
      <c r="L307" s="74"/>
      <c r="M307" s="74"/>
      <c r="N307" s="74"/>
      <c r="O307" s="74"/>
      <c r="P307" s="74"/>
      <c r="Q307" s="74"/>
      <c r="R307" s="74"/>
      <c r="S307" s="74"/>
    </row>
    <row r="308" spans="1:19" s="227" customFormat="1">
      <c r="A308" s="643"/>
      <c r="B308" s="625"/>
      <c r="C308" s="739"/>
      <c r="D308" s="625"/>
      <c r="E308" s="655"/>
      <c r="F308" s="721"/>
      <c r="G308" s="657"/>
      <c r="K308" s="228"/>
      <c r="L308" s="74"/>
      <c r="M308" s="74"/>
      <c r="N308" s="74"/>
      <c r="O308" s="74"/>
      <c r="P308" s="74"/>
      <c r="Q308" s="74"/>
      <c r="R308" s="74"/>
      <c r="S308" s="74"/>
    </row>
    <row r="309" spans="1:19" s="227" customFormat="1" ht="75">
      <c r="A309" s="624">
        <f>A305+1</f>
        <v>81</v>
      </c>
      <c r="B309" s="624" t="s">
        <v>581</v>
      </c>
      <c r="C309" s="637" t="s">
        <v>1117</v>
      </c>
      <c r="D309" s="740" t="s">
        <v>164</v>
      </c>
      <c r="E309" s="741">
        <v>2</v>
      </c>
      <c r="F309" s="617">
        <v>0</v>
      </c>
      <c r="G309" s="693">
        <f>F309*E309</f>
        <v>0</v>
      </c>
      <c r="K309" s="228"/>
      <c r="L309" s="74"/>
      <c r="M309" s="74"/>
      <c r="N309" s="74"/>
      <c r="O309" s="74"/>
      <c r="P309" s="74"/>
      <c r="Q309" s="74"/>
      <c r="R309" s="74"/>
      <c r="S309" s="74"/>
    </row>
    <row r="310" spans="1:19" s="227" customFormat="1">
      <c r="A310" s="624"/>
      <c r="B310" s="613"/>
      <c r="C310" s="637"/>
      <c r="D310" s="740"/>
      <c r="E310" s="741"/>
      <c r="F310" s="403"/>
      <c r="G310" s="693"/>
      <c r="K310" s="228"/>
      <c r="L310" s="74"/>
      <c r="M310" s="74"/>
      <c r="N310" s="74"/>
      <c r="O310" s="74"/>
      <c r="P310" s="74"/>
      <c r="Q310" s="74"/>
      <c r="R310" s="74"/>
      <c r="S310" s="74"/>
    </row>
    <row r="311" spans="1:19" s="227" customFormat="1" ht="13">
      <c r="A311" s="643"/>
      <c r="B311" s="419"/>
      <c r="C311" s="676" t="s">
        <v>1078</v>
      </c>
      <c r="D311" s="419"/>
      <c r="E311" s="616"/>
      <c r="F311" s="742"/>
      <c r="G311" s="618"/>
      <c r="K311" s="228"/>
      <c r="L311" s="74"/>
      <c r="M311" s="74"/>
      <c r="N311" s="74"/>
      <c r="O311" s="74"/>
      <c r="P311" s="74"/>
      <c r="Q311" s="74"/>
      <c r="R311" s="74"/>
      <c r="S311" s="74"/>
    </row>
    <row r="312" spans="1:19" s="227" customFormat="1" ht="13">
      <c r="A312" s="715"/>
      <c r="B312" s="716"/>
      <c r="C312" s="715" t="s">
        <v>1093</v>
      </c>
      <c r="D312" s="716"/>
      <c r="E312" s="717"/>
      <c r="F312" s="743"/>
      <c r="G312" s="611"/>
      <c r="K312" s="228"/>
      <c r="L312" s="74"/>
      <c r="M312" s="74"/>
      <c r="N312" s="74"/>
      <c r="O312" s="74"/>
      <c r="P312" s="74"/>
      <c r="Q312" s="74"/>
      <c r="R312" s="74"/>
      <c r="S312" s="74"/>
    </row>
    <row r="313" spans="1:19" s="227" customFormat="1">
      <c r="A313" s="419"/>
      <c r="B313" s="612"/>
      <c r="C313" s="643"/>
      <c r="D313" s="419"/>
      <c r="E313" s="616"/>
      <c r="F313" s="742"/>
      <c r="G313" s="618"/>
      <c r="K313" s="228"/>
      <c r="L313" s="74"/>
      <c r="M313" s="74"/>
      <c r="N313" s="74"/>
      <c r="O313" s="74"/>
      <c r="P313" s="74"/>
      <c r="Q313" s="74"/>
      <c r="R313" s="74"/>
      <c r="S313" s="74"/>
    </row>
    <row r="314" spans="1:19" s="227" customFormat="1" ht="100">
      <c r="A314" s="624">
        <f>A309+1</f>
        <v>82</v>
      </c>
      <c r="B314" s="613" t="s">
        <v>582</v>
      </c>
      <c r="C314" s="637" t="s">
        <v>1118</v>
      </c>
      <c r="D314" s="419"/>
      <c r="E314" s="616"/>
      <c r="F314" s="742"/>
      <c r="G314" s="618"/>
      <c r="K314" s="228"/>
      <c r="L314" s="74"/>
      <c r="M314" s="74"/>
      <c r="N314" s="74"/>
      <c r="O314" s="74"/>
      <c r="P314" s="74"/>
      <c r="Q314" s="74"/>
      <c r="R314" s="74"/>
      <c r="S314" s="74"/>
    </row>
    <row r="315" spans="1:19" s="227" customFormat="1">
      <c r="A315" s="419"/>
      <c r="B315" s="612"/>
      <c r="C315" s="623"/>
      <c r="D315" s="419"/>
      <c r="E315" s="616"/>
      <c r="F315" s="742"/>
      <c r="G315" s="618"/>
      <c r="K315" s="228"/>
      <c r="L315" s="74"/>
      <c r="M315" s="74"/>
      <c r="N315" s="74"/>
      <c r="O315" s="74"/>
      <c r="P315" s="74"/>
      <c r="Q315" s="74"/>
      <c r="R315" s="74"/>
      <c r="S315" s="74"/>
    </row>
    <row r="316" spans="1:19" s="227" customFormat="1">
      <c r="A316" s="419"/>
      <c r="B316" s="625" t="s">
        <v>79</v>
      </c>
      <c r="C316" s="642" t="s">
        <v>1119</v>
      </c>
      <c r="D316" s="625" t="s">
        <v>27</v>
      </c>
      <c r="E316" s="655">
        <v>500</v>
      </c>
      <c r="F316" s="617">
        <v>0</v>
      </c>
      <c r="G316" s="656">
        <f>E316*F316</f>
        <v>0</v>
      </c>
      <c r="K316" s="228"/>
      <c r="L316" s="74"/>
      <c r="M316" s="74"/>
      <c r="N316" s="74"/>
      <c r="O316" s="74"/>
      <c r="P316" s="74"/>
      <c r="Q316" s="74"/>
      <c r="R316" s="74"/>
      <c r="S316" s="74"/>
    </row>
    <row r="317" spans="1:19" s="227" customFormat="1">
      <c r="A317" s="744"/>
      <c r="B317" s="745"/>
      <c r="C317" s="746"/>
      <c r="D317" s="745"/>
      <c r="E317" s="655"/>
      <c r="F317" s="747"/>
      <c r="G317" s="656"/>
      <c r="K317" s="228"/>
      <c r="L317" s="74"/>
      <c r="M317" s="74"/>
      <c r="N317" s="74"/>
      <c r="O317" s="74"/>
      <c r="P317" s="74"/>
      <c r="Q317" s="74"/>
      <c r="R317" s="74"/>
      <c r="S317" s="74"/>
    </row>
    <row r="318" spans="1:19" s="227" customFormat="1" ht="20" customHeight="1">
      <c r="A318" s="803" t="s">
        <v>943</v>
      </c>
      <c r="B318" s="803"/>
      <c r="C318" s="803"/>
      <c r="D318" s="803"/>
      <c r="E318" s="803"/>
      <c r="F318" s="803"/>
      <c r="G318" s="263">
        <f>SUM(G249:G317)</f>
        <v>0</v>
      </c>
      <c r="K318" s="228"/>
      <c r="L318" s="74"/>
      <c r="M318" s="74"/>
      <c r="N318" s="74"/>
      <c r="O318" s="74"/>
      <c r="P318" s="74"/>
      <c r="Q318" s="74"/>
      <c r="R318" s="74"/>
      <c r="S318" s="74"/>
    </row>
    <row r="319" spans="1:19" s="227" customFormat="1" ht="20" customHeight="1">
      <c r="A319" s="803" t="s">
        <v>944</v>
      </c>
      <c r="B319" s="803"/>
      <c r="C319" s="803"/>
      <c r="D319" s="803"/>
      <c r="E319" s="803"/>
      <c r="F319" s="803"/>
      <c r="G319" s="263">
        <f>G235+G318</f>
        <v>0</v>
      </c>
      <c r="K319" s="228"/>
      <c r="L319" s="74"/>
      <c r="M319" s="74"/>
      <c r="N319" s="74"/>
      <c r="O319" s="74"/>
      <c r="P319" s="74"/>
      <c r="Q319" s="74"/>
      <c r="R319" s="74"/>
      <c r="S319" s="74"/>
    </row>
  </sheetData>
  <mergeCells count="16">
    <mergeCell ref="A319:F319"/>
    <mergeCell ref="A1:G1"/>
    <mergeCell ref="A3:G3"/>
    <mergeCell ref="A5:G5"/>
    <mergeCell ref="A7:G7"/>
    <mergeCell ref="A9:A11"/>
    <mergeCell ref="B9:B11"/>
    <mergeCell ref="C9:C11"/>
    <mergeCell ref="D9:D11"/>
    <mergeCell ref="E9:E11"/>
    <mergeCell ref="F9:F11"/>
    <mergeCell ref="G9:G11"/>
    <mergeCell ref="A233:F233"/>
    <mergeCell ref="A234:F234"/>
    <mergeCell ref="A235:F235"/>
    <mergeCell ref="A318:F318"/>
  </mergeCells>
  <printOptions horizontalCentered="1"/>
  <pageMargins left="0.75" right="0.5" top="0.75" bottom="0.75" header="0.3" footer="0.3"/>
  <pageSetup paperSize="9" scale="90" orientation="portrait" blackAndWhite="1" r:id="rId1"/>
  <headerFooter>
    <oddHeader>&amp;R&amp;8CCU Block, Bannu Plumbing Works 
Page-&amp;P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8FC5-4FD6-46E1-8121-4F94BC754A49}">
  <dimension ref="A1:O119"/>
  <sheetViews>
    <sheetView tabSelected="1" view="pageBreakPreview" zoomScale="80" zoomScaleSheetLayoutView="80" workbookViewId="0">
      <selection activeCell="C21" sqref="C21"/>
    </sheetView>
  </sheetViews>
  <sheetFormatPr defaultColWidth="9.08984375" defaultRowHeight="12.5"/>
  <cols>
    <col min="1" max="1" width="5.36328125" style="125" bestFit="1" customWidth="1"/>
    <col min="2" max="2" width="12.36328125" style="126" customWidth="1"/>
    <col min="3" max="3" width="39.453125" style="139" customWidth="1"/>
    <col min="4" max="4" width="6.36328125" style="123" customWidth="1"/>
    <col min="5" max="5" width="7.54296875" style="208" bestFit="1" customWidth="1"/>
    <col min="6" max="6" width="11.453125" style="196" bestFit="1" customWidth="1"/>
    <col min="7" max="7" width="16.54296875" style="284" customWidth="1"/>
    <col min="8" max="8" width="11.6328125" style="122" bestFit="1" customWidth="1"/>
    <col min="9" max="9" width="13.54296875" style="122" customWidth="1"/>
    <col min="10" max="10" width="8.36328125" style="122" customWidth="1"/>
    <col min="11" max="11" width="13.36328125" style="122" bestFit="1" customWidth="1"/>
    <col min="12" max="12" width="14" style="122" bestFit="1" customWidth="1"/>
    <col min="13" max="13" width="9.453125" style="122" bestFit="1" customWidth="1"/>
    <col min="14" max="14" width="13.08984375" style="122" bestFit="1" customWidth="1"/>
    <col min="15" max="15" width="13.90625" style="122" bestFit="1" customWidth="1"/>
    <col min="16" max="16" width="12.453125" style="122" bestFit="1" customWidth="1"/>
    <col min="17" max="16384" width="9.08984375" style="122"/>
  </cols>
  <sheetData>
    <row r="1" spans="1:15" ht="14">
      <c r="A1" s="805" t="s">
        <v>568</v>
      </c>
      <c r="B1" s="805"/>
      <c r="C1" s="805"/>
      <c r="D1" s="805"/>
      <c r="E1" s="805"/>
      <c r="F1" s="805"/>
      <c r="G1" s="805"/>
      <c r="H1" s="192"/>
      <c r="I1" s="182"/>
      <c r="J1" s="182"/>
      <c r="K1" s="182"/>
      <c r="L1" s="182"/>
      <c r="M1" s="182"/>
    </row>
    <row r="2" spans="1:15" s="177" customFormat="1" ht="14">
      <c r="A2" s="210"/>
      <c r="B2" s="210"/>
      <c r="C2" s="210"/>
      <c r="D2" s="210"/>
      <c r="E2" s="204"/>
      <c r="F2" s="210"/>
      <c r="G2" s="237"/>
      <c r="H2" s="176"/>
      <c r="I2" s="176"/>
      <c r="J2" s="176"/>
      <c r="K2" s="176"/>
      <c r="L2" s="176"/>
      <c r="M2" s="176"/>
    </row>
    <row r="3" spans="1:15" s="178" customFormat="1" ht="14">
      <c r="A3" s="805" t="s">
        <v>593</v>
      </c>
      <c r="B3" s="805"/>
      <c r="C3" s="805"/>
      <c r="D3" s="805"/>
      <c r="E3" s="805"/>
      <c r="F3" s="805"/>
      <c r="G3" s="805"/>
      <c r="H3" s="182"/>
      <c r="I3" s="182"/>
      <c r="J3" s="182"/>
      <c r="K3" s="182"/>
      <c r="L3" s="182"/>
      <c r="M3" s="182"/>
    </row>
    <row r="4" spans="1:15" s="181" customFormat="1" ht="14">
      <c r="A4" s="192"/>
      <c r="B4" s="192"/>
      <c r="C4" s="192"/>
      <c r="D4" s="192"/>
      <c r="E4" s="205"/>
      <c r="F4" s="192"/>
      <c r="G4" s="281"/>
      <c r="H4" s="182"/>
      <c r="I4" s="182"/>
      <c r="J4" s="182"/>
      <c r="K4" s="182"/>
      <c r="L4" s="182"/>
      <c r="M4" s="182"/>
      <c r="N4" s="179"/>
      <c r="O4" s="180"/>
    </row>
    <row r="5" spans="1:15" s="131" customFormat="1" ht="14">
      <c r="A5" s="806" t="s">
        <v>569</v>
      </c>
      <c r="B5" s="806"/>
      <c r="C5" s="806"/>
      <c r="D5" s="806"/>
      <c r="E5" s="806"/>
      <c r="F5" s="806"/>
      <c r="G5" s="806"/>
    </row>
    <row r="6" spans="1:15" s="135" customFormat="1" ht="14">
      <c r="A6" s="132"/>
      <c r="B6" s="132"/>
      <c r="C6" s="133"/>
      <c r="D6" s="130"/>
      <c r="E6" s="206"/>
      <c r="F6" s="195"/>
      <c r="G6" s="282"/>
    </row>
    <row r="7" spans="1:15" s="131" customFormat="1" ht="14">
      <c r="A7" s="807" t="s">
        <v>1130</v>
      </c>
      <c r="B7" s="807"/>
      <c r="C7" s="807"/>
      <c r="D7" s="807"/>
      <c r="E7" s="807"/>
      <c r="F7" s="807"/>
      <c r="G7" s="807"/>
    </row>
    <row r="8" spans="1:15" s="135" customFormat="1" ht="14">
      <c r="A8" s="132"/>
      <c r="B8" s="132"/>
      <c r="C8" s="132"/>
      <c r="D8" s="130"/>
      <c r="E8" s="206"/>
      <c r="F8" s="195"/>
      <c r="G8" s="282"/>
    </row>
    <row r="9" spans="1:15" s="198" customFormat="1" ht="13.25" customHeight="1">
      <c r="A9" s="809" t="s">
        <v>77</v>
      </c>
      <c r="B9" s="809" t="s">
        <v>594</v>
      </c>
      <c r="C9" s="809" t="s">
        <v>78</v>
      </c>
      <c r="D9" s="810" t="s">
        <v>8</v>
      </c>
      <c r="E9" s="811" t="s">
        <v>7</v>
      </c>
      <c r="F9" s="812" t="s">
        <v>345</v>
      </c>
      <c r="G9" s="828" t="s">
        <v>344</v>
      </c>
    </row>
    <row r="10" spans="1:15" s="198" customFormat="1" ht="11.5">
      <c r="A10" s="809"/>
      <c r="B10" s="809"/>
      <c r="C10" s="809"/>
      <c r="D10" s="810"/>
      <c r="E10" s="811"/>
      <c r="F10" s="812"/>
      <c r="G10" s="828"/>
    </row>
    <row r="11" spans="1:15" s="198" customFormat="1" ht="27" customHeight="1">
      <c r="A11" s="809"/>
      <c r="B11" s="809"/>
      <c r="C11" s="809"/>
      <c r="D11" s="810"/>
      <c r="E11" s="811"/>
      <c r="F11" s="812"/>
      <c r="G11" s="828"/>
    </row>
    <row r="12" spans="1:15" s="198" customFormat="1" ht="11.5">
      <c r="A12" s="289" t="s">
        <v>79</v>
      </c>
      <c r="B12" s="199" t="s">
        <v>80</v>
      </c>
      <c r="C12" s="203" t="s">
        <v>81</v>
      </c>
      <c r="D12" s="200" t="s">
        <v>82</v>
      </c>
      <c r="E12" s="207" t="s">
        <v>83</v>
      </c>
      <c r="F12" s="201" t="s">
        <v>84</v>
      </c>
      <c r="G12" s="283" t="s">
        <v>85</v>
      </c>
    </row>
    <row r="13" spans="1:15">
      <c r="A13" s="748"/>
      <c r="B13" s="296"/>
      <c r="C13" s="297"/>
      <c r="D13" s="298"/>
      <c r="E13" s="299"/>
      <c r="F13" s="300"/>
      <c r="G13" s="749"/>
    </row>
    <row r="14" spans="1:15" ht="13">
      <c r="A14" s="750" t="s">
        <v>1131</v>
      </c>
      <c r="B14" s="303"/>
      <c r="C14" s="304" t="s">
        <v>335</v>
      </c>
      <c r="D14" s="305"/>
      <c r="E14" s="306"/>
      <c r="F14" s="300"/>
      <c r="G14" s="749"/>
    </row>
    <row r="15" spans="1:15" ht="13">
      <c r="A15" s="750"/>
      <c r="B15" s="303"/>
      <c r="C15" s="304"/>
      <c r="D15" s="305"/>
      <c r="E15" s="306"/>
      <c r="F15" s="300"/>
      <c r="G15" s="749"/>
    </row>
    <row r="16" spans="1:15" ht="13">
      <c r="A16" s="751"/>
      <c r="B16" s="752"/>
      <c r="C16" s="753" t="s">
        <v>1132</v>
      </c>
      <c r="D16" s="754"/>
      <c r="E16" s="755"/>
      <c r="F16" s="756"/>
      <c r="G16" s="757"/>
    </row>
    <row r="17" spans="1:7">
      <c r="A17" s="751"/>
      <c r="B17" s="758"/>
      <c r="C17" s="759" t="s">
        <v>1133</v>
      </c>
      <c r="D17" s="758"/>
      <c r="E17" s="755"/>
      <c r="F17" s="760"/>
      <c r="G17" s="761"/>
    </row>
    <row r="18" spans="1:7">
      <c r="A18" s="751"/>
      <c r="B18" s="758"/>
      <c r="C18" s="759"/>
      <c r="D18" s="758"/>
      <c r="E18" s="755"/>
      <c r="F18" s="760"/>
      <c r="G18" s="761"/>
    </row>
    <row r="19" spans="1:7" ht="13">
      <c r="A19" s="762">
        <v>1</v>
      </c>
      <c r="B19" s="763" t="s">
        <v>1134</v>
      </c>
      <c r="C19" s="764" t="s">
        <v>1135</v>
      </c>
      <c r="D19" s="758"/>
      <c r="E19" s="755"/>
      <c r="F19" s="765"/>
      <c r="G19" s="766"/>
    </row>
    <row r="20" spans="1:7" ht="13.25" customHeight="1">
      <c r="A20" s="751"/>
      <c r="B20" s="763"/>
      <c r="C20" s="764"/>
      <c r="D20" s="758"/>
      <c r="E20" s="755"/>
      <c r="F20" s="765"/>
      <c r="G20" s="766"/>
    </row>
    <row r="21" spans="1:7" ht="98.4" customHeight="1">
      <c r="A21" s="751"/>
      <c r="B21" s="758"/>
      <c r="C21" s="442" t="s">
        <v>1136</v>
      </c>
      <c r="D21" s="758"/>
      <c r="E21" s="755"/>
      <c r="F21" s="765"/>
      <c r="G21" s="766"/>
    </row>
    <row r="22" spans="1:7">
      <c r="A22" s="762"/>
      <c r="B22" s="758"/>
      <c r="C22" s="767"/>
      <c r="D22" s="758"/>
      <c r="E22" s="755"/>
      <c r="F22" s="765"/>
      <c r="G22" s="766"/>
    </row>
    <row r="23" spans="1:7">
      <c r="A23" s="762"/>
      <c r="B23" s="758"/>
      <c r="C23" s="768" t="s">
        <v>1137</v>
      </c>
      <c r="D23" s="758" t="s">
        <v>1138</v>
      </c>
      <c r="E23" s="755">
        <v>20</v>
      </c>
      <c r="F23" s="769">
        <v>0</v>
      </c>
      <c r="G23" s="770">
        <f>E23*F23</f>
        <v>0</v>
      </c>
    </row>
    <row r="24" spans="1:7">
      <c r="A24" s="762"/>
      <c r="B24" s="758"/>
      <c r="C24" s="767"/>
      <c r="D24" s="758"/>
      <c r="E24" s="755"/>
      <c r="F24" s="765"/>
      <c r="G24" s="766"/>
    </row>
    <row r="25" spans="1:7">
      <c r="A25" s="762"/>
      <c r="B25" s="758"/>
      <c r="C25" s="768" t="s">
        <v>1139</v>
      </c>
      <c r="D25" s="758" t="s">
        <v>1138</v>
      </c>
      <c r="E25" s="755">
        <v>30</v>
      </c>
      <c r="F25" s="769">
        <v>0</v>
      </c>
      <c r="G25" s="770">
        <f t="shared" ref="G25:G33" si="0">E25*F25</f>
        <v>0</v>
      </c>
    </row>
    <row r="26" spans="1:7">
      <c r="A26" s="762"/>
      <c r="B26" s="758"/>
      <c r="C26" s="768"/>
      <c r="D26" s="758"/>
      <c r="E26" s="755"/>
      <c r="F26" s="755"/>
      <c r="G26" s="770"/>
    </row>
    <row r="27" spans="1:7">
      <c r="A27" s="762"/>
      <c r="B27" s="758"/>
      <c r="C27" s="768" t="s">
        <v>1140</v>
      </c>
      <c r="D27" s="758" t="s">
        <v>1138</v>
      </c>
      <c r="E27" s="755">
        <v>200</v>
      </c>
      <c r="F27" s="769">
        <v>0</v>
      </c>
      <c r="G27" s="770">
        <f t="shared" si="0"/>
        <v>0</v>
      </c>
    </row>
    <row r="28" spans="1:7">
      <c r="A28" s="762"/>
      <c r="B28" s="758"/>
      <c r="C28" s="771"/>
      <c r="D28" s="758"/>
      <c r="E28" s="755"/>
      <c r="F28" s="755"/>
      <c r="G28" s="770"/>
    </row>
    <row r="29" spans="1:7">
      <c r="A29" s="762"/>
      <c r="B29" s="758"/>
      <c r="C29" s="768" t="s">
        <v>1141</v>
      </c>
      <c r="D29" s="758" t="s">
        <v>1138</v>
      </c>
      <c r="E29" s="755">
        <v>300</v>
      </c>
      <c r="F29" s="769">
        <v>0</v>
      </c>
      <c r="G29" s="770">
        <f t="shared" si="0"/>
        <v>0</v>
      </c>
    </row>
    <row r="30" spans="1:7">
      <c r="A30" s="762"/>
      <c r="B30" s="758"/>
      <c r="C30" s="768"/>
      <c r="D30" s="758"/>
      <c r="E30" s="755"/>
      <c r="F30" s="755"/>
      <c r="G30" s="770"/>
    </row>
    <row r="31" spans="1:7">
      <c r="A31" s="762"/>
      <c r="B31" s="758"/>
      <c r="C31" s="768" t="s">
        <v>1142</v>
      </c>
      <c r="D31" s="758" t="s">
        <v>1138</v>
      </c>
      <c r="E31" s="755">
        <v>700</v>
      </c>
      <c r="F31" s="769">
        <v>0</v>
      </c>
      <c r="G31" s="770">
        <f t="shared" si="0"/>
        <v>0</v>
      </c>
    </row>
    <row r="32" spans="1:7">
      <c r="A32" s="762"/>
      <c r="B32" s="758"/>
      <c r="C32" s="768"/>
      <c r="D32" s="758"/>
      <c r="E32" s="755"/>
      <c r="F32" s="755"/>
      <c r="G32" s="770"/>
    </row>
    <row r="33" spans="1:7">
      <c r="A33" s="762"/>
      <c r="B33" s="758"/>
      <c r="C33" s="768" t="s">
        <v>1143</v>
      </c>
      <c r="D33" s="758" t="s">
        <v>1138</v>
      </c>
      <c r="E33" s="755">
        <v>3750</v>
      </c>
      <c r="F33" s="769">
        <v>0</v>
      </c>
      <c r="G33" s="770">
        <f t="shared" si="0"/>
        <v>0</v>
      </c>
    </row>
    <row r="34" spans="1:7">
      <c r="A34" s="762"/>
      <c r="B34" s="758"/>
      <c r="C34" s="767"/>
      <c r="D34" s="758"/>
      <c r="E34" s="755"/>
      <c r="F34" s="765"/>
      <c r="G34" s="766"/>
    </row>
    <row r="35" spans="1:7" ht="13">
      <c r="A35" s="762">
        <f>A19+1</f>
        <v>2</v>
      </c>
      <c r="B35" s="763" t="s">
        <v>1144</v>
      </c>
      <c r="C35" s="764" t="s">
        <v>1145</v>
      </c>
      <c r="D35" s="758"/>
      <c r="E35" s="755"/>
      <c r="F35" s="772"/>
      <c r="G35" s="773"/>
    </row>
    <row r="36" spans="1:7" ht="13.25" customHeight="1">
      <c r="A36" s="762"/>
      <c r="B36" s="763"/>
      <c r="C36" s="764"/>
      <c r="D36" s="758"/>
      <c r="E36" s="755"/>
      <c r="F36" s="772"/>
      <c r="G36" s="773"/>
    </row>
    <row r="37" spans="1:7" ht="162.5">
      <c r="A37" s="762"/>
      <c r="B37" s="772"/>
      <c r="C37" s="442" t="s">
        <v>1146</v>
      </c>
      <c r="D37" s="758"/>
      <c r="E37" s="755"/>
      <c r="F37" s="772"/>
      <c r="G37" s="773"/>
    </row>
    <row r="38" spans="1:7">
      <c r="A38" s="762"/>
      <c r="B38" s="772"/>
      <c r="C38" s="774"/>
      <c r="D38" s="758"/>
      <c r="E38" s="755"/>
      <c r="F38" s="772"/>
      <c r="G38" s="773"/>
    </row>
    <row r="39" spans="1:7">
      <c r="A39" s="762"/>
      <c r="B39" s="772"/>
      <c r="C39" s="768" t="s">
        <v>1147</v>
      </c>
      <c r="D39" s="758" t="s">
        <v>918</v>
      </c>
      <c r="E39" s="755">
        <v>1</v>
      </c>
      <c r="F39" s="769">
        <v>0</v>
      </c>
      <c r="G39" s="766">
        <f>E39*F39</f>
        <v>0</v>
      </c>
    </row>
    <row r="40" spans="1:7">
      <c r="A40" s="762"/>
      <c r="B40" s="758"/>
      <c r="C40" s="774"/>
      <c r="D40" s="758"/>
      <c r="E40" s="755"/>
      <c r="F40" s="772"/>
      <c r="G40" s="775"/>
    </row>
    <row r="41" spans="1:7" ht="13">
      <c r="A41" s="762">
        <f>A35+1</f>
        <v>3</v>
      </c>
      <c r="B41" s="763" t="s">
        <v>1148</v>
      </c>
      <c r="C41" s="764" t="s">
        <v>1149</v>
      </c>
      <c r="D41" s="758"/>
      <c r="E41" s="755"/>
      <c r="F41" s="772"/>
      <c r="G41" s="773"/>
    </row>
    <row r="42" spans="1:7" ht="13.25" customHeight="1">
      <c r="A42" s="762"/>
      <c r="B42" s="763"/>
      <c r="C42" s="764"/>
      <c r="D42" s="758"/>
      <c r="E42" s="755"/>
      <c r="F42" s="772"/>
      <c r="G42" s="773"/>
    </row>
    <row r="43" spans="1:7" ht="175">
      <c r="A43" s="762"/>
      <c r="B43" s="758"/>
      <c r="C43" s="442" t="s">
        <v>1150</v>
      </c>
      <c r="D43" s="758"/>
      <c r="E43" s="755"/>
      <c r="F43" s="772"/>
      <c r="G43" s="773"/>
    </row>
    <row r="44" spans="1:7">
      <c r="A44" s="762"/>
      <c r="B44" s="758"/>
      <c r="C44" s="442"/>
      <c r="D44" s="758"/>
      <c r="E44" s="755"/>
      <c r="F44" s="772"/>
      <c r="G44" s="773"/>
    </row>
    <row r="45" spans="1:7">
      <c r="A45" s="762"/>
      <c r="B45" s="758"/>
      <c r="C45" s="768" t="s">
        <v>1147</v>
      </c>
      <c r="D45" s="758" t="s">
        <v>918</v>
      </c>
      <c r="E45" s="755">
        <v>1</v>
      </c>
      <c r="F45" s="769">
        <v>0</v>
      </c>
      <c r="G45" s="766">
        <f>E45*F45</f>
        <v>0</v>
      </c>
    </row>
    <row r="46" spans="1:7">
      <c r="A46" s="762"/>
      <c r="B46" s="758"/>
      <c r="C46" s="774"/>
      <c r="D46" s="758"/>
      <c r="E46" s="755"/>
      <c r="F46" s="765"/>
      <c r="G46" s="775"/>
    </row>
    <row r="47" spans="1:7" ht="13">
      <c r="A47" s="762">
        <f>A41+1</f>
        <v>4</v>
      </c>
      <c r="B47" s="763" t="s">
        <v>1151</v>
      </c>
      <c r="C47" s="776" t="s">
        <v>1152</v>
      </c>
      <c r="D47" s="758"/>
      <c r="E47" s="755"/>
      <c r="F47" s="765"/>
      <c r="G47" s="757"/>
    </row>
    <row r="48" spans="1:7" ht="13.25" customHeight="1">
      <c r="A48" s="762"/>
      <c r="B48" s="763"/>
      <c r="C48" s="776"/>
      <c r="D48" s="758"/>
      <c r="E48" s="755"/>
      <c r="F48" s="765"/>
      <c r="G48" s="757"/>
    </row>
    <row r="49" spans="1:7" ht="162.5">
      <c r="A49" s="762"/>
      <c r="B49" s="777"/>
      <c r="C49" s="442" t="s">
        <v>1153</v>
      </c>
      <c r="D49" s="758"/>
      <c r="E49" s="755"/>
      <c r="F49" s="765"/>
      <c r="G49" s="757"/>
    </row>
    <row r="50" spans="1:7" ht="13">
      <c r="A50" s="762"/>
      <c r="B50" s="777"/>
      <c r="C50" s="767"/>
      <c r="D50" s="758"/>
      <c r="E50" s="755"/>
      <c r="F50" s="765"/>
      <c r="G50" s="757"/>
    </row>
    <row r="51" spans="1:7">
      <c r="A51" s="762"/>
      <c r="B51" s="772"/>
      <c r="C51" s="768" t="s">
        <v>1154</v>
      </c>
      <c r="D51" s="758" t="s">
        <v>918</v>
      </c>
      <c r="E51" s="755">
        <v>1</v>
      </c>
      <c r="F51" s="769">
        <v>0</v>
      </c>
      <c r="G51" s="766">
        <f>E51*F51</f>
        <v>0</v>
      </c>
    </row>
    <row r="52" spans="1:7">
      <c r="A52" s="762"/>
      <c r="B52" s="758"/>
      <c r="C52" s="768"/>
      <c r="D52" s="758"/>
      <c r="E52" s="755"/>
      <c r="F52" s="778"/>
      <c r="G52" s="766"/>
    </row>
    <row r="53" spans="1:7" ht="13">
      <c r="A53" s="762">
        <f>A47+1</f>
        <v>5</v>
      </c>
      <c r="B53" s="763" t="s">
        <v>1155</v>
      </c>
      <c r="C53" s="776" t="s">
        <v>1156</v>
      </c>
      <c r="D53" s="779"/>
      <c r="E53" s="755"/>
      <c r="F53" s="765"/>
      <c r="G53" s="757"/>
    </row>
    <row r="54" spans="1:7" ht="13.25" customHeight="1">
      <c r="A54" s="762"/>
      <c r="B54" s="758"/>
      <c r="C54" s="780"/>
      <c r="D54" s="779"/>
      <c r="E54" s="755"/>
      <c r="F54" s="765"/>
      <c r="G54" s="757"/>
    </row>
    <row r="55" spans="1:7" ht="100">
      <c r="A55" s="762"/>
      <c r="B55" s="758"/>
      <c r="C55" s="442" t="s">
        <v>1157</v>
      </c>
      <c r="D55" s="779"/>
      <c r="E55" s="755"/>
      <c r="F55" s="765"/>
      <c r="G55" s="757"/>
    </row>
    <row r="56" spans="1:7">
      <c r="A56" s="762"/>
      <c r="B56" s="758"/>
      <c r="C56" s="767"/>
      <c r="D56" s="758"/>
      <c r="E56" s="755"/>
      <c r="F56" s="765"/>
      <c r="G56" s="757"/>
    </row>
    <row r="57" spans="1:7">
      <c r="A57" s="762"/>
      <c r="B57" s="758"/>
      <c r="C57" s="767" t="s">
        <v>1158</v>
      </c>
      <c r="D57" s="758" t="s">
        <v>918</v>
      </c>
      <c r="E57" s="755">
        <v>5</v>
      </c>
      <c r="F57" s="769">
        <v>0</v>
      </c>
      <c r="G57" s="766">
        <f t="shared" ref="G57:G59" si="1">E57*F57</f>
        <v>0</v>
      </c>
    </row>
    <row r="58" spans="1:7">
      <c r="A58" s="762"/>
      <c r="B58" s="758"/>
      <c r="C58" s="767"/>
      <c r="D58" s="758"/>
      <c r="E58" s="755"/>
      <c r="F58" s="765"/>
      <c r="G58" s="766"/>
    </row>
    <row r="59" spans="1:7">
      <c r="A59" s="762"/>
      <c r="B59" s="758"/>
      <c r="C59" s="767" t="s">
        <v>1159</v>
      </c>
      <c r="D59" s="758" t="s">
        <v>918</v>
      </c>
      <c r="E59" s="755">
        <v>1</v>
      </c>
      <c r="F59" s="769">
        <v>0</v>
      </c>
      <c r="G59" s="766">
        <f t="shared" si="1"/>
        <v>0</v>
      </c>
    </row>
    <row r="60" spans="1:7">
      <c r="A60" s="762"/>
      <c r="B60" s="758"/>
      <c r="C60" s="781"/>
      <c r="D60" s="758"/>
      <c r="E60" s="755"/>
      <c r="F60" s="778"/>
      <c r="G60" s="757"/>
    </row>
    <row r="61" spans="1:7" ht="13">
      <c r="A61" s="762">
        <f>A53+1</f>
        <v>6</v>
      </c>
      <c r="B61" s="763" t="s">
        <v>1160</v>
      </c>
      <c r="C61" s="782" t="s">
        <v>1161</v>
      </c>
      <c r="D61" s="758"/>
      <c r="E61" s="755"/>
      <c r="F61" s="765"/>
      <c r="G61" s="757"/>
    </row>
    <row r="62" spans="1:7" ht="13.25" customHeight="1">
      <c r="A62" s="762"/>
      <c r="B62" s="758"/>
      <c r="C62" s="783"/>
      <c r="D62" s="758"/>
      <c r="E62" s="755"/>
      <c r="F62" s="765"/>
      <c r="G62" s="757"/>
    </row>
    <row r="63" spans="1:7" ht="150">
      <c r="A63" s="762"/>
      <c r="B63" s="758"/>
      <c r="C63" s="442" t="s">
        <v>1162</v>
      </c>
      <c r="D63" s="758"/>
      <c r="E63" s="755"/>
      <c r="F63" s="765"/>
      <c r="G63" s="757"/>
    </row>
    <row r="64" spans="1:7">
      <c r="A64" s="762"/>
      <c r="B64" s="758"/>
      <c r="C64" s="767"/>
      <c r="D64" s="758"/>
      <c r="E64" s="755"/>
      <c r="F64" s="765"/>
      <c r="G64" s="757"/>
    </row>
    <row r="65" spans="1:7">
      <c r="A65" s="762"/>
      <c r="B65" s="758"/>
      <c r="C65" s="767" t="s">
        <v>1158</v>
      </c>
      <c r="D65" s="758" t="s">
        <v>918</v>
      </c>
      <c r="E65" s="755">
        <v>5</v>
      </c>
      <c r="F65" s="769">
        <v>0</v>
      </c>
      <c r="G65" s="766">
        <f>E65*F65</f>
        <v>0</v>
      </c>
    </row>
    <row r="66" spans="1:7">
      <c r="A66" s="762"/>
      <c r="B66" s="758"/>
      <c r="C66" s="767"/>
      <c r="D66" s="758"/>
      <c r="E66" s="755"/>
      <c r="F66" s="765"/>
      <c r="G66" s="766"/>
    </row>
    <row r="67" spans="1:7">
      <c r="A67" s="762"/>
      <c r="B67" s="758"/>
      <c r="C67" s="767" t="s">
        <v>1159</v>
      </c>
      <c r="D67" s="758" t="s">
        <v>918</v>
      </c>
      <c r="E67" s="755">
        <v>1</v>
      </c>
      <c r="F67" s="769">
        <v>0</v>
      </c>
      <c r="G67" s="766">
        <f>E67*F67</f>
        <v>0</v>
      </c>
    </row>
    <row r="68" spans="1:7">
      <c r="A68" s="762"/>
      <c r="B68" s="758"/>
      <c r="C68" s="781"/>
      <c r="D68" s="758"/>
      <c r="E68" s="755"/>
      <c r="F68" s="765"/>
      <c r="G68" s="773"/>
    </row>
    <row r="69" spans="1:7">
      <c r="A69" s="762"/>
      <c r="B69" s="758"/>
      <c r="C69" s="781"/>
      <c r="D69" s="758"/>
      <c r="E69" s="755"/>
      <c r="F69" s="765"/>
      <c r="G69" s="773"/>
    </row>
    <row r="70" spans="1:7" ht="13">
      <c r="A70" s="762"/>
      <c r="B70" s="758"/>
      <c r="C70" s="784" t="s">
        <v>1163</v>
      </c>
      <c r="D70" s="758"/>
      <c r="E70" s="755"/>
      <c r="F70" s="765"/>
      <c r="G70" s="773"/>
    </row>
    <row r="71" spans="1:7">
      <c r="A71" s="762"/>
      <c r="B71" s="758"/>
      <c r="C71" s="785"/>
      <c r="D71" s="758"/>
      <c r="E71" s="755"/>
      <c r="F71" s="765"/>
      <c r="G71" s="773"/>
    </row>
    <row r="72" spans="1:7" ht="13">
      <c r="A72" s="762">
        <f>A61+1</f>
        <v>7</v>
      </c>
      <c r="B72" s="763" t="s">
        <v>1164</v>
      </c>
      <c r="C72" s="786" t="s">
        <v>1165</v>
      </c>
      <c r="D72" s="758"/>
      <c r="E72" s="755"/>
      <c r="F72" s="765"/>
      <c r="G72" s="757"/>
    </row>
    <row r="73" spans="1:7" ht="13.25" customHeight="1">
      <c r="A73" s="762"/>
      <c r="B73" s="763"/>
      <c r="C73" s="786"/>
      <c r="D73" s="758"/>
      <c r="E73" s="755"/>
      <c r="F73" s="765"/>
      <c r="G73" s="757"/>
    </row>
    <row r="74" spans="1:7" ht="212.5">
      <c r="A74" s="762"/>
      <c r="B74" s="758"/>
      <c r="C74" s="442" t="s">
        <v>1166</v>
      </c>
      <c r="D74" s="758"/>
      <c r="E74" s="755"/>
      <c r="F74" s="765"/>
      <c r="G74" s="757"/>
    </row>
    <row r="75" spans="1:7">
      <c r="A75" s="762"/>
      <c r="B75" s="758"/>
      <c r="C75" s="767"/>
      <c r="D75" s="758"/>
      <c r="E75" s="755"/>
      <c r="F75" s="765"/>
      <c r="G75" s="757"/>
    </row>
    <row r="76" spans="1:7">
      <c r="A76" s="762"/>
      <c r="B76" s="758"/>
      <c r="C76" s="787" t="s">
        <v>1167</v>
      </c>
      <c r="D76" s="758" t="s">
        <v>918</v>
      </c>
      <c r="E76" s="788">
        <v>1</v>
      </c>
      <c r="F76" s="769">
        <v>0</v>
      </c>
      <c r="G76" s="766">
        <f>E76*F76</f>
        <v>0</v>
      </c>
    </row>
    <row r="77" spans="1:7">
      <c r="A77" s="762"/>
      <c r="B77" s="758"/>
      <c r="C77" s="787"/>
      <c r="D77" s="758"/>
      <c r="E77" s="788"/>
      <c r="F77" s="765"/>
      <c r="G77" s="757"/>
    </row>
    <row r="78" spans="1:7">
      <c r="A78" s="762"/>
      <c r="B78" s="758"/>
      <c r="C78" s="787"/>
      <c r="D78" s="758"/>
      <c r="E78" s="788"/>
      <c r="F78" s="765"/>
      <c r="G78" s="757"/>
    </row>
    <row r="79" spans="1:7">
      <c r="A79" s="762"/>
      <c r="B79" s="758"/>
      <c r="C79" s="787"/>
      <c r="D79" s="758"/>
      <c r="E79" s="788"/>
      <c r="F79" s="765"/>
      <c r="G79" s="757"/>
    </row>
    <row r="80" spans="1:7">
      <c r="A80" s="762"/>
      <c r="B80" s="758"/>
      <c r="C80" s="787"/>
      <c r="D80" s="758"/>
      <c r="E80" s="788"/>
      <c r="F80" s="765"/>
      <c r="G80" s="757"/>
    </row>
    <row r="81" spans="1:10">
      <c r="A81" s="762"/>
      <c r="B81" s="758"/>
      <c r="C81" s="787"/>
      <c r="D81" s="758"/>
      <c r="E81" s="788"/>
      <c r="F81" s="765"/>
      <c r="G81" s="757"/>
    </row>
    <row r="82" spans="1:10">
      <c r="A82" s="762"/>
      <c r="B82" s="758"/>
      <c r="C82" s="787"/>
      <c r="D82" s="758"/>
      <c r="E82" s="788"/>
      <c r="F82" s="765"/>
      <c r="G82" s="757"/>
    </row>
    <row r="83" spans="1:10">
      <c r="A83" s="762"/>
      <c r="B83" s="758"/>
      <c r="C83" s="787"/>
      <c r="D83" s="758"/>
      <c r="E83" s="788"/>
      <c r="F83" s="765"/>
      <c r="G83" s="757"/>
    </row>
    <row r="84" spans="1:10" ht="13">
      <c r="A84" s="762">
        <f>A72+1</f>
        <v>8</v>
      </c>
      <c r="B84" s="763" t="s">
        <v>1168</v>
      </c>
      <c r="C84" s="789" t="s">
        <v>1169</v>
      </c>
      <c r="D84" s="758"/>
      <c r="E84" s="755"/>
      <c r="F84" s="778"/>
      <c r="G84" s="757"/>
    </row>
    <row r="85" spans="1:10" ht="13.25" customHeight="1">
      <c r="A85" s="762"/>
      <c r="B85" s="763"/>
      <c r="C85" s="784"/>
      <c r="D85" s="758"/>
      <c r="E85" s="755"/>
      <c r="F85" s="778"/>
      <c r="G85" s="757"/>
    </row>
    <row r="86" spans="1:10" ht="137.5">
      <c r="A86" s="762"/>
      <c r="B86" s="772"/>
      <c r="C86" s="442" t="s">
        <v>1170</v>
      </c>
      <c r="D86" s="758"/>
      <c r="E86" s="755"/>
      <c r="F86" s="765"/>
      <c r="G86" s="757"/>
    </row>
    <row r="87" spans="1:10">
      <c r="A87" s="762"/>
      <c r="B87" s="772"/>
      <c r="C87" s="774"/>
      <c r="D87" s="758"/>
      <c r="E87" s="755"/>
      <c r="F87" s="765"/>
      <c r="G87" s="757"/>
    </row>
    <row r="88" spans="1:10" s="128" customFormat="1">
      <c r="A88" s="762"/>
      <c r="B88" s="772"/>
      <c r="C88" s="787" t="s">
        <v>1171</v>
      </c>
      <c r="D88" s="758" t="s">
        <v>918</v>
      </c>
      <c r="E88" s="788">
        <v>1</v>
      </c>
      <c r="F88" s="769">
        <v>0</v>
      </c>
      <c r="G88" s="766">
        <f>E88*F88</f>
        <v>0</v>
      </c>
    </row>
    <row r="89" spans="1:10">
      <c r="A89" s="762"/>
      <c r="B89" s="772"/>
      <c r="C89" s="787"/>
      <c r="D89" s="758"/>
      <c r="E89" s="788"/>
      <c r="F89" s="765"/>
      <c r="G89" s="757"/>
    </row>
    <row r="90" spans="1:10">
      <c r="A90" s="762"/>
      <c r="B90" s="772"/>
      <c r="C90" s="787"/>
      <c r="D90" s="758"/>
      <c r="E90" s="788"/>
      <c r="F90" s="765"/>
      <c r="G90" s="757"/>
    </row>
    <row r="91" spans="1:10" ht="20" customHeight="1">
      <c r="A91" s="762">
        <f>A84+1</f>
        <v>9</v>
      </c>
      <c r="B91" s="763" t="s">
        <v>1172</v>
      </c>
      <c r="C91" s="784" t="s">
        <v>1173</v>
      </c>
      <c r="D91" s="790"/>
      <c r="E91" s="755"/>
      <c r="F91" s="765"/>
      <c r="G91" s="757"/>
    </row>
    <row r="92" spans="1:10" ht="13.25" customHeight="1">
      <c r="A92" s="762"/>
      <c r="B92" s="772"/>
      <c r="C92" s="791"/>
      <c r="D92" s="790"/>
      <c r="E92" s="755"/>
      <c r="F92" s="765"/>
      <c r="G92" s="757"/>
    </row>
    <row r="93" spans="1:10" s="185" customFormat="1" ht="153" customHeight="1">
      <c r="A93" s="762"/>
      <c r="B93" s="772"/>
      <c r="C93" s="442" t="s">
        <v>1174</v>
      </c>
      <c r="D93" s="790"/>
      <c r="E93" s="755"/>
      <c r="F93" s="792"/>
      <c r="G93" s="757"/>
      <c r="H93" s="183"/>
      <c r="I93" s="184"/>
      <c r="J93" s="184"/>
    </row>
    <row r="94" spans="1:10">
      <c r="A94" s="762"/>
      <c r="B94" s="772"/>
      <c r="C94" s="767"/>
      <c r="D94" s="758"/>
      <c r="E94" s="755"/>
      <c r="F94" s="778"/>
      <c r="G94" s="757"/>
    </row>
    <row r="95" spans="1:10">
      <c r="A95" s="762"/>
      <c r="B95" s="772"/>
      <c r="C95" s="781" t="s">
        <v>1175</v>
      </c>
      <c r="D95" s="758" t="s">
        <v>918</v>
      </c>
      <c r="E95" s="755">
        <v>1</v>
      </c>
      <c r="F95" s="769">
        <v>0</v>
      </c>
      <c r="G95" s="766">
        <f>E95*F95</f>
        <v>0</v>
      </c>
    </row>
    <row r="96" spans="1:10">
      <c r="A96" s="762"/>
      <c r="B96" s="772"/>
      <c r="C96" s="781"/>
      <c r="D96" s="758"/>
      <c r="E96" s="755"/>
      <c r="F96" s="778"/>
      <c r="G96" s="757"/>
    </row>
    <row r="97" spans="1:7">
      <c r="A97" s="762"/>
      <c r="B97" s="772"/>
      <c r="C97" s="781"/>
      <c r="D97" s="758"/>
      <c r="E97" s="755"/>
      <c r="F97" s="778"/>
      <c r="G97" s="766"/>
    </row>
    <row r="98" spans="1:7">
      <c r="A98" s="762"/>
      <c r="B98" s="772"/>
      <c r="C98" s="781"/>
      <c r="D98" s="758"/>
      <c r="E98" s="755"/>
      <c r="F98" s="778"/>
      <c r="G98" s="757"/>
    </row>
    <row r="99" spans="1:7" ht="13.25" customHeight="1">
      <c r="A99" s="762">
        <f>A91+1</f>
        <v>10</v>
      </c>
      <c r="B99" s="763" t="s">
        <v>1176</v>
      </c>
      <c r="C99" s="784" t="s">
        <v>1177</v>
      </c>
      <c r="D99" s="758"/>
      <c r="E99" s="755"/>
      <c r="F99" s="765"/>
      <c r="G99" s="757"/>
    </row>
    <row r="100" spans="1:7" ht="112.5">
      <c r="A100" s="762"/>
      <c r="B100" s="772"/>
      <c r="C100" s="442" t="s">
        <v>1178</v>
      </c>
      <c r="D100" s="758"/>
      <c r="E100" s="755"/>
      <c r="F100" s="765"/>
      <c r="G100" s="757"/>
    </row>
    <row r="101" spans="1:7">
      <c r="A101" s="762"/>
      <c r="B101" s="772"/>
      <c r="C101" s="767"/>
      <c r="D101" s="758"/>
      <c r="E101" s="788"/>
      <c r="F101" s="778"/>
      <c r="G101" s="757"/>
    </row>
    <row r="102" spans="1:7">
      <c r="A102" s="762"/>
      <c r="B102" s="772"/>
      <c r="C102" s="793" t="s">
        <v>1179</v>
      </c>
      <c r="D102" s="758" t="s">
        <v>918</v>
      </c>
      <c r="E102" s="788">
        <v>45</v>
      </c>
      <c r="F102" s="769">
        <v>0</v>
      </c>
      <c r="G102" s="766">
        <f>E102*F102</f>
        <v>0</v>
      </c>
    </row>
    <row r="103" spans="1:7">
      <c r="A103" s="762"/>
      <c r="B103" s="772"/>
      <c r="C103" s="772"/>
      <c r="D103" s="790"/>
      <c r="E103" s="794"/>
      <c r="F103" s="765"/>
      <c r="G103" s="757"/>
    </row>
    <row r="104" spans="1:7">
      <c r="A104" s="762"/>
      <c r="B104" s="772"/>
      <c r="C104" s="793" t="s">
        <v>1180</v>
      </c>
      <c r="D104" s="758" t="s">
        <v>918</v>
      </c>
      <c r="E104" s="788">
        <v>45</v>
      </c>
      <c r="F104" s="769">
        <v>0</v>
      </c>
      <c r="G104" s="766">
        <f>E104*F104</f>
        <v>0</v>
      </c>
    </row>
    <row r="105" spans="1:7">
      <c r="A105" s="762"/>
      <c r="B105" s="772"/>
      <c r="C105" s="793"/>
      <c r="D105" s="758"/>
      <c r="E105" s="788"/>
      <c r="F105" s="765"/>
      <c r="G105" s="757"/>
    </row>
    <row r="106" spans="1:7">
      <c r="A106" s="762"/>
      <c r="B106" s="772"/>
      <c r="C106" s="793"/>
      <c r="D106" s="758"/>
      <c r="E106" s="788"/>
      <c r="F106" s="765"/>
      <c r="G106" s="757"/>
    </row>
    <row r="107" spans="1:7" ht="13">
      <c r="A107" s="762">
        <f>A99+1</f>
        <v>11</v>
      </c>
      <c r="B107" s="763" t="s">
        <v>1181</v>
      </c>
      <c r="C107" s="784" t="s">
        <v>1182</v>
      </c>
      <c r="D107" s="790"/>
      <c r="E107" s="755"/>
      <c r="F107" s="778"/>
      <c r="G107" s="757"/>
    </row>
    <row r="108" spans="1:7" ht="13.25" customHeight="1">
      <c r="A108" s="762"/>
      <c r="B108" s="772"/>
      <c r="C108" s="784"/>
      <c r="D108" s="790"/>
      <c r="E108" s="755"/>
      <c r="F108" s="778"/>
      <c r="G108" s="757"/>
    </row>
    <row r="109" spans="1:7" ht="94.75" customHeight="1">
      <c r="A109" s="762"/>
      <c r="B109" s="772"/>
      <c r="C109" s="442" t="s">
        <v>1183</v>
      </c>
      <c r="D109" s="790"/>
      <c r="E109" s="755"/>
      <c r="F109" s="765"/>
      <c r="G109" s="757"/>
    </row>
    <row r="110" spans="1:7">
      <c r="A110" s="762"/>
      <c r="B110" s="772"/>
      <c r="C110" s="767"/>
      <c r="D110" s="772"/>
      <c r="E110" s="772"/>
      <c r="F110" s="765"/>
      <c r="G110" s="757"/>
    </row>
    <row r="111" spans="1:7">
      <c r="A111" s="762"/>
      <c r="B111" s="772"/>
      <c r="C111" s="768" t="s">
        <v>1184</v>
      </c>
      <c r="D111" s="758" t="s">
        <v>918</v>
      </c>
      <c r="E111" s="755">
        <v>2</v>
      </c>
      <c r="F111" s="769">
        <v>0</v>
      </c>
      <c r="G111" s="766">
        <f t="shared" ref="G111" si="2">E111*F111</f>
        <v>0</v>
      </c>
    </row>
    <row r="112" spans="1:7">
      <c r="A112" s="762"/>
      <c r="B112" s="772"/>
      <c r="C112" s="768"/>
      <c r="D112" s="758"/>
      <c r="E112" s="755"/>
      <c r="F112" s="778"/>
      <c r="G112" s="766"/>
    </row>
    <row r="113" spans="1:7">
      <c r="A113" s="762"/>
      <c r="B113" s="772"/>
      <c r="C113" s="768" t="s">
        <v>1185</v>
      </c>
      <c r="D113" s="758" t="s">
        <v>918</v>
      </c>
      <c r="E113" s="755">
        <v>2</v>
      </c>
      <c r="F113" s="769">
        <v>0</v>
      </c>
      <c r="G113" s="766">
        <f t="shared" ref="G113:G115" si="3">E113*F113</f>
        <v>0</v>
      </c>
    </row>
    <row r="114" spans="1:7">
      <c r="A114" s="762"/>
      <c r="B114" s="772"/>
      <c r="C114" s="768"/>
      <c r="D114" s="758"/>
      <c r="E114" s="755"/>
      <c r="F114" s="778"/>
      <c r="G114" s="766"/>
    </row>
    <row r="115" spans="1:7">
      <c r="A115" s="762"/>
      <c r="B115" s="772"/>
      <c r="C115" s="768" t="s">
        <v>1186</v>
      </c>
      <c r="D115" s="758" t="s">
        <v>918</v>
      </c>
      <c r="E115" s="755">
        <v>1</v>
      </c>
      <c r="F115" s="769">
        <v>0</v>
      </c>
      <c r="G115" s="766">
        <f t="shared" si="3"/>
        <v>0</v>
      </c>
    </row>
    <row r="116" spans="1:7">
      <c r="A116" s="762"/>
      <c r="B116" s="772"/>
      <c r="C116" s="768"/>
      <c r="D116" s="758"/>
      <c r="E116" s="755"/>
      <c r="F116" s="778"/>
      <c r="G116" s="766"/>
    </row>
    <row r="117" spans="1:7">
      <c r="A117" s="762"/>
      <c r="B117" s="772"/>
      <c r="C117" s="768" t="s">
        <v>1187</v>
      </c>
      <c r="D117" s="758" t="s">
        <v>918</v>
      </c>
      <c r="E117" s="755">
        <v>1</v>
      </c>
      <c r="F117" s="769">
        <v>0</v>
      </c>
      <c r="G117" s="766">
        <f>E117*F117</f>
        <v>0</v>
      </c>
    </row>
    <row r="118" spans="1:7">
      <c r="A118" s="762"/>
      <c r="B118" s="315"/>
      <c r="C118" s="322"/>
      <c r="D118" s="323"/>
      <c r="E118" s="299"/>
      <c r="F118" s="300"/>
      <c r="G118" s="749"/>
    </row>
    <row r="119" spans="1:7" s="286" customFormat="1" ht="20" customHeight="1">
      <c r="A119" s="804" t="s">
        <v>1188</v>
      </c>
      <c r="B119" s="804"/>
      <c r="C119" s="804"/>
      <c r="D119" s="804"/>
      <c r="E119" s="829"/>
      <c r="F119" s="804"/>
      <c r="G119" s="285">
        <f>SUM(G18:G118)</f>
        <v>0</v>
      </c>
    </row>
  </sheetData>
  <mergeCells count="12">
    <mergeCell ref="G9:G11"/>
    <mergeCell ref="A119:F119"/>
    <mergeCell ref="A1:G1"/>
    <mergeCell ref="A3:G3"/>
    <mergeCell ref="A5:G5"/>
    <mergeCell ref="A7:G7"/>
    <mergeCell ref="A9:A11"/>
    <mergeCell ref="B9:B11"/>
    <mergeCell ref="C9:C11"/>
    <mergeCell ref="D9:D11"/>
    <mergeCell ref="E9:E11"/>
    <mergeCell ref="F9:F11"/>
  </mergeCells>
  <printOptions horizontalCentered="1"/>
  <pageMargins left="0.75" right="0.5" top="0.75" bottom="0.75" header="0.3" footer="0.3"/>
  <pageSetup paperSize="9" scale="90" orientation="portrait" r:id="rId1"/>
  <headerFooter scaleWithDoc="0">
    <oddHeader>&amp;R&amp;8CCU Block, Bannu Medical Gas Piping  Works 
Page-&amp;P of &amp;N</oddHeader>
    <oddFooter>&amp;L&amp;G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6"/>
  <sheetViews>
    <sheetView view="pageBreakPreview" topLeftCell="A64" zoomScale="89" zoomScaleSheetLayoutView="89" workbookViewId="0">
      <selection activeCell="D55" sqref="D55"/>
    </sheetView>
  </sheetViews>
  <sheetFormatPr defaultColWidth="9.08984375" defaultRowHeight="14.5"/>
  <cols>
    <col min="1" max="1" width="10.54296875" style="1" customWidth="1"/>
    <col min="2" max="2" width="59.6328125" style="1" customWidth="1"/>
    <col min="3" max="3" width="6" style="44" customWidth="1"/>
    <col min="4" max="4" width="14.36328125" style="45" bestFit="1" customWidth="1"/>
    <col min="5" max="5" width="9.08984375" style="44"/>
    <col min="6" max="6" width="9.08984375" style="45"/>
    <col min="7" max="7" width="14.90625" style="45" bestFit="1" customWidth="1"/>
    <col min="8" max="8" width="12.6328125" style="1" bestFit="1" customWidth="1"/>
    <col min="9" max="9" width="14" style="1" bestFit="1" customWidth="1"/>
    <col min="10" max="16384" width="9.08984375" style="1"/>
  </cols>
  <sheetData>
    <row r="1" spans="1:8" ht="49.5" customHeight="1">
      <c r="A1" s="830" t="s">
        <v>45</v>
      </c>
      <c r="B1" s="831"/>
      <c r="C1" s="831"/>
      <c r="D1" s="831"/>
      <c r="E1" s="831"/>
      <c r="F1" s="831"/>
      <c r="G1" s="831"/>
      <c r="H1" s="831"/>
    </row>
    <row r="2" spans="1:8" ht="24.9" customHeight="1">
      <c r="A2" s="832" t="s">
        <v>0</v>
      </c>
      <c r="B2" s="832"/>
      <c r="C2" s="832"/>
      <c r="D2" s="832"/>
      <c r="E2" s="832"/>
      <c r="F2" s="832"/>
      <c r="G2" s="832"/>
      <c r="H2" s="832"/>
    </row>
    <row r="3" spans="1:8" ht="24.9" customHeight="1">
      <c r="A3" s="2" t="s">
        <v>1</v>
      </c>
      <c r="B3" s="2" t="s">
        <v>2</v>
      </c>
      <c r="C3" s="2" t="s">
        <v>3</v>
      </c>
      <c r="D3" s="3" t="s">
        <v>4</v>
      </c>
      <c r="E3" s="2" t="s">
        <v>5</v>
      </c>
      <c r="F3" s="3" t="s">
        <v>6</v>
      </c>
      <c r="G3" s="3" t="s">
        <v>7</v>
      </c>
      <c r="H3" s="2" t="s">
        <v>8</v>
      </c>
    </row>
    <row r="4" spans="1:8" s="5" customFormat="1" ht="32.25" customHeight="1">
      <c r="A4" s="73"/>
      <c r="B4" s="47" t="s">
        <v>42</v>
      </c>
      <c r="C4" s="73"/>
      <c r="D4" s="4"/>
      <c r="E4" s="73"/>
      <c r="F4" s="4"/>
      <c r="G4" s="4"/>
      <c r="H4" s="2"/>
    </row>
    <row r="5" spans="1:8" s="5" customFormat="1" ht="22.5" customHeight="1">
      <c r="A5" s="73"/>
      <c r="B5" s="94" t="s">
        <v>355</v>
      </c>
      <c r="C5" s="73"/>
      <c r="D5" s="4"/>
      <c r="E5" s="73"/>
      <c r="F5" s="4"/>
      <c r="G5" s="4"/>
      <c r="H5" s="2"/>
    </row>
    <row r="6" spans="1:8" s="5" customFormat="1" ht="18">
      <c r="A6" s="73" t="s">
        <v>88</v>
      </c>
      <c r="B6" s="95" t="s">
        <v>356</v>
      </c>
      <c r="C6" s="8">
        <v>1</v>
      </c>
      <c r="D6" s="24">
        <v>100</v>
      </c>
      <c r="E6" s="73"/>
      <c r="F6" s="4"/>
      <c r="G6" s="96">
        <v>100</v>
      </c>
      <c r="H6" s="2" t="s">
        <v>34</v>
      </c>
    </row>
    <row r="7" spans="1:8" s="5" customFormat="1" ht="18">
      <c r="A7" s="73"/>
      <c r="B7" s="95"/>
      <c r="C7" s="8"/>
      <c r="D7" s="24"/>
      <c r="E7" s="73"/>
      <c r="F7" s="4"/>
      <c r="G7" s="24"/>
      <c r="H7" s="2"/>
    </row>
    <row r="8" spans="1:8" s="5" customFormat="1" ht="18">
      <c r="A8" s="73" t="s">
        <v>91</v>
      </c>
      <c r="B8" s="95" t="s">
        <v>357</v>
      </c>
      <c r="C8" s="8">
        <v>1</v>
      </c>
      <c r="D8" s="24">
        <v>12323</v>
      </c>
      <c r="E8" s="8">
        <v>0.5</v>
      </c>
      <c r="F8" s="24">
        <v>0.25</v>
      </c>
      <c r="G8" s="96">
        <f>C8*D8*E8*F8</f>
        <v>1540.375</v>
      </c>
      <c r="H8" s="2" t="s">
        <v>34</v>
      </c>
    </row>
    <row r="9" spans="1:8" s="5" customFormat="1" ht="18">
      <c r="A9" s="73"/>
      <c r="B9" s="95"/>
      <c r="C9" s="8"/>
      <c r="D9" s="24"/>
      <c r="E9" s="8"/>
      <c r="F9" s="24"/>
      <c r="G9" s="66"/>
      <c r="H9" s="2"/>
    </row>
    <row r="10" spans="1:8" s="5" customFormat="1" ht="18">
      <c r="A10" s="73" t="s">
        <v>93</v>
      </c>
      <c r="B10" s="95" t="s">
        <v>358</v>
      </c>
      <c r="C10" s="8">
        <v>1</v>
      </c>
      <c r="D10" s="24">
        <v>15546</v>
      </c>
      <c r="E10" s="8"/>
      <c r="F10" s="24"/>
      <c r="G10" s="96">
        <v>15546</v>
      </c>
      <c r="H10" s="2" t="s">
        <v>34</v>
      </c>
    </row>
    <row r="11" spans="1:8" s="5" customFormat="1" ht="18">
      <c r="A11" s="73"/>
      <c r="B11" s="95"/>
      <c r="C11" s="8"/>
      <c r="D11" s="24"/>
      <c r="E11" s="8"/>
      <c r="F11" s="24"/>
      <c r="G11" s="66"/>
      <c r="H11" s="2"/>
    </row>
    <row r="12" spans="1:8" s="5" customFormat="1" ht="18">
      <c r="A12" s="73" t="s">
        <v>95</v>
      </c>
      <c r="B12" s="95" t="s">
        <v>359</v>
      </c>
      <c r="C12" s="8">
        <v>1</v>
      </c>
      <c r="D12" s="24">
        <v>15546</v>
      </c>
      <c r="E12" s="8"/>
      <c r="F12" s="24"/>
      <c r="G12" s="96">
        <v>15548</v>
      </c>
      <c r="H12" s="2" t="s">
        <v>34</v>
      </c>
    </row>
    <row r="13" spans="1:8" s="5" customFormat="1" ht="20.25" customHeight="1">
      <c r="A13" s="73"/>
      <c r="B13" s="95"/>
      <c r="C13" s="8"/>
      <c r="D13" s="24"/>
      <c r="E13" s="8"/>
      <c r="F13" s="24"/>
      <c r="G13" s="66"/>
      <c r="H13" s="2"/>
    </row>
    <row r="14" spans="1:8" s="5" customFormat="1" ht="18">
      <c r="A14" s="73" t="s">
        <v>98</v>
      </c>
      <c r="B14" s="95" t="s">
        <v>360</v>
      </c>
      <c r="C14" s="8">
        <v>1</v>
      </c>
      <c r="D14" s="24">
        <v>15546</v>
      </c>
      <c r="E14" s="8"/>
      <c r="F14" s="24"/>
      <c r="G14" s="96">
        <f>D14</f>
        <v>15546</v>
      </c>
      <c r="H14" s="2" t="s">
        <v>34</v>
      </c>
    </row>
    <row r="15" spans="1:8" s="5" customFormat="1" ht="18">
      <c r="A15" s="73"/>
      <c r="B15" s="95"/>
      <c r="C15" s="8"/>
      <c r="D15" s="24"/>
      <c r="E15" s="73"/>
      <c r="F15" s="4"/>
      <c r="G15" s="24"/>
      <c r="H15" s="2"/>
    </row>
    <row r="16" spans="1:8" s="5" customFormat="1" ht="18">
      <c r="A16" s="73" t="s">
        <v>100</v>
      </c>
      <c r="B16" s="95" t="s">
        <v>361</v>
      </c>
      <c r="C16" s="8">
        <v>1</v>
      </c>
      <c r="D16" s="24">
        <v>15546</v>
      </c>
      <c r="E16" s="73"/>
      <c r="F16" s="4"/>
      <c r="G16" s="96">
        <f>D16</f>
        <v>15546</v>
      </c>
      <c r="H16" s="2" t="s">
        <v>34</v>
      </c>
    </row>
    <row r="17" spans="1:9" s="5" customFormat="1" ht="18">
      <c r="A17" s="73"/>
      <c r="B17" s="95"/>
      <c r="C17" s="8"/>
      <c r="D17" s="24"/>
      <c r="E17" s="73"/>
      <c r="F17" s="4"/>
      <c r="G17" s="24"/>
      <c r="H17" s="2"/>
    </row>
    <row r="18" spans="1:9" s="5" customFormat="1" ht="18">
      <c r="A18" s="73" t="s">
        <v>102</v>
      </c>
      <c r="B18" s="95" t="s">
        <v>362</v>
      </c>
      <c r="C18" s="8">
        <v>1</v>
      </c>
      <c r="D18" s="24">
        <v>15546</v>
      </c>
      <c r="E18" s="73"/>
      <c r="F18" s="4"/>
      <c r="G18" s="96">
        <f>D18</f>
        <v>15546</v>
      </c>
      <c r="H18" s="2" t="s">
        <v>34</v>
      </c>
    </row>
    <row r="19" spans="1:9" s="5" customFormat="1" ht="18">
      <c r="A19" s="73"/>
      <c r="B19" s="95"/>
      <c r="C19" s="8"/>
      <c r="D19" s="24"/>
      <c r="E19" s="73"/>
      <c r="F19" s="4"/>
      <c r="G19" s="96"/>
      <c r="H19" s="2"/>
    </row>
    <row r="20" spans="1:9" s="117" customFormat="1" ht="30" customHeight="1">
      <c r="A20" s="111"/>
      <c r="B20" s="112" t="s">
        <v>363</v>
      </c>
      <c r="C20" s="113"/>
      <c r="D20" s="114">
        <v>12323</v>
      </c>
      <c r="E20" s="115"/>
      <c r="F20" s="115"/>
      <c r="G20" s="116">
        <f>D20</f>
        <v>12323</v>
      </c>
      <c r="H20" s="110"/>
    </row>
    <row r="21" spans="1:9" s="117" customFormat="1" ht="30" customHeight="1">
      <c r="A21" s="111"/>
      <c r="B21" s="112" t="s">
        <v>364</v>
      </c>
      <c r="C21" s="113"/>
      <c r="D21" s="114">
        <v>12323</v>
      </c>
      <c r="E21" s="115"/>
      <c r="F21" s="115"/>
      <c r="G21" s="116">
        <f>D21</f>
        <v>12323</v>
      </c>
      <c r="H21" s="110"/>
    </row>
    <row r="22" spans="1:9" s="117" customFormat="1" ht="30" customHeight="1">
      <c r="A22" s="111"/>
      <c r="B22" s="95" t="s">
        <v>365</v>
      </c>
      <c r="C22" s="113"/>
      <c r="D22" s="114">
        <v>100</v>
      </c>
      <c r="E22" s="115"/>
      <c r="F22" s="115"/>
      <c r="G22" s="116">
        <f>D22</f>
        <v>100</v>
      </c>
      <c r="H22" s="110"/>
    </row>
    <row r="23" spans="1:9" s="117" customFormat="1" ht="30" customHeight="1">
      <c r="A23" s="111"/>
      <c r="B23" s="112" t="s">
        <v>109</v>
      </c>
      <c r="C23" s="113"/>
      <c r="D23" s="114">
        <v>100</v>
      </c>
      <c r="E23" s="115"/>
      <c r="F23" s="115"/>
      <c r="G23" s="116">
        <f>D23</f>
        <v>100</v>
      </c>
      <c r="H23" s="110"/>
    </row>
    <row r="24" spans="1:9" s="117" customFormat="1" ht="30" customHeight="1">
      <c r="A24" s="111"/>
      <c r="B24" s="112" t="s">
        <v>111</v>
      </c>
      <c r="C24" s="113"/>
      <c r="D24" s="114">
        <v>100</v>
      </c>
      <c r="E24" s="115"/>
      <c r="F24" s="115"/>
      <c r="G24" s="116">
        <f>D24</f>
        <v>100</v>
      </c>
      <c r="H24" s="110"/>
    </row>
    <row r="25" spans="1:9" s="117" customFormat="1" ht="30" customHeight="1">
      <c r="A25" s="111"/>
      <c r="B25" s="112" t="s">
        <v>113</v>
      </c>
      <c r="C25" s="113"/>
      <c r="D25" s="114">
        <v>100</v>
      </c>
      <c r="E25" s="115"/>
      <c r="F25" s="115"/>
      <c r="G25" s="116">
        <v>100</v>
      </c>
      <c r="H25" s="110"/>
    </row>
    <row r="26" spans="1:9" s="117" customFormat="1" ht="30" customHeight="1">
      <c r="A26" s="111"/>
      <c r="B26" s="112" t="s">
        <v>115</v>
      </c>
      <c r="C26" s="113"/>
      <c r="D26" s="114">
        <v>10831</v>
      </c>
      <c r="E26" s="115"/>
      <c r="F26" s="115"/>
      <c r="G26" s="116">
        <f>D26</f>
        <v>10831</v>
      </c>
      <c r="H26" s="110"/>
    </row>
    <row r="27" spans="1:9" s="117" customFormat="1" ht="30" customHeight="1">
      <c r="A27" s="111"/>
      <c r="B27" s="112" t="s">
        <v>117</v>
      </c>
      <c r="C27" s="113"/>
      <c r="D27" s="114">
        <v>100</v>
      </c>
      <c r="E27" s="115"/>
      <c r="F27" s="115"/>
      <c r="G27" s="116">
        <f>D27</f>
        <v>100</v>
      </c>
      <c r="H27" s="110"/>
    </row>
    <row r="28" spans="1:9" s="117" customFormat="1" ht="30" customHeight="1">
      <c r="A28" s="111"/>
      <c r="B28" s="112" t="s">
        <v>119</v>
      </c>
      <c r="C28" s="113"/>
      <c r="D28" s="114"/>
      <c r="E28" s="115"/>
      <c r="F28" s="115"/>
      <c r="G28" s="116">
        <v>100</v>
      </c>
      <c r="H28" s="110"/>
    </row>
    <row r="29" spans="1:9" s="117" customFormat="1" ht="30" customHeight="1">
      <c r="A29" s="111"/>
      <c r="B29" s="112" t="s">
        <v>320</v>
      </c>
      <c r="C29" s="113"/>
      <c r="D29" s="114"/>
      <c r="E29" s="115"/>
      <c r="F29" s="115"/>
      <c r="G29" s="116">
        <v>41653</v>
      </c>
      <c r="H29" s="110"/>
      <c r="I29" s="119"/>
    </row>
    <row r="30" spans="1:9" s="117" customFormat="1" ht="30" customHeight="1">
      <c r="A30" s="111"/>
      <c r="B30" s="839" t="s">
        <v>461</v>
      </c>
      <c r="C30" s="840"/>
      <c r="D30" s="840"/>
      <c r="E30" s="840"/>
      <c r="F30" s="841"/>
      <c r="G30" s="118">
        <f>SUM(G20:G29)</f>
        <v>77730</v>
      </c>
      <c r="H30" s="110" t="s">
        <v>34</v>
      </c>
    </row>
    <row r="31" spans="1:9" s="117" customFormat="1" ht="30" customHeight="1">
      <c r="A31" s="111"/>
      <c r="B31" s="839" t="s">
        <v>462</v>
      </c>
      <c r="C31" s="840"/>
      <c r="D31" s="840"/>
      <c r="E31" s="840"/>
      <c r="F31" s="841"/>
      <c r="G31" s="118">
        <f>G30/5</f>
        <v>15546</v>
      </c>
      <c r="H31" s="110" t="s">
        <v>34</v>
      </c>
    </row>
    <row r="32" spans="1:9" s="5" customFormat="1" ht="18">
      <c r="A32" s="73"/>
      <c r="B32" s="95"/>
      <c r="C32" s="8"/>
      <c r="D32" s="24"/>
      <c r="E32" s="73"/>
      <c r="F32" s="4"/>
      <c r="G32" s="24"/>
      <c r="H32" s="2"/>
    </row>
    <row r="33" spans="1:8" s="5" customFormat="1" ht="18">
      <c r="A33" s="73" t="s">
        <v>103</v>
      </c>
      <c r="B33" s="95" t="s">
        <v>363</v>
      </c>
      <c r="C33" s="8">
        <v>1</v>
      </c>
      <c r="D33" s="24">
        <v>12323</v>
      </c>
      <c r="E33" s="8"/>
      <c r="F33" s="24"/>
      <c r="G33" s="96">
        <f>D33</f>
        <v>12323</v>
      </c>
      <c r="H33" s="2" t="s">
        <v>34</v>
      </c>
    </row>
    <row r="34" spans="1:8" s="5" customFormat="1" ht="18">
      <c r="A34" s="73"/>
      <c r="B34" s="95"/>
      <c r="C34" s="8"/>
      <c r="D34" s="24"/>
      <c r="E34" s="73"/>
      <c r="F34" s="4"/>
      <c r="G34" s="24"/>
      <c r="H34" s="2"/>
    </row>
    <row r="35" spans="1:8" s="5" customFormat="1" ht="18">
      <c r="A35" s="73" t="s">
        <v>106</v>
      </c>
      <c r="B35" s="95" t="s">
        <v>364</v>
      </c>
      <c r="C35" s="8">
        <v>1</v>
      </c>
      <c r="D35" s="24">
        <v>12323</v>
      </c>
      <c r="E35" s="8"/>
      <c r="F35" s="24"/>
      <c r="G35" s="96">
        <f>D35</f>
        <v>12323</v>
      </c>
      <c r="H35" s="2" t="s">
        <v>34</v>
      </c>
    </row>
    <row r="36" spans="1:8" s="5" customFormat="1" ht="18">
      <c r="A36" s="73"/>
      <c r="B36" s="95"/>
      <c r="C36" s="8"/>
      <c r="D36" s="24"/>
      <c r="E36" s="73"/>
      <c r="F36" s="4"/>
      <c r="G36" s="24"/>
      <c r="H36" s="2"/>
    </row>
    <row r="37" spans="1:8" s="5" customFormat="1" ht="18">
      <c r="A37" s="73" t="s">
        <v>107</v>
      </c>
      <c r="B37" s="95" t="s">
        <v>365</v>
      </c>
      <c r="C37" s="8">
        <v>1</v>
      </c>
      <c r="D37" s="24">
        <v>100</v>
      </c>
      <c r="E37" s="73"/>
      <c r="F37" s="4"/>
      <c r="G37" s="96">
        <f>D37</f>
        <v>100</v>
      </c>
      <c r="H37" s="2" t="s">
        <v>34</v>
      </c>
    </row>
    <row r="38" spans="1:8" s="5" customFormat="1" ht="18">
      <c r="A38" s="73"/>
      <c r="B38" s="95"/>
      <c r="C38" s="8"/>
      <c r="D38" s="24"/>
      <c r="E38" s="73"/>
      <c r="F38" s="4"/>
      <c r="G38" s="66"/>
      <c r="H38" s="2"/>
    </row>
    <row r="39" spans="1:8" s="5" customFormat="1" ht="18">
      <c r="A39" s="73"/>
      <c r="B39" s="94" t="s">
        <v>366</v>
      </c>
      <c r="C39" s="8"/>
      <c r="D39" s="24"/>
      <c r="E39" s="73"/>
      <c r="F39" s="4"/>
      <c r="G39" s="66"/>
      <c r="H39" s="2"/>
    </row>
    <row r="40" spans="1:8" s="5" customFormat="1" ht="18">
      <c r="A40" s="73" t="s">
        <v>108</v>
      </c>
      <c r="B40" s="95" t="s">
        <v>367</v>
      </c>
      <c r="C40" s="8">
        <v>1</v>
      </c>
      <c r="D40" s="24">
        <v>100</v>
      </c>
      <c r="E40" s="73"/>
      <c r="F40" s="4"/>
      <c r="G40" s="96">
        <f>D40*C40</f>
        <v>100</v>
      </c>
      <c r="H40" s="2" t="s">
        <v>34</v>
      </c>
    </row>
    <row r="41" spans="1:8" s="5" customFormat="1" ht="18">
      <c r="A41" s="73"/>
      <c r="B41" s="95"/>
      <c r="C41" s="8"/>
      <c r="D41" s="24"/>
      <c r="E41" s="73"/>
      <c r="F41" s="4"/>
      <c r="G41" s="66"/>
      <c r="H41" s="2"/>
    </row>
    <row r="42" spans="1:8" s="5" customFormat="1" ht="18">
      <c r="A42" s="73" t="s">
        <v>110</v>
      </c>
      <c r="B42" s="95" t="s">
        <v>368</v>
      </c>
      <c r="C42" s="8">
        <v>1</v>
      </c>
      <c r="D42" s="24">
        <v>100</v>
      </c>
      <c r="E42" s="73"/>
      <c r="F42" s="4"/>
      <c r="G42" s="96">
        <f>C42*D42</f>
        <v>100</v>
      </c>
      <c r="H42" s="2" t="s">
        <v>34</v>
      </c>
    </row>
    <row r="43" spans="1:8" s="5" customFormat="1" ht="18">
      <c r="A43" s="73"/>
      <c r="B43" s="95"/>
      <c r="C43" s="8"/>
      <c r="D43" s="24"/>
      <c r="E43" s="73"/>
      <c r="F43" s="4"/>
      <c r="G43" s="66"/>
      <c r="H43" s="2"/>
    </row>
    <row r="44" spans="1:8" s="5" customFormat="1" ht="18">
      <c r="A44" s="73" t="s">
        <v>112</v>
      </c>
      <c r="B44" s="95" t="s">
        <v>369</v>
      </c>
      <c r="C44" s="8">
        <v>1</v>
      </c>
      <c r="D44" s="24">
        <v>100</v>
      </c>
      <c r="E44" s="73"/>
      <c r="F44" s="4"/>
      <c r="G44" s="96">
        <f>C44*D44</f>
        <v>100</v>
      </c>
      <c r="H44" s="2" t="s">
        <v>34</v>
      </c>
    </row>
    <row r="45" spans="1:8" s="5" customFormat="1" ht="18">
      <c r="A45" s="73"/>
      <c r="B45" s="95"/>
      <c r="C45" s="8"/>
      <c r="D45" s="24"/>
      <c r="E45" s="73"/>
      <c r="F45" s="4"/>
      <c r="G45" s="66"/>
      <c r="H45" s="2"/>
    </row>
    <row r="46" spans="1:8" s="5" customFormat="1" ht="18">
      <c r="A46" s="73" t="s">
        <v>114</v>
      </c>
      <c r="B46" s="95" t="s">
        <v>370</v>
      </c>
      <c r="C46" s="8">
        <v>1</v>
      </c>
      <c r="D46" s="24">
        <v>10831</v>
      </c>
      <c r="E46" s="73"/>
      <c r="F46" s="4"/>
      <c r="G46" s="96">
        <v>10831</v>
      </c>
      <c r="H46" s="2" t="s">
        <v>34</v>
      </c>
    </row>
    <row r="47" spans="1:8" s="5" customFormat="1" ht="18">
      <c r="A47" s="73"/>
      <c r="B47" s="95"/>
      <c r="C47" s="8"/>
      <c r="D47" s="24"/>
      <c r="E47" s="73"/>
      <c r="F47" s="4"/>
      <c r="G47" s="66"/>
      <c r="H47" s="2"/>
    </row>
    <row r="48" spans="1:8" s="5" customFormat="1" ht="18">
      <c r="A48" s="73" t="s">
        <v>116</v>
      </c>
      <c r="B48" s="95" t="s">
        <v>371</v>
      </c>
      <c r="C48" s="8">
        <v>1</v>
      </c>
      <c r="D48" s="24">
        <v>100</v>
      </c>
      <c r="E48" s="73"/>
      <c r="F48" s="4"/>
      <c r="G48" s="96">
        <f>C48*D48</f>
        <v>100</v>
      </c>
      <c r="H48" s="2" t="s">
        <v>34</v>
      </c>
    </row>
    <row r="49" spans="1:8" s="5" customFormat="1" ht="18">
      <c r="A49" s="73"/>
      <c r="B49" s="95"/>
      <c r="C49" s="8"/>
      <c r="D49" s="24"/>
      <c r="E49" s="73"/>
      <c r="F49" s="4"/>
      <c r="G49" s="66"/>
      <c r="H49" s="2"/>
    </row>
    <row r="50" spans="1:8" s="5" customFormat="1" ht="18">
      <c r="A50" s="73" t="s">
        <v>118</v>
      </c>
      <c r="B50" s="95" t="s">
        <v>372</v>
      </c>
      <c r="C50" s="8">
        <v>1</v>
      </c>
      <c r="D50" s="24">
        <v>100</v>
      </c>
      <c r="E50" s="73"/>
      <c r="F50" s="4"/>
      <c r="G50" s="96">
        <f>D50*C50</f>
        <v>100</v>
      </c>
      <c r="H50" s="2" t="s">
        <v>34</v>
      </c>
    </row>
    <row r="51" spans="1:8" s="5" customFormat="1" ht="18">
      <c r="A51" s="73"/>
      <c r="B51" s="97"/>
      <c r="C51" s="73"/>
      <c r="D51" s="4"/>
      <c r="E51" s="73"/>
      <c r="F51" s="4"/>
      <c r="G51" s="4"/>
      <c r="H51" s="2"/>
    </row>
    <row r="52" spans="1:8" s="5" customFormat="1" ht="18">
      <c r="A52" s="73" t="s">
        <v>120</v>
      </c>
      <c r="B52" s="95" t="s">
        <v>373</v>
      </c>
      <c r="C52" s="8">
        <v>1</v>
      </c>
      <c r="D52" s="24">
        <v>41653</v>
      </c>
      <c r="E52" s="73"/>
      <c r="F52" s="24"/>
      <c r="G52" s="96">
        <f>D52</f>
        <v>41653</v>
      </c>
      <c r="H52" s="2" t="s">
        <v>13</v>
      </c>
    </row>
    <row r="53" spans="1:8" s="5" customFormat="1" ht="18">
      <c r="A53" s="73"/>
      <c r="B53" s="97"/>
      <c r="C53" s="73"/>
      <c r="D53" s="4"/>
      <c r="E53" s="73"/>
      <c r="F53" s="4"/>
      <c r="G53" s="4"/>
      <c r="H53" s="2"/>
    </row>
    <row r="54" spans="1:8" ht="18" customHeight="1">
      <c r="A54" s="2" t="s">
        <v>122</v>
      </c>
      <c r="B54" s="59" t="s">
        <v>60</v>
      </c>
      <c r="C54" s="6"/>
      <c r="D54" s="15"/>
      <c r="E54" s="6"/>
      <c r="F54" s="81"/>
      <c r="G54" s="15"/>
      <c r="H54" s="2"/>
    </row>
    <row r="55" spans="1:8" ht="18" customHeight="1">
      <c r="A55" s="6"/>
      <c r="B55" s="57" t="s">
        <v>61</v>
      </c>
      <c r="C55" s="6">
        <v>1</v>
      </c>
      <c r="D55" s="15">
        <v>10831</v>
      </c>
      <c r="E55" s="15"/>
      <c r="F55" s="88"/>
      <c r="G55" s="15">
        <f>D55</f>
        <v>10831</v>
      </c>
      <c r="H55" s="2"/>
    </row>
    <row r="56" spans="1:8" ht="18" customHeight="1">
      <c r="A56" s="6"/>
      <c r="B56" s="6"/>
      <c r="C56" s="6"/>
      <c r="D56" s="15"/>
      <c r="E56" s="833" t="s">
        <v>12</v>
      </c>
      <c r="F56" s="834"/>
      <c r="G56" s="51">
        <f>G55</f>
        <v>10831</v>
      </c>
      <c r="H56" s="2" t="s">
        <v>34</v>
      </c>
    </row>
    <row r="57" spans="1:8" s="5" customFormat="1" ht="18">
      <c r="A57" s="73"/>
      <c r="B57" s="97"/>
      <c r="C57" s="73"/>
      <c r="D57" s="4"/>
      <c r="E57" s="73"/>
      <c r="F57" s="4"/>
      <c r="G57" s="4"/>
      <c r="H57" s="2"/>
    </row>
    <row r="58" spans="1:8" ht="18" customHeight="1">
      <c r="A58" s="2" t="s">
        <v>124</v>
      </c>
      <c r="B58" s="59" t="s">
        <v>58</v>
      </c>
      <c r="C58" s="6"/>
      <c r="D58" s="15"/>
      <c r="E58" s="80"/>
      <c r="F58" s="81"/>
      <c r="G58" s="3"/>
      <c r="H58" s="2"/>
    </row>
    <row r="59" spans="1:8" ht="18" customHeight="1">
      <c r="A59" s="6"/>
      <c r="B59" s="57" t="s">
        <v>59</v>
      </c>
      <c r="C59" s="6">
        <v>1</v>
      </c>
      <c r="D59" s="15">
        <v>10831</v>
      </c>
      <c r="E59" s="15"/>
      <c r="F59" s="88"/>
      <c r="G59" s="15">
        <f>D59</f>
        <v>10831</v>
      </c>
      <c r="H59" s="2"/>
    </row>
    <row r="60" spans="1:8" ht="18" customHeight="1">
      <c r="A60" s="6"/>
      <c r="B60" s="6"/>
      <c r="C60" s="6"/>
      <c r="D60" s="15"/>
      <c r="E60" s="833" t="s">
        <v>12</v>
      </c>
      <c r="F60" s="834"/>
      <c r="G60" s="56">
        <f>G59</f>
        <v>10831</v>
      </c>
      <c r="H60" s="2" t="s">
        <v>34</v>
      </c>
    </row>
    <row r="61" spans="1:8" ht="18" customHeight="1">
      <c r="A61" s="6"/>
      <c r="B61" s="6"/>
      <c r="C61" s="6"/>
      <c r="D61" s="15"/>
      <c r="E61" s="80"/>
      <c r="F61" s="81"/>
      <c r="G61" s="65"/>
      <c r="H61" s="2"/>
    </row>
    <row r="62" spans="1:8" ht="18" customHeight="1">
      <c r="A62" s="2" t="s">
        <v>128</v>
      </c>
      <c r="B62" s="98" t="s">
        <v>369</v>
      </c>
      <c r="C62" s="6">
        <v>1</v>
      </c>
      <c r="D62" s="15">
        <v>470</v>
      </c>
      <c r="E62" s="80"/>
      <c r="F62" s="81"/>
      <c r="G62" s="56">
        <v>470</v>
      </c>
      <c r="H62" s="2" t="s">
        <v>34</v>
      </c>
    </row>
    <row r="63" spans="1:8" ht="18" customHeight="1">
      <c r="A63" s="6"/>
      <c r="B63" s="6"/>
      <c r="C63" s="6"/>
      <c r="D63" s="15"/>
      <c r="E63" s="80"/>
      <c r="F63" s="81"/>
      <c r="G63" s="65"/>
      <c r="H63" s="2"/>
    </row>
    <row r="64" spans="1:8" ht="18" customHeight="1">
      <c r="A64" s="2" t="s">
        <v>130</v>
      </c>
      <c r="B64" s="57" t="s">
        <v>374</v>
      </c>
      <c r="C64" s="6">
        <v>1</v>
      </c>
      <c r="D64" s="15">
        <v>1175</v>
      </c>
      <c r="E64" s="80"/>
      <c r="F64" s="81"/>
      <c r="G64" s="56">
        <v>1175</v>
      </c>
      <c r="H64" s="2" t="s">
        <v>34</v>
      </c>
    </row>
    <row r="65" spans="1:8" ht="18" customHeight="1">
      <c r="A65" s="6"/>
      <c r="B65" s="6"/>
      <c r="C65" s="6"/>
      <c r="D65" s="15"/>
      <c r="E65" s="80"/>
      <c r="F65" s="81"/>
      <c r="G65" s="65"/>
      <c r="H65" s="2"/>
    </row>
    <row r="66" spans="1:8" ht="18" customHeight="1">
      <c r="A66" s="6"/>
      <c r="B66" s="6"/>
      <c r="C66" s="6"/>
      <c r="D66" s="15"/>
      <c r="E66" s="80"/>
      <c r="F66" s="81"/>
      <c r="G66" s="65"/>
      <c r="H66" s="2"/>
    </row>
    <row r="67" spans="1:8" s="5" customFormat="1" ht="18">
      <c r="A67" s="73" t="s">
        <v>133</v>
      </c>
      <c r="B67" s="95" t="s">
        <v>375</v>
      </c>
      <c r="C67" s="8">
        <v>1</v>
      </c>
      <c r="D67" s="24">
        <v>4265</v>
      </c>
      <c r="E67" s="73"/>
      <c r="F67" s="4"/>
      <c r="G67" s="96">
        <v>4265</v>
      </c>
      <c r="H67" s="2" t="s">
        <v>376</v>
      </c>
    </row>
    <row r="68" spans="1:8" s="5" customFormat="1" ht="18">
      <c r="A68" s="73"/>
      <c r="B68" s="95"/>
      <c r="C68" s="8"/>
      <c r="D68" s="24"/>
      <c r="E68" s="73"/>
      <c r="F68" s="4"/>
      <c r="G68" s="24"/>
      <c r="H68" s="6"/>
    </row>
    <row r="69" spans="1:8" s="5" customFormat="1" ht="18">
      <c r="A69" s="73" t="s">
        <v>135</v>
      </c>
      <c r="B69" s="95" t="s">
        <v>377</v>
      </c>
      <c r="C69" s="8">
        <v>1</v>
      </c>
      <c r="D69" s="24">
        <v>2100</v>
      </c>
      <c r="E69" s="73"/>
      <c r="F69" s="4"/>
      <c r="G69" s="96">
        <v>2100</v>
      </c>
      <c r="H69" s="2" t="s">
        <v>13</v>
      </c>
    </row>
    <row r="70" spans="1:8" s="5" customFormat="1" ht="18">
      <c r="A70" s="73"/>
      <c r="B70" s="95"/>
      <c r="C70" s="8"/>
      <c r="D70" s="24"/>
      <c r="E70" s="73"/>
      <c r="F70" s="4"/>
      <c r="G70" s="24"/>
      <c r="H70" s="6"/>
    </row>
    <row r="71" spans="1:8" s="5" customFormat="1" ht="18">
      <c r="A71" s="73" t="s">
        <v>138</v>
      </c>
      <c r="B71" s="95" t="s">
        <v>377</v>
      </c>
      <c r="C71" s="8">
        <v>1</v>
      </c>
      <c r="D71" s="24">
        <v>2100</v>
      </c>
      <c r="E71" s="73"/>
      <c r="F71" s="4"/>
      <c r="G71" s="96">
        <v>2100</v>
      </c>
      <c r="H71" s="2" t="s">
        <v>13</v>
      </c>
    </row>
    <row r="72" spans="1:8" s="5" customFormat="1" ht="18">
      <c r="A72" s="73"/>
      <c r="B72" s="95"/>
      <c r="C72" s="8"/>
      <c r="D72" s="24"/>
      <c r="E72" s="73"/>
      <c r="F72" s="4"/>
      <c r="G72" s="24"/>
      <c r="H72" s="2"/>
    </row>
    <row r="73" spans="1:8" s="5" customFormat="1" ht="18">
      <c r="A73" s="73" t="s">
        <v>139</v>
      </c>
      <c r="B73" s="95" t="s">
        <v>378</v>
      </c>
      <c r="C73" s="8">
        <v>1</v>
      </c>
      <c r="D73" s="24">
        <v>3024</v>
      </c>
      <c r="E73" s="73"/>
      <c r="F73" s="4"/>
      <c r="G73" s="96">
        <f>D73</f>
        <v>3024</v>
      </c>
      <c r="H73" s="2" t="s">
        <v>13</v>
      </c>
    </row>
    <row r="74" spans="1:8" s="5" customFormat="1" ht="18">
      <c r="A74" s="73"/>
      <c r="B74" s="95"/>
      <c r="C74" s="8"/>
      <c r="D74" s="24"/>
      <c r="E74" s="73"/>
      <c r="F74" s="4"/>
      <c r="G74" s="24"/>
      <c r="H74" s="2"/>
    </row>
    <row r="75" spans="1:8" s="5" customFormat="1" ht="18">
      <c r="A75" s="73" t="s">
        <v>140</v>
      </c>
      <c r="B75" s="95" t="s">
        <v>379</v>
      </c>
      <c r="C75" s="8">
        <v>1</v>
      </c>
      <c r="D75" s="24">
        <v>6048</v>
      </c>
      <c r="E75" s="73"/>
      <c r="F75" s="4"/>
      <c r="G75" s="96">
        <f>D75</f>
        <v>6048</v>
      </c>
      <c r="H75" s="2" t="s">
        <v>13</v>
      </c>
    </row>
    <row r="76" spans="1:8" s="5" customFormat="1" ht="18">
      <c r="A76" s="73"/>
      <c r="B76" s="97"/>
      <c r="C76" s="73"/>
      <c r="D76" s="4"/>
      <c r="E76" s="73"/>
      <c r="F76" s="4"/>
      <c r="G76" s="4"/>
      <c r="H76" s="2"/>
    </row>
    <row r="77" spans="1:8" s="68" customFormat="1" ht="18" customHeight="1">
      <c r="A77" s="2" t="s">
        <v>143</v>
      </c>
      <c r="B77" s="70" t="s">
        <v>30</v>
      </c>
      <c r="C77" s="29"/>
      <c r="D77" s="28"/>
      <c r="E77" s="85"/>
      <c r="F77" s="86"/>
      <c r="G77" s="54"/>
      <c r="H77" s="64"/>
    </row>
    <row r="78" spans="1:8" s="68" customFormat="1" ht="18" customHeight="1">
      <c r="A78" s="29"/>
      <c r="B78" s="60" t="s">
        <v>31</v>
      </c>
      <c r="C78" s="29"/>
      <c r="D78" s="28"/>
      <c r="E78" s="83"/>
      <c r="F78" s="84"/>
      <c r="G78" s="54"/>
      <c r="H78" s="64"/>
    </row>
    <row r="79" spans="1:8" s="68" customFormat="1" ht="18" customHeight="1">
      <c r="A79" s="29"/>
      <c r="B79" s="60" t="s">
        <v>32</v>
      </c>
      <c r="C79" s="29">
        <v>1</v>
      </c>
      <c r="D79" s="28">
        <v>1640</v>
      </c>
      <c r="E79" s="83"/>
      <c r="F79" s="84"/>
      <c r="G79" s="54">
        <f>D79</f>
        <v>1640</v>
      </c>
      <c r="H79" s="64"/>
    </row>
    <row r="80" spans="1:8" s="68" customFormat="1" ht="18" customHeight="1">
      <c r="A80" s="63"/>
      <c r="B80" s="29"/>
      <c r="C80" s="64"/>
      <c r="D80" s="28"/>
      <c r="E80" s="837" t="s">
        <v>12</v>
      </c>
      <c r="F80" s="838"/>
      <c r="G80" s="72">
        <f>G79</f>
        <v>1640</v>
      </c>
      <c r="H80" s="63" t="s">
        <v>34</v>
      </c>
    </row>
    <row r="81" spans="1:8" s="68" customFormat="1" ht="18" customHeight="1">
      <c r="A81" s="63"/>
      <c r="B81" s="29"/>
      <c r="C81" s="64"/>
      <c r="D81" s="28"/>
      <c r="E81" s="92"/>
      <c r="F81" s="93"/>
      <c r="G81" s="67"/>
      <c r="H81" s="63"/>
    </row>
    <row r="82" spans="1:8" s="68" customFormat="1" ht="18" customHeight="1">
      <c r="A82" s="63" t="s">
        <v>147</v>
      </c>
      <c r="B82" s="29" t="s">
        <v>380</v>
      </c>
      <c r="C82" s="64">
        <v>1</v>
      </c>
      <c r="D82" s="28">
        <v>2800</v>
      </c>
      <c r="E82" s="85"/>
      <c r="F82" s="86"/>
      <c r="G82" s="96">
        <f>D82</f>
        <v>2800</v>
      </c>
      <c r="H82" s="63" t="s">
        <v>34</v>
      </c>
    </row>
    <row r="83" spans="1:8" s="68" customFormat="1" ht="18" customHeight="1">
      <c r="A83" s="63"/>
      <c r="B83" s="29"/>
      <c r="C83" s="64"/>
      <c r="D83" s="28"/>
      <c r="E83" s="85"/>
      <c r="F83" s="86"/>
      <c r="G83" s="66"/>
      <c r="H83" s="63"/>
    </row>
    <row r="84" spans="1:8" s="68" customFormat="1" ht="18" customHeight="1">
      <c r="A84" s="63" t="s">
        <v>150</v>
      </c>
      <c r="B84" s="29" t="s">
        <v>381</v>
      </c>
      <c r="C84" s="64">
        <v>1</v>
      </c>
      <c r="D84" s="28">
        <v>50</v>
      </c>
      <c r="E84" s="85"/>
      <c r="F84" s="86"/>
      <c r="G84" s="96">
        <f>D84</f>
        <v>50</v>
      </c>
      <c r="H84" s="63" t="s">
        <v>34</v>
      </c>
    </row>
    <row r="85" spans="1:8" s="68" customFormat="1" ht="18" customHeight="1">
      <c r="A85" s="63"/>
      <c r="B85" s="29"/>
      <c r="C85" s="64"/>
      <c r="D85" s="28"/>
      <c r="E85" s="85"/>
      <c r="F85" s="86"/>
      <c r="G85" s="66"/>
      <c r="H85" s="63"/>
    </row>
    <row r="86" spans="1:8" s="68" customFormat="1" ht="18" customHeight="1">
      <c r="A86" s="63" t="s">
        <v>153</v>
      </c>
      <c r="B86" s="29" t="s">
        <v>382</v>
      </c>
      <c r="C86" s="64">
        <v>1</v>
      </c>
      <c r="D86" s="28">
        <v>210</v>
      </c>
      <c r="E86" s="85"/>
      <c r="F86" s="86"/>
      <c r="G86" s="96">
        <f>D86</f>
        <v>210</v>
      </c>
      <c r="H86" s="63" t="s">
        <v>34</v>
      </c>
    </row>
    <row r="87" spans="1:8" s="68" customFormat="1" ht="18" customHeight="1">
      <c r="A87" s="63"/>
      <c r="B87" s="29"/>
      <c r="C87" s="64"/>
      <c r="D87" s="28"/>
      <c r="E87" s="85"/>
      <c r="F87" s="86"/>
      <c r="G87" s="66"/>
      <c r="H87" s="63"/>
    </row>
    <row r="88" spans="1:8" s="68" customFormat="1" ht="18" customHeight="1">
      <c r="A88" s="63" t="s">
        <v>156</v>
      </c>
      <c r="B88" s="29" t="s">
        <v>383</v>
      </c>
      <c r="C88" s="64">
        <v>1</v>
      </c>
      <c r="D88" s="28">
        <v>241</v>
      </c>
      <c r="E88" s="85"/>
      <c r="F88" s="86"/>
      <c r="G88" s="96">
        <f>D88</f>
        <v>241</v>
      </c>
      <c r="H88" s="63" t="s">
        <v>34</v>
      </c>
    </row>
    <row r="89" spans="1:8" s="68" customFormat="1" ht="18" customHeight="1">
      <c r="A89" s="63"/>
      <c r="B89" s="29"/>
      <c r="C89" s="64"/>
      <c r="D89" s="28"/>
      <c r="E89" s="85"/>
      <c r="F89" s="86"/>
      <c r="G89" s="66"/>
      <c r="H89" s="63"/>
    </row>
    <row r="90" spans="1:8" s="68" customFormat="1" ht="18" customHeight="1">
      <c r="A90" s="63" t="s">
        <v>157</v>
      </c>
      <c r="B90" s="29" t="s">
        <v>384</v>
      </c>
      <c r="C90" s="64">
        <v>1</v>
      </c>
      <c r="D90" s="28">
        <v>210</v>
      </c>
      <c r="E90" s="85"/>
      <c r="F90" s="86"/>
      <c r="G90" s="96">
        <f>D90</f>
        <v>210</v>
      </c>
      <c r="H90" s="2" t="s">
        <v>34</v>
      </c>
    </row>
    <row r="91" spans="1:8" s="68" customFormat="1" ht="18" customHeight="1">
      <c r="A91" s="63"/>
      <c r="B91" s="29"/>
      <c r="C91" s="64"/>
      <c r="D91" s="28"/>
      <c r="E91" s="85"/>
      <c r="F91" s="86"/>
      <c r="G91" s="66"/>
      <c r="H91" s="63"/>
    </row>
    <row r="92" spans="1:8" s="68" customFormat="1" ht="18" customHeight="1">
      <c r="A92" s="63" t="s">
        <v>158</v>
      </c>
      <c r="B92" s="29" t="s">
        <v>385</v>
      </c>
      <c r="C92" s="64">
        <v>1</v>
      </c>
      <c r="D92" s="28">
        <v>241</v>
      </c>
      <c r="E92" s="85"/>
      <c r="F92" s="86"/>
      <c r="G92" s="96">
        <f>D92</f>
        <v>241</v>
      </c>
      <c r="H92" s="2" t="s">
        <v>34</v>
      </c>
    </row>
    <row r="93" spans="1:8" s="68" customFormat="1" ht="18" customHeight="1">
      <c r="A93" s="63"/>
      <c r="B93" s="29"/>
      <c r="C93" s="64"/>
      <c r="D93" s="28"/>
      <c r="E93" s="85"/>
      <c r="F93" s="86"/>
      <c r="G93" s="66"/>
      <c r="H93" s="63"/>
    </row>
    <row r="94" spans="1:8" s="68" customFormat="1" ht="18" customHeight="1">
      <c r="A94" s="63" t="s">
        <v>159</v>
      </c>
      <c r="B94" s="29" t="s">
        <v>386</v>
      </c>
      <c r="C94" s="64">
        <v>1</v>
      </c>
      <c r="D94" s="28">
        <v>8</v>
      </c>
      <c r="E94" s="85"/>
      <c r="F94" s="86"/>
      <c r="G94" s="96">
        <f>D94</f>
        <v>8</v>
      </c>
      <c r="H94" s="63" t="s">
        <v>164</v>
      </c>
    </row>
    <row r="95" spans="1:8" s="68" customFormat="1" ht="18" customHeight="1">
      <c r="A95" s="63"/>
      <c r="B95" s="29"/>
      <c r="C95" s="64"/>
      <c r="D95" s="28"/>
      <c r="E95" s="85"/>
      <c r="F95" s="86"/>
      <c r="G95" s="66"/>
      <c r="H95" s="63"/>
    </row>
    <row r="96" spans="1:8" s="68" customFormat="1" ht="18" customHeight="1">
      <c r="A96" s="63" t="s">
        <v>161</v>
      </c>
      <c r="B96" s="29"/>
      <c r="C96" s="64"/>
      <c r="D96" s="28"/>
      <c r="E96" s="85"/>
      <c r="F96" s="86"/>
      <c r="G96" s="66"/>
      <c r="H96" s="63"/>
    </row>
    <row r="97" spans="1:8" s="68" customFormat="1" ht="18" customHeight="1">
      <c r="A97" s="63"/>
      <c r="B97" s="29"/>
      <c r="C97" s="64"/>
      <c r="D97" s="28"/>
      <c r="E97" s="85"/>
      <c r="F97" s="86"/>
      <c r="G97" s="67"/>
      <c r="H97" s="63"/>
    </row>
    <row r="98" spans="1:8" s="5" customFormat="1" ht="18">
      <c r="A98" s="73" t="s">
        <v>165</v>
      </c>
      <c r="B98" s="97" t="s">
        <v>387</v>
      </c>
      <c r="C98" s="8">
        <v>1</v>
      </c>
      <c r="D98" s="24">
        <v>310</v>
      </c>
      <c r="E98" s="73"/>
      <c r="F98" s="4"/>
      <c r="G98" s="96">
        <v>310</v>
      </c>
      <c r="H98" s="2" t="s">
        <v>34</v>
      </c>
    </row>
    <row r="99" spans="1:8" s="5" customFormat="1" ht="18">
      <c r="A99" s="73"/>
      <c r="B99" s="97"/>
      <c r="C99" s="8"/>
      <c r="D99" s="24"/>
      <c r="E99" s="73"/>
      <c r="F99" s="4"/>
      <c r="G99" s="24"/>
      <c r="H99" s="2"/>
    </row>
    <row r="100" spans="1:8" ht="18" customHeight="1">
      <c r="A100" s="60" t="s">
        <v>167</v>
      </c>
      <c r="B100" s="59" t="s">
        <v>37</v>
      </c>
      <c r="C100" s="8"/>
      <c r="D100" s="24"/>
      <c r="E100" s="8"/>
      <c r="F100" s="24"/>
      <c r="G100" s="4"/>
      <c r="H100" s="34"/>
    </row>
    <row r="101" spans="1:8" ht="18" customHeight="1">
      <c r="A101" s="29"/>
      <c r="B101" s="6" t="s">
        <v>38</v>
      </c>
      <c r="C101" s="8">
        <v>1</v>
      </c>
      <c r="D101" s="102">
        <v>10033</v>
      </c>
      <c r="E101" s="8"/>
      <c r="F101" s="24"/>
      <c r="G101" s="24">
        <f>D101</f>
        <v>10033</v>
      </c>
      <c r="H101" s="34"/>
    </row>
    <row r="102" spans="1:8" ht="18" customHeight="1">
      <c r="A102" s="61"/>
      <c r="B102" s="6"/>
      <c r="C102" s="8"/>
      <c r="D102" s="24"/>
      <c r="E102" s="8"/>
      <c r="F102" s="82"/>
      <c r="G102" s="24"/>
      <c r="H102" s="34"/>
    </row>
    <row r="103" spans="1:8" ht="18" customHeight="1">
      <c r="A103" s="6"/>
      <c r="B103" s="34"/>
      <c r="C103" s="35"/>
      <c r="D103" s="36"/>
      <c r="E103" s="833" t="s">
        <v>12</v>
      </c>
      <c r="F103" s="834"/>
      <c r="G103" s="51">
        <f>G101</f>
        <v>10033</v>
      </c>
      <c r="H103" s="2" t="s">
        <v>13</v>
      </c>
    </row>
    <row r="104" spans="1:8" s="5" customFormat="1" ht="18" customHeight="1">
      <c r="A104" s="2" t="s">
        <v>168</v>
      </c>
      <c r="B104" s="17" t="s">
        <v>47</v>
      </c>
      <c r="C104" s="23"/>
      <c r="D104" s="29"/>
      <c r="E104" s="8"/>
      <c r="F104" s="24"/>
      <c r="G104" s="9"/>
      <c r="H104" s="8"/>
    </row>
    <row r="105" spans="1:8" s="5" customFormat="1" ht="18" customHeight="1">
      <c r="A105" s="6"/>
      <c r="B105" s="18"/>
      <c r="C105" s="23">
        <v>1</v>
      </c>
      <c r="D105" s="6">
        <v>3500</v>
      </c>
      <c r="E105" s="8"/>
      <c r="F105" s="24"/>
      <c r="G105" s="9">
        <f>D105</f>
        <v>3500</v>
      </c>
      <c r="H105" s="8"/>
    </row>
    <row r="106" spans="1:8" s="5" customFormat="1" ht="18">
      <c r="A106" s="6"/>
      <c r="B106" s="25"/>
      <c r="C106" s="23"/>
      <c r="D106" s="23"/>
      <c r="E106" s="833" t="s">
        <v>12</v>
      </c>
      <c r="F106" s="834"/>
      <c r="G106" s="50">
        <f>G105</f>
        <v>3500</v>
      </c>
      <c r="H106" s="2" t="s">
        <v>13</v>
      </c>
    </row>
    <row r="107" spans="1:8" s="5" customFormat="1" ht="18">
      <c r="A107" s="6"/>
      <c r="B107" s="25"/>
      <c r="C107" s="23"/>
      <c r="D107" s="23"/>
      <c r="E107" s="89"/>
      <c r="F107" s="90"/>
      <c r="G107" s="49"/>
      <c r="H107" s="2"/>
    </row>
    <row r="108" spans="1:8" s="5" customFormat="1" ht="18">
      <c r="A108" s="2" t="s">
        <v>170</v>
      </c>
      <c r="B108" s="103" t="s">
        <v>388</v>
      </c>
      <c r="C108" s="23">
        <v>1</v>
      </c>
      <c r="D108" s="23">
        <v>3133</v>
      </c>
      <c r="E108" s="80"/>
      <c r="F108" s="81"/>
      <c r="G108" s="50">
        <v>3133</v>
      </c>
      <c r="H108" s="2"/>
    </row>
    <row r="109" spans="1:8" s="5" customFormat="1" ht="18">
      <c r="A109" s="6"/>
      <c r="B109" s="25"/>
      <c r="C109" s="23"/>
      <c r="D109" s="23"/>
      <c r="E109" s="80"/>
      <c r="F109" s="81"/>
      <c r="G109" s="49"/>
      <c r="H109" s="2"/>
    </row>
    <row r="110" spans="1:8" ht="18" customHeight="1">
      <c r="A110" s="104" t="s">
        <v>171</v>
      </c>
      <c r="B110" s="42" t="s">
        <v>39</v>
      </c>
      <c r="C110" s="8">
        <v>1</v>
      </c>
      <c r="D110" s="24">
        <v>175</v>
      </c>
      <c r="E110" s="6"/>
      <c r="F110" s="81"/>
      <c r="G110" s="15">
        <f>D110</f>
        <v>175</v>
      </c>
      <c r="H110" s="2"/>
    </row>
    <row r="111" spans="1:8" ht="18" customHeight="1">
      <c r="A111" s="34"/>
      <c r="B111" s="2"/>
      <c r="C111" s="8"/>
      <c r="D111" s="24"/>
      <c r="E111" s="835"/>
      <c r="F111" s="836"/>
      <c r="G111" s="10"/>
      <c r="H111" s="2"/>
    </row>
    <row r="112" spans="1:8" ht="18" customHeight="1">
      <c r="A112" s="34"/>
      <c r="B112" s="6"/>
      <c r="C112" s="8"/>
      <c r="D112" s="24"/>
      <c r="E112" s="837" t="s">
        <v>12</v>
      </c>
      <c r="F112" s="838"/>
      <c r="G112" s="51">
        <f>G110+G111</f>
        <v>175</v>
      </c>
      <c r="H112" s="63" t="s">
        <v>13</v>
      </c>
    </row>
    <row r="113" spans="1:8" ht="18" customHeight="1">
      <c r="A113" s="34"/>
      <c r="B113" s="6"/>
      <c r="C113" s="8"/>
      <c r="D113" s="24"/>
      <c r="E113" s="92"/>
      <c r="F113" s="93"/>
      <c r="G113" s="54"/>
      <c r="H113" s="63"/>
    </row>
    <row r="114" spans="1:8" ht="18" customHeight="1">
      <c r="A114" s="104" t="s">
        <v>173</v>
      </c>
      <c r="B114" s="2" t="s">
        <v>66</v>
      </c>
      <c r="C114" s="6">
        <v>1</v>
      </c>
      <c r="D114" s="15">
        <v>642</v>
      </c>
      <c r="E114" s="6">
        <v>1</v>
      </c>
      <c r="F114" s="91"/>
      <c r="G114" s="15">
        <f t="shared" ref="G114" si="0">C114*D114*E114</f>
        <v>642</v>
      </c>
      <c r="H114" s="8"/>
    </row>
    <row r="115" spans="1:8" ht="18" customHeight="1">
      <c r="A115" s="34"/>
      <c r="B115" s="6"/>
      <c r="C115" s="6"/>
      <c r="D115" s="10"/>
      <c r="E115" s="837" t="s">
        <v>12</v>
      </c>
      <c r="F115" s="838"/>
      <c r="G115" s="56">
        <f>G114</f>
        <v>642</v>
      </c>
      <c r="H115" s="63" t="s">
        <v>13</v>
      </c>
    </row>
    <row r="116" spans="1:8" s="53" customFormat="1" ht="18" customHeight="1">
      <c r="A116" s="99" t="s">
        <v>176</v>
      </c>
      <c r="B116" s="59" t="s">
        <v>63</v>
      </c>
      <c r="C116" s="29"/>
      <c r="D116" s="28"/>
      <c r="E116" s="85"/>
      <c r="F116" s="86"/>
      <c r="G116" s="54"/>
      <c r="H116" s="63"/>
    </row>
    <row r="117" spans="1:8" ht="18" customHeight="1">
      <c r="A117" s="61"/>
      <c r="B117" s="2" t="s">
        <v>62</v>
      </c>
      <c r="C117" s="6">
        <v>1</v>
      </c>
      <c r="D117" s="15">
        <v>2469</v>
      </c>
      <c r="E117" s="87"/>
      <c r="F117" s="81"/>
      <c r="G117" s="15">
        <f>D117</f>
        <v>2469</v>
      </c>
      <c r="H117" s="63"/>
    </row>
    <row r="118" spans="1:8" ht="18" customHeight="1">
      <c r="A118" s="6"/>
      <c r="B118" s="6"/>
      <c r="C118" s="8"/>
      <c r="D118" s="9"/>
      <c r="E118" s="837" t="s">
        <v>12</v>
      </c>
      <c r="F118" s="838"/>
      <c r="G118" s="72">
        <f>G117</f>
        <v>2469</v>
      </c>
      <c r="H118" s="63" t="s">
        <v>13</v>
      </c>
    </row>
    <row r="119" spans="1:8" ht="18" customHeight="1">
      <c r="A119" s="73" t="s">
        <v>177</v>
      </c>
      <c r="B119" s="59" t="s">
        <v>64</v>
      </c>
      <c r="C119" s="8"/>
      <c r="D119" s="24"/>
      <c r="E119" s="8"/>
      <c r="F119" s="24"/>
      <c r="G119" s="24"/>
      <c r="H119" s="2"/>
    </row>
    <row r="120" spans="1:8" ht="18" customHeight="1">
      <c r="A120" s="6"/>
      <c r="B120" s="6"/>
      <c r="C120" s="8">
        <v>1</v>
      </c>
      <c r="D120" s="24">
        <v>2469</v>
      </c>
      <c r="E120" s="837"/>
      <c r="F120" s="838"/>
      <c r="G120" s="72">
        <f>D120</f>
        <v>2469</v>
      </c>
      <c r="H120" s="63" t="s">
        <v>13</v>
      </c>
    </row>
    <row r="121" spans="1:8" ht="18" customHeight="1">
      <c r="A121" s="6"/>
      <c r="B121" s="2"/>
      <c r="C121" s="6"/>
      <c r="D121" s="15"/>
      <c r="E121" s="80"/>
      <c r="F121" s="81"/>
      <c r="G121" s="3"/>
      <c r="H121" s="8"/>
    </row>
    <row r="122" spans="1:8" s="53" customFormat="1" ht="18" customHeight="1">
      <c r="A122" s="2" t="s">
        <v>178</v>
      </c>
      <c r="B122" s="59" t="s">
        <v>17</v>
      </c>
      <c r="C122" s="29"/>
      <c r="D122" s="62"/>
      <c r="E122" s="29"/>
      <c r="F122" s="62"/>
      <c r="G122" s="62"/>
      <c r="H122" s="63"/>
    </row>
    <row r="123" spans="1:8" s="68" customFormat="1" ht="18" customHeight="1">
      <c r="A123" s="6"/>
      <c r="B123" s="60" t="s">
        <v>73</v>
      </c>
      <c r="C123" s="29">
        <v>1</v>
      </c>
      <c r="D123" s="28">
        <v>1373</v>
      </c>
      <c r="E123" s="85"/>
      <c r="F123" s="86"/>
      <c r="G123" s="28">
        <f>D123</f>
        <v>1373</v>
      </c>
      <c r="H123" s="64"/>
    </row>
    <row r="124" spans="1:8" s="68" customFormat="1" ht="18" customHeight="1">
      <c r="A124" s="61"/>
      <c r="B124" s="29"/>
      <c r="C124" s="29"/>
      <c r="D124" s="28"/>
      <c r="E124" s="837" t="s">
        <v>12</v>
      </c>
      <c r="F124" s="838"/>
      <c r="G124" s="51">
        <f>G123</f>
        <v>1373</v>
      </c>
      <c r="H124" s="63" t="s">
        <v>13</v>
      </c>
    </row>
    <row r="125" spans="1:8" s="53" customFormat="1" ht="18" customHeight="1">
      <c r="A125" s="99" t="s">
        <v>180</v>
      </c>
      <c r="B125" s="59" t="s">
        <v>40</v>
      </c>
      <c r="C125" s="29"/>
      <c r="D125" s="62"/>
      <c r="E125" s="29"/>
      <c r="F125" s="62"/>
      <c r="G125" s="62"/>
      <c r="H125" s="63"/>
    </row>
    <row r="126" spans="1:8" s="53" customFormat="1" ht="18" customHeight="1">
      <c r="A126" s="61"/>
      <c r="B126" s="60" t="s">
        <v>24</v>
      </c>
      <c r="C126" s="29"/>
      <c r="D126" s="28"/>
      <c r="E126" s="85"/>
      <c r="F126" s="86"/>
      <c r="G126" s="28"/>
      <c r="H126" s="64"/>
    </row>
    <row r="127" spans="1:8" s="53" customFormat="1" ht="18" customHeight="1">
      <c r="A127" s="61"/>
      <c r="B127" s="60" t="s">
        <v>41</v>
      </c>
      <c r="C127" s="29"/>
      <c r="D127" s="28"/>
      <c r="E127" s="29"/>
      <c r="F127" s="28"/>
      <c r="G127" s="28"/>
      <c r="H127" s="64"/>
    </row>
    <row r="128" spans="1:8" s="53" customFormat="1" ht="18" customHeight="1">
      <c r="A128" s="61"/>
      <c r="B128" s="29" t="s">
        <v>33</v>
      </c>
      <c r="C128" s="29">
        <v>1</v>
      </c>
      <c r="D128" s="28">
        <v>440</v>
      </c>
      <c r="E128" s="29"/>
      <c r="F128" s="28"/>
      <c r="G128" s="28">
        <f>D128</f>
        <v>440</v>
      </c>
      <c r="H128" s="64"/>
    </row>
    <row r="129" spans="1:8" s="53" customFormat="1" ht="18" customHeight="1">
      <c r="A129" s="61"/>
      <c r="B129" s="29"/>
      <c r="C129" s="29"/>
      <c r="D129" s="28"/>
      <c r="E129" s="837" t="s">
        <v>12</v>
      </c>
      <c r="F129" s="838"/>
      <c r="G129" s="51">
        <f>G128</f>
        <v>440</v>
      </c>
      <c r="H129" s="63" t="s">
        <v>13</v>
      </c>
    </row>
    <row r="130" spans="1:8" s="53" customFormat="1" ht="18" customHeight="1">
      <c r="A130" s="61"/>
      <c r="B130" s="29"/>
      <c r="C130" s="29"/>
      <c r="D130" s="28"/>
      <c r="E130" s="85"/>
      <c r="F130" s="86"/>
      <c r="G130" s="54"/>
      <c r="H130" s="63"/>
    </row>
    <row r="131" spans="1:8" s="53" customFormat="1" ht="18" customHeight="1">
      <c r="A131" s="99" t="s">
        <v>181</v>
      </c>
      <c r="B131" s="29" t="s">
        <v>389</v>
      </c>
      <c r="C131" s="29">
        <v>1</v>
      </c>
      <c r="D131" s="28">
        <v>7500</v>
      </c>
      <c r="E131" s="85"/>
      <c r="F131" s="86"/>
      <c r="G131" s="51">
        <v>7500</v>
      </c>
      <c r="H131" s="63" t="s">
        <v>13</v>
      </c>
    </row>
    <row r="132" spans="1:8" s="53" customFormat="1" ht="18" customHeight="1">
      <c r="A132" s="61"/>
      <c r="B132" s="29"/>
      <c r="C132" s="29"/>
      <c r="D132" s="28"/>
      <c r="E132" s="85"/>
      <c r="F132" s="86"/>
      <c r="G132" s="54"/>
      <c r="H132" s="63"/>
    </row>
    <row r="133" spans="1:8" s="53" customFormat="1" ht="18" customHeight="1">
      <c r="A133" s="99" t="s">
        <v>182</v>
      </c>
      <c r="B133" s="29" t="s">
        <v>390</v>
      </c>
      <c r="C133" s="29">
        <v>1</v>
      </c>
      <c r="D133" s="28">
        <v>109</v>
      </c>
      <c r="E133" s="85"/>
      <c r="F133" s="86"/>
      <c r="G133" s="51">
        <f>D133</f>
        <v>109</v>
      </c>
      <c r="H133" s="63" t="s">
        <v>13</v>
      </c>
    </row>
    <row r="134" spans="1:8" s="5" customFormat="1" ht="18">
      <c r="A134" s="6"/>
      <c r="B134" s="25"/>
      <c r="C134" s="23"/>
      <c r="D134" s="23"/>
      <c r="E134" s="80"/>
      <c r="F134" s="81"/>
      <c r="G134" s="49"/>
      <c r="H134" s="2"/>
    </row>
    <row r="135" spans="1:8" s="5" customFormat="1" ht="18" customHeight="1">
      <c r="A135" s="2" t="s">
        <v>184</v>
      </c>
      <c r="B135" s="17" t="s">
        <v>67</v>
      </c>
      <c r="C135" s="23"/>
      <c r="D135" s="23"/>
      <c r="E135" s="80"/>
      <c r="F135" s="81"/>
      <c r="G135" s="49"/>
      <c r="H135" s="42"/>
    </row>
    <row r="136" spans="1:8" s="5" customFormat="1" ht="18" customHeight="1">
      <c r="A136" s="6"/>
      <c r="B136" s="25" t="s">
        <v>68</v>
      </c>
      <c r="C136" s="23"/>
      <c r="D136" s="23"/>
      <c r="E136" s="80"/>
      <c r="F136" s="81"/>
      <c r="G136" s="48"/>
      <c r="H136" s="42"/>
    </row>
    <row r="137" spans="1:8" s="5" customFormat="1" ht="18" customHeight="1">
      <c r="A137" s="6"/>
      <c r="B137" s="25" t="s">
        <v>69</v>
      </c>
      <c r="C137" s="23"/>
      <c r="D137" s="23"/>
      <c r="E137" s="80"/>
      <c r="F137" s="81"/>
      <c r="G137" s="48"/>
      <c r="H137" s="42"/>
    </row>
    <row r="138" spans="1:8" s="5" customFormat="1" ht="18" customHeight="1">
      <c r="A138" s="6"/>
      <c r="B138" s="25"/>
      <c r="C138" s="23">
        <v>1</v>
      </c>
      <c r="D138" s="23">
        <v>3175</v>
      </c>
      <c r="E138" s="833"/>
      <c r="F138" s="834"/>
      <c r="G138" s="49">
        <f>D138</f>
        <v>3175</v>
      </c>
      <c r="H138" s="42"/>
    </row>
    <row r="139" spans="1:8" s="5" customFormat="1" ht="18" customHeight="1">
      <c r="A139" s="6"/>
      <c r="B139" s="25"/>
      <c r="C139" s="23"/>
      <c r="D139" s="23"/>
      <c r="E139" s="844"/>
      <c r="F139" s="845"/>
      <c r="G139" s="48"/>
      <c r="H139" s="42"/>
    </row>
    <row r="140" spans="1:8" s="5" customFormat="1" ht="18" customHeight="1">
      <c r="A140" s="6"/>
      <c r="B140" s="25"/>
      <c r="C140" s="23"/>
      <c r="D140" s="23"/>
      <c r="E140" s="833" t="s">
        <v>12</v>
      </c>
      <c r="F140" s="834"/>
      <c r="G140" s="50">
        <f>G138+G139</f>
        <v>3175</v>
      </c>
      <c r="H140" s="42" t="s">
        <v>13</v>
      </c>
    </row>
    <row r="141" spans="1:8" s="5" customFormat="1" ht="18">
      <c r="A141" s="6"/>
      <c r="B141" s="25"/>
      <c r="C141" s="23"/>
      <c r="D141" s="23"/>
      <c r="E141" s="80"/>
      <c r="F141" s="81"/>
      <c r="G141" s="49"/>
      <c r="H141" s="2"/>
    </row>
    <row r="142" spans="1:8" s="5" customFormat="1" ht="18" customHeight="1">
      <c r="A142" s="2" t="s">
        <v>187</v>
      </c>
      <c r="B142" s="31" t="s">
        <v>391</v>
      </c>
      <c r="C142" s="8"/>
      <c r="D142" s="24"/>
      <c r="E142" s="2"/>
      <c r="F142" s="2"/>
      <c r="G142" s="3"/>
      <c r="H142" s="8"/>
    </row>
    <row r="143" spans="1:8" s="5" customFormat="1" ht="18" customHeight="1">
      <c r="A143" s="6"/>
      <c r="B143" s="18"/>
      <c r="C143" s="8"/>
      <c r="D143" s="24"/>
      <c r="E143" s="2"/>
      <c r="F143" s="2"/>
      <c r="G143" s="3"/>
      <c r="H143" s="8"/>
    </row>
    <row r="144" spans="1:8" s="5" customFormat="1" ht="18" customHeight="1">
      <c r="A144" s="6"/>
      <c r="B144" s="6"/>
      <c r="C144" s="8">
        <v>1</v>
      </c>
      <c r="D144" s="24">
        <v>5931</v>
      </c>
      <c r="E144" s="833"/>
      <c r="F144" s="834"/>
      <c r="G144" s="51">
        <f>D144</f>
        <v>5931</v>
      </c>
      <c r="H144" s="2" t="s">
        <v>13</v>
      </c>
    </row>
    <row r="145" spans="1:8" s="5" customFormat="1" ht="18">
      <c r="A145" s="6"/>
      <c r="B145" s="25"/>
      <c r="C145" s="23"/>
      <c r="D145" s="23"/>
      <c r="E145" s="80"/>
      <c r="F145" s="81"/>
      <c r="G145" s="49"/>
      <c r="H145" s="2"/>
    </row>
    <row r="146" spans="1:8" s="5" customFormat="1" ht="18" customHeight="1">
      <c r="A146" s="2" t="s">
        <v>188</v>
      </c>
      <c r="B146" s="17" t="s">
        <v>442</v>
      </c>
      <c r="C146" s="6"/>
      <c r="D146" s="15"/>
      <c r="E146" s="80"/>
      <c r="F146" s="81"/>
      <c r="G146" s="3"/>
      <c r="H146" s="8"/>
    </row>
    <row r="147" spans="1:8" s="5" customFormat="1" ht="18" customHeight="1">
      <c r="A147" s="6"/>
      <c r="B147" s="18"/>
      <c r="C147" s="19"/>
      <c r="D147" s="20"/>
      <c r="E147" s="21"/>
      <c r="F147" s="21"/>
      <c r="G147" s="21"/>
      <c r="H147" s="8"/>
    </row>
    <row r="148" spans="1:8" s="5" customFormat="1" ht="18" customHeight="1">
      <c r="A148" s="6"/>
      <c r="B148" s="6"/>
      <c r="C148" s="8">
        <v>1</v>
      </c>
      <c r="D148" s="24">
        <v>59915</v>
      </c>
      <c r="E148" s="833"/>
      <c r="F148" s="834"/>
      <c r="G148" s="51">
        <f>D148</f>
        <v>59915</v>
      </c>
      <c r="H148" s="2" t="s">
        <v>13</v>
      </c>
    </row>
    <row r="149" spans="1:8" s="5" customFormat="1" ht="18">
      <c r="A149" s="73"/>
      <c r="B149" s="97"/>
      <c r="C149" s="73"/>
      <c r="D149" s="4"/>
      <c r="E149" s="73"/>
      <c r="F149" s="4"/>
      <c r="G149" s="4"/>
      <c r="H149" s="2"/>
    </row>
    <row r="150" spans="1:8" s="5" customFormat="1" ht="18">
      <c r="A150" s="73"/>
      <c r="B150" s="97"/>
      <c r="C150" s="73"/>
      <c r="D150" s="4"/>
      <c r="E150" s="73"/>
      <c r="F150" s="4"/>
      <c r="G150" s="4"/>
      <c r="H150" s="2"/>
    </row>
    <row r="151" spans="1:8" s="5" customFormat="1" ht="18">
      <c r="A151" s="73" t="s">
        <v>191</v>
      </c>
      <c r="B151" s="95" t="s">
        <v>392</v>
      </c>
      <c r="C151" s="73"/>
      <c r="D151" s="4"/>
      <c r="E151" s="73"/>
      <c r="F151" s="4"/>
      <c r="G151" s="4"/>
      <c r="H151" s="2"/>
    </row>
    <row r="152" spans="1:8" ht="18" customHeight="1">
      <c r="A152" s="73"/>
      <c r="B152" s="6" t="s">
        <v>65</v>
      </c>
      <c r="C152" s="8">
        <v>1</v>
      </c>
      <c r="D152" s="24">
        <v>787</v>
      </c>
      <c r="E152" s="8"/>
      <c r="F152" s="24"/>
      <c r="G152" s="72">
        <f>D152</f>
        <v>787</v>
      </c>
      <c r="H152" s="2" t="s">
        <v>13</v>
      </c>
    </row>
    <row r="153" spans="1:8" ht="18" customHeight="1">
      <c r="A153" s="6"/>
      <c r="B153" s="6"/>
      <c r="C153" s="8"/>
      <c r="D153" s="24"/>
      <c r="E153" s="8"/>
      <c r="F153" s="24"/>
      <c r="G153" s="24"/>
      <c r="H153" s="2"/>
    </row>
    <row r="154" spans="1:8" s="5" customFormat="1" ht="18">
      <c r="A154" s="73"/>
      <c r="B154" s="97"/>
      <c r="C154" s="73"/>
      <c r="D154" s="4"/>
      <c r="E154" s="73"/>
      <c r="F154" s="4"/>
      <c r="G154" s="4"/>
      <c r="H154" s="2"/>
    </row>
    <row r="155" spans="1:8" s="5" customFormat="1" ht="18">
      <c r="A155" s="73" t="s">
        <v>192</v>
      </c>
      <c r="B155" s="95" t="s">
        <v>393</v>
      </c>
      <c r="C155" s="8">
        <v>1</v>
      </c>
      <c r="D155" s="24">
        <v>109</v>
      </c>
      <c r="E155" s="73"/>
      <c r="F155" s="4"/>
      <c r="G155" s="72">
        <f>D155</f>
        <v>109</v>
      </c>
      <c r="H155" s="2" t="s">
        <v>13</v>
      </c>
    </row>
    <row r="156" spans="1:8" s="5" customFormat="1" ht="18">
      <c r="A156" s="73"/>
      <c r="B156" s="97"/>
      <c r="C156" s="73"/>
      <c r="D156" s="4"/>
      <c r="E156" s="73"/>
      <c r="F156" s="4"/>
      <c r="G156" s="4"/>
      <c r="H156" s="2"/>
    </row>
    <row r="157" spans="1:8" s="5" customFormat="1" ht="18" customHeight="1">
      <c r="A157" s="2" t="s">
        <v>194</v>
      </c>
      <c r="B157" s="37" t="s">
        <v>16</v>
      </c>
      <c r="C157" s="6"/>
      <c r="D157" s="15"/>
      <c r="E157" s="80"/>
      <c r="F157" s="81"/>
      <c r="G157" s="3"/>
      <c r="H157" s="8"/>
    </row>
    <row r="158" spans="1:8" s="5" customFormat="1" ht="18" customHeight="1">
      <c r="A158" s="6"/>
      <c r="B158" s="18"/>
      <c r="C158" s="19"/>
      <c r="D158" s="20"/>
      <c r="E158" s="21"/>
      <c r="F158" s="21"/>
      <c r="G158" s="21"/>
      <c r="H158" s="8"/>
    </row>
    <row r="159" spans="1:8" s="5" customFormat="1" ht="18" customHeight="1">
      <c r="A159" s="6"/>
      <c r="B159" s="6"/>
      <c r="C159" s="8">
        <v>1</v>
      </c>
      <c r="D159" s="24">
        <v>116038</v>
      </c>
      <c r="E159" s="833"/>
      <c r="F159" s="834"/>
      <c r="G159" s="51">
        <f>D159</f>
        <v>116038</v>
      </c>
      <c r="H159" s="2" t="s">
        <v>13</v>
      </c>
    </row>
    <row r="160" spans="1:8" s="5" customFormat="1" ht="18" customHeight="1">
      <c r="A160" s="6"/>
      <c r="B160" s="6"/>
      <c r="C160" s="8"/>
      <c r="D160" s="24"/>
      <c r="E160" s="80"/>
      <c r="F160" s="81"/>
      <c r="G160" s="54"/>
      <c r="H160" s="2"/>
    </row>
    <row r="161" spans="1:8" s="5" customFormat="1" ht="18" customHeight="1">
      <c r="A161" s="2" t="s">
        <v>197</v>
      </c>
      <c r="B161" s="57" t="s">
        <v>394</v>
      </c>
      <c r="C161" s="8">
        <v>1</v>
      </c>
      <c r="D161" s="24">
        <v>22806</v>
      </c>
      <c r="E161" s="80"/>
      <c r="F161" s="81"/>
      <c r="G161" s="51">
        <f>D161</f>
        <v>22806</v>
      </c>
      <c r="H161" s="2"/>
    </row>
    <row r="162" spans="1:8" s="5" customFormat="1" ht="18" customHeight="1">
      <c r="A162" s="6"/>
      <c r="B162" s="6"/>
      <c r="C162" s="8"/>
      <c r="D162" s="24"/>
      <c r="E162" s="80"/>
      <c r="F162" s="81"/>
      <c r="G162" s="54"/>
      <c r="H162" s="2"/>
    </row>
    <row r="163" spans="1:8" s="5" customFormat="1" ht="18" customHeight="1">
      <c r="A163" s="6"/>
      <c r="B163" s="6"/>
      <c r="C163" s="8"/>
      <c r="D163" s="24"/>
      <c r="E163" s="80"/>
      <c r="F163" s="81"/>
      <c r="G163" s="54"/>
      <c r="H163" s="2"/>
    </row>
    <row r="164" spans="1:8" s="5" customFormat="1" ht="18" customHeight="1">
      <c r="A164" s="2" t="s">
        <v>200</v>
      </c>
      <c r="B164" s="57" t="s">
        <v>395</v>
      </c>
      <c r="C164" s="8">
        <v>1</v>
      </c>
      <c r="D164" s="24">
        <v>55040</v>
      </c>
      <c r="E164" s="80"/>
      <c r="F164" s="81"/>
      <c r="G164" s="51">
        <f>D164</f>
        <v>55040</v>
      </c>
      <c r="H164" s="2" t="s">
        <v>13</v>
      </c>
    </row>
    <row r="165" spans="1:8" s="5" customFormat="1" ht="18" customHeight="1">
      <c r="A165" s="6"/>
      <c r="B165" s="6"/>
      <c r="C165" s="8"/>
      <c r="D165" s="24"/>
      <c r="E165" s="80"/>
      <c r="F165" s="81"/>
      <c r="G165" s="54"/>
      <c r="H165" s="2"/>
    </row>
    <row r="166" spans="1:8" s="5" customFormat="1" ht="18" customHeight="1">
      <c r="A166" s="6"/>
      <c r="B166" s="6"/>
      <c r="C166" s="8"/>
      <c r="D166" s="24"/>
      <c r="E166" s="80"/>
      <c r="F166" s="81"/>
      <c r="G166" s="54"/>
      <c r="H166" s="2"/>
    </row>
    <row r="167" spans="1:8" s="5" customFormat="1" ht="18">
      <c r="A167" s="73" t="s">
        <v>203</v>
      </c>
      <c r="B167" s="57" t="s">
        <v>396</v>
      </c>
      <c r="C167" s="8">
        <v>1</v>
      </c>
      <c r="D167" s="24">
        <v>13170</v>
      </c>
      <c r="E167" s="73"/>
      <c r="F167" s="4"/>
      <c r="G167" s="72">
        <f>D167</f>
        <v>13170</v>
      </c>
      <c r="H167" s="2" t="s">
        <v>13</v>
      </c>
    </row>
    <row r="168" spans="1:8" s="5" customFormat="1" ht="18">
      <c r="A168" s="73"/>
      <c r="B168" s="57"/>
      <c r="C168" s="73"/>
      <c r="D168" s="24"/>
      <c r="E168" s="73"/>
      <c r="F168" s="4"/>
      <c r="G168" s="4"/>
      <c r="H168" s="2"/>
    </row>
    <row r="169" spans="1:8" s="5" customFormat="1" ht="18" customHeight="1">
      <c r="A169" s="2" t="s">
        <v>206</v>
      </c>
      <c r="B169" s="37" t="s">
        <v>51</v>
      </c>
      <c r="C169" s="8"/>
      <c r="D169" s="24"/>
      <c r="E169" s="80"/>
      <c r="F169" s="81"/>
      <c r="G169" s="54"/>
      <c r="H169" s="2"/>
    </row>
    <row r="170" spans="1:8" s="5" customFormat="1" ht="18" customHeight="1">
      <c r="A170" s="2"/>
      <c r="B170" s="18"/>
      <c r="C170" s="8">
        <v>1</v>
      </c>
      <c r="D170" s="24">
        <v>1816</v>
      </c>
      <c r="E170" s="80"/>
      <c r="F170" s="81"/>
      <c r="G170" s="54">
        <v>1816</v>
      </c>
      <c r="H170" s="2"/>
    </row>
    <row r="171" spans="1:8" s="5" customFormat="1" ht="18" customHeight="1">
      <c r="A171" s="2"/>
      <c r="B171" s="33"/>
      <c r="C171" s="6"/>
      <c r="D171" s="15"/>
      <c r="E171" s="833" t="s">
        <v>12</v>
      </c>
      <c r="F171" s="834"/>
      <c r="G171" s="51">
        <f>G170</f>
        <v>1816</v>
      </c>
      <c r="H171" s="73" t="s">
        <v>13</v>
      </c>
    </row>
    <row r="172" spans="1:8" s="5" customFormat="1" ht="18" customHeight="1">
      <c r="A172" s="2" t="s">
        <v>207</v>
      </c>
      <c r="B172" s="37" t="s">
        <v>51</v>
      </c>
      <c r="C172" s="6"/>
      <c r="D172" s="15"/>
      <c r="E172" s="89"/>
      <c r="F172" s="90"/>
      <c r="G172" s="54"/>
      <c r="H172" s="8"/>
    </row>
    <row r="173" spans="1:8" s="5" customFormat="1" ht="18" customHeight="1">
      <c r="A173" s="6"/>
      <c r="B173" s="33"/>
      <c r="C173" s="6">
        <v>1</v>
      </c>
      <c r="D173" s="15">
        <v>1933</v>
      </c>
      <c r="E173" s="89"/>
      <c r="F173" s="90"/>
      <c r="G173" s="51">
        <f>D173</f>
        <v>1933</v>
      </c>
      <c r="H173" s="73" t="s">
        <v>13</v>
      </c>
    </row>
    <row r="174" spans="1:8" s="5" customFormat="1" ht="18">
      <c r="A174" s="73"/>
      <c r="B174" s="57"/>
      <c r="C174" s="73"/>
      <c r="D174" s="24"/>
      <c r="E174" s="73"/>
      <c r="F174" s="4"/>
      <c r="G174" s="4"/>
      <c r="H174" s="2"/>
    </row>
    <row r="175" spans="1:8" s="5" customFormat="1" ht="18">
      <c r="A175" s="73" t="s">
        <v>208</v>
      </c>
      <c r="B175" s="57" t="s">
        <v>397</v>
      </c>
      <c r="C175" s="73">
        <v>1</v>
      </c>
      <c r="D175" s="24">
        <v>35385</v>
      </c>
      <c r="E175" s="73"/>
      <c r="F175" s="4"/>
      <c r="G175" s="72">
        <f>D175</f>
        <v>35385</v>
      </c>
      <c r="H175" s="2" t="s">
        <v>13</v>
      </c>
    </row>
    <row r="176" spans="1:8" s="5" customFormat="1" ht="18">
      <c r="A176" s="73"/>
      <c r="B176" s="57"/>
      <c r="C176" s="73"/>
      <c r="D176" s="24"/>
      <c r="E176" s="73"/>
      <c r="F176" s="4"/>
      <c r="G176" s="4"/>
      <c r="H176" s="2"/>
    </row>
    <row r="177" spans="1:8" s="5" customFormat="1" ht="18">
      <c r="A177" s="73" t="s">
        <v>209</v>
      </c>
      <c r="B177" s="57" t="s">
        <v>398</v>
      </c>
      <c r="C177" s="73">
        <v>1</v>
      </c>
      <c r="D177" s="24">
        <v>35385</v>
      </c>
      <c r="E177" s="73"/>
      <c r="F177" s="4"/>
      <c r="G177" s="72">
        <v>35385</v>
      </c>
      <c r="H177" s="2" t="s">
        <v>13</v>
      </c>
    </row>
    <row r="178" spans="1:8" s="5" customFormat="1" ht="18">
      <c r="A178" s="73"/>
      <c r="B178" s="57"/>
      <c r="C178" s="73"/>
      <c r="D178" s="24"/>
      <c r="E178" s="73"/>
      <c r="F178" s="4"/>
      <c r="G178" s="4"/>
      <c r="H178" s="2"/>
    </row>
    <row r="179" spans="1:8" s="5" customFormat="1" ht="18" customHeight="1">
      <c r="A179" s="2" t="s">
        <v>210</v>
      </c>
      <c r="B179" s="39" t="s">
        <v>443</v>
      </c>
      <c r="C179" s="8"/>
      <c r="D179" s="26"/>
      <c r="E179" s="8"/>
      <c r="F179" s="38"/>
      <c r="G179" s="9"/>
      <c r="H179" s="8"/>
    </row>
    <row r="180" spans="1:8" s="5" customFormat="1" ht="18" customHeight="1">
      <c r="A180" s="6"/>
      <c r="B180" s="18"/>
      <c r="C180" s="8">
        <v>1</v>
      </c>
      <c r="D180" s="26">
        <v>35385</v>
      </c>
      <c r="E180" s="8"/>
      <c r="F180" s="38"/>
      <c r="G180" s="50">
        <f>D180</f>
        <v>35385</v>
      </c>
      <c r="H180" s="73" t="s">
        <v>13</v>
      </c>
    </row>
    <row r="181" spans="1:8" s="5" customFormat="1" ht="18" customHeight="1">
      <c r="A181" s="6"/>
      <c r="B181" s="105"/>
      <c r="C181" s="8"/>
      <c r="D181" s="26"/>
      <c r="E181" s="8"/>
      <c r="F181" s="38"/>
      <c r="G181" s="9"/>
      <c r="H181" s="8"/>
    </row>
    <row r="182" spans="1:8" s="5" customFormat="1" ht="18" customHeight="1">
      <c r="A182" s="2" t="s">
        <v>213</v>
      </c>
      <c r="B182" s="39" t="s">
        <v>444</v>
      </c>
      <c r="C182" s="8"/>
      <c r="D182" s="23"/>
      <c r="E182" s="8"/>
      <c r="F182" s="38"/>
      <c r="G182" s="9"/>
      <c r="H182" s="8"/>
    </row>
    <row r="183" spans="1:8" s="5" customFormat="1" ht="18" customHeight="1">
      <c r="A183" s="6"/>
      <c r="B183" s="18"/>
      <c r="C183" s="8"/>
      <c r="D183" s="26"/>
      <c r="E183" s="8"/>
      <c r="F183" s="38"/>
      <c r="G183" s="9"/>
      <c r="H183" s="8"/>
    </row>
    <row r="184" spans="1:8" s="5" customFormat="1" ht="18" customHeight="1">
      <c r="A184" s="6"/>
      <c r="B184" s="6"/>
      <c r="C184" s="8">
        <v>1</v>
      </c>
      <c r="D184" s="24">
        <v>41653</v>
      </c>
      <c r="E184" s="844"/>
      <c r="F184" s="845"/>
      <c r="G184" s="23">
        <f>D184</f>
        <v>41653</v>
      </c>
      <c r="H184" s="2" t="s">
        <v>13</v>
      </c>
    </row>
    <row r="185" spans="1:8" s="5" customFormat="1" ht="18">
      <c r="A185" s="6"/>
      <c r="B185" s="6"/>
      <c r="C185" s="6"/>
      <c r="D185" s="15"/>
      <c r="E185" s="833" t="s">
        <v>12</v>
      </c>
      <c r="F185" s="834"/>
      <c r="G185" s="56">
        <f>G184</f>
        <v>41653</v>
      </c>
      <c r="H185" s="8"/>
    </row>
    <row r="186" spans="1:8" s="5" customFormat="1" ht="18" customHeight="1">
      <c r="A186" s="6"/>
      <c r="B186" s="6"/>
      <c r="C186" s="6"/>
      <c r="D186" s="15"/>
      <c r="E186" s="80"/>
      <c r="F186" s="81"/>
      <c r="G186" s="65"/>
      <c r="H186" s="8"/>
    </row>
    <row r="187" spans="1:8" s="5" customFormat="1" ht="18">
      <c r="A187" s="73" t="s">
        <v>215</v>
      </c>
      <c r="B187" s="57" t="s">
        <v>399</v>
      </c>
      <c r="C187" s="73">
        <v>1</v>
      </c>
      <c r="D187" s="24">
        <v>55040</v>
      </c>
      <c r="E187" s="73"/>
      <c r="F187" s="4"/>
      <c r="G187" s="72">
        <f>D187</f>
        <v>55040</v>
      </c>
      <c r="H187" s="2" t="s">
        <v>13</v>
      </c>
    </row>
    <row r="188" spans="1:8" s="5" customFormat="1" ht="18">
      <c r="A188" s="73"/>
      <c r="B188" s="57"/>
      <c r="C188" s="73"/>
      <c r="D188" s="24"/>
      <c r="E188" s="73"/>
      <c r="F188" s="4"/>
      <c r="G188" s="4"/>
      <c r="H188" s="2"/>
    </row>
    <row r="189" spans="1:8" s="5" customFormat="1" ht="18">
      <c r="A189" s="73" t="s">
        <v>219</v>
      </c>
      <c r="B189" s="57" t="s">
        <v>399</v>
      </c>
      <c r="C189" s="73">
        <v>1</v>
      </c>
      <c r="D189" s="24">
        <v>13710</v>
      </c>
      <c r="E189" s="73"/>
      <c r="F189" s="4"/>
      <c r="G189" s="72">
        <f>D189</f>
        <v>13710</v>
      </c>
      <c r="H189" s="2" t="s">
        <v>13</v>
      </c>
    </row>
    <row r="190" spans="1:8" s="5" customFormat="1" ht="18">
      <c r="A190" s="73"/>
      <c r="B190" s="57"/>
      <c r="C190" s="73"/>
      <c r="D190" s="24"/>
      <c r="E190" s="73"/>
      <c r="F190" s="4"/>
      <c r="G190" s="4"/>
      <c r="H190" s="2"/>
    </row>
    <row r="191" spans="1:8" ht="18" customHeight="1">
      <c r="A191" s="2" t="s">
        <v>222</v>
      </c>
      <c r="B191" s="2" t="s">
        <v>43</v>
      </c>
      <c r="C191" s="8"/>
      <c r="D191" s="24"/>
      <c r="E191" s="8"/>
      <c r="F191" s="24"/>
      <c r="G191" s="4"/>
      <c r="H191" s="8"/>
    </row>
    <row r="192" spans="1:8" ht="18" customHeight="1">
      <c r="A192" s="6"/>
      <c r="B192" s="6" t="s">
        <v>44</v>
      </c>
      <c r="C192" s="6">
        <v>1</v>
      </c>
      <c r="D192" s="15">
        <v>27554</v>
      </c>
      <c r="E192" s="6"/>
      <c r="F192" s="24"/>
      <c r="G192" s="15">
        <f>D192</f>
        <v>27554</v>
      </c>
      <c r="H192" s="8"/>
    </row>
    <row r="193" spans="1:8" ht="18" customHeight="1">
      <c r="A193" s="6"/>
      <c r="B193" s="6"/>
      <c r="C193" s="8"/>
      <c r="D193" s="24"/>
      <c r="E193" s="842" t="s">
        <v>10</v>
      </c>
      <c r="F193" s="843"/>
      <c r="G193" s="4">
        <f>SUM(G192:G192)</f>
        <v>27554</v>
      </c>
      <c r="H193" s="8"/>
    </row>
    <row r="194" spans="1:8" ht="18" customHeight="1">
      <c r="A194" s="73"/>
      <c r="B194" s="6"/>
      <c r="C194" s="8"/>
      <c r="D194" s="24"/>
      <c r="E194" s="842" t="s">
        <v>12</v>
      </c>
      <c r="F194" s="843"/>
      <c r="G194" s="16">
        <f>SUM(G193:G193)</f>
        <v>27554</v>
      </c>
      <c r="H194" s="2" t="s">
        <v>13</v>
      </c>
    </row>
    <row r="195" spans="1:8" s="5" customFormat="1" ht="18">
      <c r="A195" s="73"/>
      <c r="B195" s="57"/>
      <c r="C195" s="73"/>
      <c r="D195" s="24"/>
      <c r="E195" s="73"/>
      <c r="F195" s="4"/>
      <c r="G195" s="4"/>
      <c r="H195" s="2"/>
    </row>
    <row r="196" spans="1:8" ht="18" customHeight="1">
      <c r="A196" s="2" t="s">
        <v>225</v>
      </c>
      <c r="B196" s="58" t="s">
        <v>20</v>
      </c>
      <c r="C196" s="6"/>
      <c r="D196" s="15"/>
      <c r="E196" s="80"/>
      <c r="F196" s="81"/>
      <c r="G196" s="3"/>
      <c r="H196" s="8"/>
    </row>
    <row r="197" spans="1:8" ht="18" customHeight="1">
      <c r="A197" s="6"/>
      <c r="B197" s="6" t="s">
        <v>21</v>
      </c>
      <c r="C197" s="6">
        <v>165</v>
      </c>
      <c r="D197" s="15"/>
      <c r="E197" s="80"/>
      <c r="F197" s="81"/>
      <c r="G197" s="10">
        <f>C197</f>
        <v>165</v>
      </c>
      <c r="H197" s="8"/>
    </row>
    <row r="198" spans="1:8" ht="18" customHeight="1">
      <c r="A198" s="6"/>
      <c r="B198" s="6"/>
      <c r="C198" s="6"/>
      <c r="D198" s="15"/>
      <c r="E198" s="833" t="s">
        <v>12</v>
      </c>
      <c r="F198" s="834"/>
      <c r="G198" s="51">
        <f>SUM(G197:G197)</f>
        <v>165</v>
      </c>
      <c r="H198" s="71" t="s">
        <v>71</v>
      </c>
    </row>
    <row r="199" spans="1:8" ht="18" customHeight="1">
      <c r="A199" s="6"/>
      <c r="B199" s="6"/>
      <c r="C199" s="6"/>
      <c r="D199" s="15"/>
      <c r="E199" s="80"/>
      <c r="F199" s="81"/>
      <c r="G199" s="3"/>
      <c r="H199" s="8"/>
    </row>
    <row r="200" spans="1:8" ht="18" customHeight="1">
      <c r="A200" s="73" t="s">
        <v>226</v>
      </c>
      <c r="B200" s="58" t="s">
        <v>22</v>
      </c>
      <c r="C200" s="6"/>
      <c r="D200" s="15"/>
      <c r="E200" s="2"/>
      <c r="F200" s="2"/>
      <c r="G200" s="3"/>
      <c r="H200" s="8"/>
    </row>
    <row r="201" spans="1:8" ht="18" customHeight="1">
      <c r="A201" s="6"/>
      <c r="B201" s="6" t="s">
        <v>23</v>
      </c>
      <c r="C201" s="6">
        <v>165</v>
      </c>
      <c r="D201" s="15"/>
      <c r="E201" s="2"/>
      <c r="F201" s="2"/>
      <c r="G201" s="10">
        <f>C201</f>
        <v>165</v>
      </c>
      <c r="H201" s="8"/>
    </row>
    <row r="202" spans="1:8" ht="18" customHeight="1">
      <c r="A202" s="6"/>
      <c r="B202" s="2"/>
      <c r="C202" s="6"/>
      <c r="D202" s="15"/>
      <c r="E202" s="833" t="s">
        <v>12</v>
      </c>
      <c r="F202" s="834"/>
      <c r="G202" s="51">
        <f>SUM(G201:G201)</f>
        <v>165</v>
      </c>
      <c r="H202" s="71" t="s">
        <v>71</v>
      </c>
    </row>
    <row r="203" spans="1:8" s="5" customFormat="1" ht="18">
      <c r="A203" s="73"/>
      <c r="B203" s="57"/>
      <c r="C203" s="73"/>
      <c r="D203" s="24"/>
      <c r="E203" s="73"/>
      <c r="F203" s="4"/>
      <c r="G203" s="4"/>
      <c r="H203" s="2"/>
    </row>
    <row r="204" spans="1:8" s="5" customFormat="1" ht="18">
      <c r="A204" s="73" t="s">
        <v>229</v>
      </c>
      <c r="B204" s="57" t="s">
        <v>75</v>
      </c>
      <c r="C204" s="73">
        <v>1</v>
      </c>
      <c r="D204" s="24">
        <v>100</v>
      </c>
      <c r="E204" s="73"/>
      <c r="F204" s="4"/>
      <c r="G204" s="72">
        <f>D204</f>
        <v>100</v>
      </c>
      <c r="H204" s="2"/>
    </row>
    <row r="205" spans="1:8" s="5" customFormat="1" ht="18">
      <c r="A205" s="73"/>
      <c r="B205" s="57"/>
      <c r="C205" s="73"/>
      <c r="D205" s="24"/>
      <c r="E205" s="73"/>
      <c r="F205" s="4"/>
      <c r="G205" s="4"/>
      <c r="H205" s="2"/>
    </row>
    <row r="206" spans="1:8" ht="18" customHeight="1">
      <c r="A206" s="2" t="s">
        <v>231</v>
      </c>
      <c r="B206" s="58" t="s">
        <v>54</v>
      </c>
      <c r="C206" s="6"/>
      <c r="D206" s="15"/>
      <c r="E206" s="6"/>
      <c r="F206" s="15"/>
      <c r="G206" s="3"/>
      <c r="H206" s="8"/>
    </row>
    <row r="207" spans="1:8" ht="18" customHeight="1">
      <c r="A207" s="6"/>
      <c r="B207" s="7"/>
      <c r="C207" s="6"/>
      <c r="D207" s="15"/>
      <c r="E207" s="6"/>
      <c r="F207" s="15"/>
      <c r="G207" s="3"/>
      <c r="H207" s="8"/>
    </row>
    <row r="208" spans="1:8" ht="18" customHeight="1">
      <c r="A208" s="6"/>
      <c r="B208" s="6"/>
      <c r="C208" s="6">
        <v>1</v>
      </c>
      <c r="D208" s="15">
        <v>5336</v>
      </c>
      <c r="E208" s="6"/>
      <c r="F208" s="6"/>
      <c r="G208" s="15">
        <f>D208</f>
        <v>5336</v>
      </c>
      <c r="H208" s="8"/>
    </row>
    <row r="209" spans="1:8" ht="18" customHeight="1">
      <c r="A209" s="6"/>
      <c r="B209" s="6"/>
      <c r="C209" s="6"/>
      <c r="D209" s="15"/>
      <c r="E209" s="833" t="s">
        <v>12</v>
      </c>
      <c r="F209" s="834"/>
      <c r="G209" s="51">
        <f>G208:G208</f>
        <v>5336</v>
      </c>
      <c r="H209" s="2" t="s">
        <v>13</v>
      </c>
    </row>
    <row r="210" spans="1:8" s="5" customFormat="1" ht="18">
      <c r="A210" s="73"/>
      <c r="B210" s="57"/>
      <c r="C210" s="73"/>
      <c r="D210" s="24"/>
      <c r="E210" s="73"/>
      <c r="F210" s="4"/>
      <c r="G210" s="4"/>
      <c r="H210" s="2"/>
    </row>
    <row r="211" spans="1:8" ht="18" customHeight="1">
      <c r="A211" s="2" t="s">
        <v>233</v>
      </c>
      <c r="B211" s="58" t="s">
        <v>70</v>
      </c>
      <c r="C211" s="6"/>
      <c r="D211" s="15"/>
      <c r="E211" s="80"/>
      <c r="F211" s="81"/>
      <c r="G211" s="54"/>
      <c r="H211" s="8"/>
    </row>
    <row r="212" spans="1:8" ht="18" customHeight="1">
      <c r="A212" s="73"/>
      <c r="B212" s="2"/>
      <c r="C212" s="6">
        <v>671</v>
      </c>
      <c r="D212" s="15"/>
      <c r="E212" s="2"/>
      <c r="F212" s="69"/>
      <c r="G212" s="23">
        <f>C212</f>
        <v>671</v>
      </c>
      <c r="H212" s="8"/>
    </row>
    <row r="213" spans="1:8" ht="18" customHeight="1">
      <c r="A213" s="6"/>
      <c r="B213" s="2"/>
      <c r="C213" s="6"/>
      <c r="D213" s="15"/>
      <c r="E213" s="844"/>
      <c r="F213" s="845"/>
      <c r="G213" s="23"/>
      <c r="H213" s="8"/>
    </row>
    <row r="214" spans="1:8" ht="18" customHeight="1">
      <c r="A214" s="6"/>
      <c r="B214" s="2"/>
      <c r="C214" s="6"/>
      <c r="D214" s="15"/>
      <c r="E214" s="833" t="s">
        <v>12</v>
      </c>
      <c r="F214" s="834"/>
      <c r="G214" s="51">
        <f>G212+G213</f>
        <v>671</v>
      </c>
      <c r="H214" s="2" t="s">
        <v>27</v>
      </c>
    </row>
    <row r="215" spans="1:8" ht="18" customHeight="1">
      <c r="A215" s="2" t="s">
        <v>234</v>
      </c>
      <c r="B215" s="58" t="s">
        <v>25</v>
      </c>
      <c r="C215" s="6"/>
      <c r="D215" s="15"/>
      <c r="E215" s="80"/>
      <c r="F215" s="81"/>
      <c r="G215" s="54"/>
      <c r="H215" s="2"/>
    </row>
    <row r="216" spans="1:8" ht="18" customHeight="1">
      <c r="A216" s="6"/>
      <c r="B216" s="2"/>
      <c r="C216" s="6">
        <v>1</v>
      </c>
      <c r="D216" s="15">
        <v>851</v>
      </c>
      <c r="E216" s="80"/>
      <c r="F216" s="81"/>
      <c r="G216" s="54">
        <f>D216</f>
        <v>851</v>
      </c>
      <c r="H216" s="2"/>
    </row>
    <row r="217" spans="1:8" ht="18" customHeight="1">
      <c r="A217" s="6"/>
      <c r="B217" s="2"/>
      <c r="C217" s="6"/>
      <c r="D217" s="15"/>
      <c r="E217" s="80"/>
      <c r="F217" s="81"/>
      <c r="G217" s="54"/>
      <c r="H217" s="2"/>
    </row>
    <row r="218" spans="1:8" ht="18" customHeight="1">
      <c r="A218" s="6"/>
      <c r="B218" s="2"/>
      <c r="C218" s="6"/>
      <c r="D218" s="15"/>
      <c r="E218" s="80"/>
      <c r="F218" s="81"/>
      <c r="G218" s="54"/>
      <c r="H218" s="2"/>
    </row>
    <row r="219" spans="1:8" ht="18" customHeight="1">
      <c r="A219" s="2" t="s">
        <v>235</v>
      </c>
      <c r="B219" s="58" t="s">
        <v>400</v>
      </c>
      <c r="C219" s="6"/>
      <c r="D219" s="15"/>
      <c r="E219" s="6"/>
      <c r="F219" s="6"/>
      <c r="G219" s="15"/>
      <c r="H219" s="2"/>
    </row>
    <row r="220" spans="1:8" ht="18" customHeight="1">
      <c r="A220" s="6"/>
      <c r="B220" s="2" t="s">
        <v>26</v>
      </c>
      <c r="C220" s="6"/>
      <c r="D220" s="15"/>
      <c r="E220" s="6"/>
      <c r="F220" s="6"/>
      <c r="G220" s="15"/>
      <c r="H220" s="2"/>
    </row>
    <row r="221" spans="1:8" ht="18" customHeight="1">
      <c r="A221" s="6"/>
      <c r="B221" s="2" t="s">
        <v>36</v>
      </c>
      <c r="C221" s="6">
        <v>1</v>
      </c>
      <c r="D221" s="15">
        <v>7336</v>
      </c>
      <c r="E221" s="43"/>
      <c r="F221" s="6"/>
      <c r="G221" s="3">
        <f>D221</f>
        <v>7336</v>
      </c>
      <c r="H221" s="2" t="s">
        <v>13</v>
      </c>
    </row>
    <row r="222" spans="1:8" ht="18" customHeight="1">
      <c r="A222" s="6"/>
      <c r="B222" s="6"/>
      <c r="C222" s="6"/>
      <c r="D222" s="15"/>
      <c r="E222" s="844"/>
      <c r="F222" s="845"/>
      <c r="G222" s="14"/>
      <c r="H222" s="2"/>
    </row>
    <row r="223" spans="1:8" ht="18" customHeight="1">
      <c r="A223" s="6"/>
      <c r="B223" s="6"/>
      <c r="C223" s="6"/>
      <c r="D223" s="15"/>
      <c r="E223" s="833" t="s">
        <v>12</v>
      </c>
      <c r="F223" s="834"/>
      <c r="G223" s="51">
        <f>G221+G222</f>
        <v>7336</v>
      </c>
      <c r="H223" s="2" t="s">
        <v>13</v>
      </c>
    </row>
    <row r="224" spans="1:8" ht="18" customHeight="1">
      <c r="A224" s="2" t="s">
        <v>236</v>
      </c>
      <c r="B224" s="846" t="s">
        <v>401</v>
      </c>
      <c r="C224" s="847"/>
      <c r="D224" s="15"/>
      <c r="E224" s="6"/>
      <c r="F224" s="6"/>
      <c r="G224" s="15"/>
      <c r="H224" s="2"/>
    </row>
    <row r="225" spans="1:8" ht="18" customHeight="1">
      <c r="A225" s="6"/>
      <c r="B225" s="2" t="s">
        <v>36</v>
      </c>
      <c r="C225" s="6">
        <v>1</v>
      </c>
      <c r="D225" s="15">
        <v>3668</v>
      </c>
      <c r="E225" s="43"/>
      <c r="F225" s="6"/>
      <c r="G225" s="3">
        <f>D225</f>
        <v>3668</v>
      </c>
      <c r="H225" s="2"/>
    </row>
    <row r="226" spans="1:8" ht="18" customHeight="1">
      <c r="A226" s="6"/>
      <c r="B226" s="6"/>
      <c r="C226" s="6"/>
      <c r="D226" s="15"/>
      <c r="E226" s="844"/>
      <c r="F226" s="845"/>
      <c r="G226" s="14"/>
      <c r="H226" s="2"/>
    </row>
    <row r="227" spans="1:8" ht="18" customHeight="1">
      <c r="A227" s="6"/>
      <c r="B227" s="6"/>
      <c r="C227" s="6"/>
      <c r="D227" s="15"/>
      <c r="E227" s="833" t="s">
        <v>12</v>
      </c>
      <c r="F227" s="834"/>
      <c r="G227" s="51">
        <f>G225+G226</f>
        <v>3668</v>
      </c>
      <c r="H227" s="2" t="s">
        <v>13</v>
      </c>
    </row>
    <row r="228" spans="1:8" ht="18" customHeight="1">
      <c r="A228" s="2"/>
      <c r="B228" s="58"/>
      <c r="C228" s="6"/>
      <c r="D228" s="15"/>
      <c r="E228" s="6"/>
      <c r="F228" s="6"/>
      <c r="G228" s="15"/>
      <c r="H228" s="2"/>
    </row>
    <row r="229" spans="1:8" ht="18" customHeight="1">
      <c r="A229" s="73"/>
      <c r="B229" s="2"/>
      <c r="C229" s="6"/>
      <c r="D229" s="15"/>
      <c r="E229" s="6"/>
      <c r="F229" s="6"/>
      <c r="G229" s="15"/>
      <c r="H229" s="2"/>
    </row>
    <row r="230" spans="1:8" ht="18" customHeight="1">
      <c r="A230" s="6"/>
      <c r="B230" s="6"/>
      <c r="C230" s="6"/>
      <c r="D230" s="10"/>
      <c r="E230" s="6"/>
      <c r="F230" s="6"/>
      <c r="G230" s="10">
        <f>D230</f>
        <v>0</v>
      </c>
      <c r="H230" s="2"/>
    </row>
    <row r="231" spans="1:8" ht="18" customHeight="1">
      <c r="A231" s="6"/>
      <c r="B231" s="6"/>
      <c r="C231" s="6"/>
      <c r="D231" s="15"/>
      <c r="E231" s="833"/>
      <c r="F231" s="834"/>
      <c r="G231" s="51"/>
      <c r="H231" s="2"/>
    </row>
    <row r="232" spans="1:8" ht="18" customHeight="1">
      <c r="A232" s="2" t="s">
        <v>237</v>
      </c>
      <c r="B232" s="58" t="s">
        <v>55</v>
      </c>
      <c r="C232" s="6"/>
      <c r="D232" s="15"/>
      <c r="E232" s="6"/>
      <c r="F232" s="6"/>
      <c r="G232" s="15"/>
      <c r="H232" s="2"/>
    </row>
    <row r="233" spans="1:8" ht="17.25" customHeight="1">
      <c r="A233" s="6"/>
      <c r="B233" s="2" t="s">
        <v>26</v>
      </c>
      <c r="C233" s="6"/>
      <c r="D233" s="15"/>
      <c r="E233" s="6"/>
      <c r="F233" s="6"/>
      <c r="G233" s="10"/>
      <c r="H233" s="2"/>
    </row>
    <row r="234" spans="1:8" ht="17.25" customHeight="1">
      <c r="A234" s="6"/>
      <c r="B234" s="2"/>
      <c r="C234" s="6">
        <v>1</v>
      </c>
      <c r="D234" s="15">
        <v>1380</v>
      </c>
      <c r="E234" s="6"/>
      <c r="F234" s="6"/>
      <c r="G234" s="10">
        <f>D234</f>
        <v>1380</v>
      </c>
      <c r="H234" s="2"/>
    </row>
    <row r="235" spans="1:8" ht="18" customHeight="1">
      <c r="A235" s="6"/>
      <c r="B235" s="6"/>
      <c r="C235" s="6"/>
      <c r="D235" s="15"/>
      <c r="E235" s="833" t="s">
        <v>12</v>
      </c>
      <c r="F235" s="834"/>
      <c r="G235" s="51">
        <f>G234</f>
        <v>1380</v>
      </c>
      <c r="H235" s="2" t="s">
        <v>13</v>
      </c>
    </row>
    <row r="236" spans="1:8" ht="18" customHeight="1">
      <c r="A236" s="60" t="s">
        <v>238</v>
      </c>
      <c r="B236" s="58" t="s">
        <v>56</v>
      </c>
      <c r="C236" s="8"/>
      <c r="D236" s="24"/>
      <c r="E236" s="8"/>
      <c r="F236" s="24"/>
      <c r="G236" s="4"/>
      <c r="H236" s="8"/>
    </row>
    <row r="237" spans="1:8" ht="18" customHeight="1">
      <c r="A237" s="29"/>
      <c r="B237" s="18"/>
      <c r="C237" s="6"/>
      <c r="D237" s="15"/>
      <c r="E237" s="80"/>
      <c r="F237" s="81"/>
      <c r="G237" s="15"/>
      <c r="H237" s="8"/>
    </row>
    <row r="238" spans="1:8" ht="18" customHeight="1">
      <c r="A238" s="29"/>
      <c r="B238" s="2" t="s">
        <v>28</v>
      </c>
      <c r="C238" s="6">
        <v>1</v>
      </c>
      <c r="D238" s="43">
        <v>108</v>
      </c>
      <c r="E238" s="6"/>
      <c r="F238" s="15"/>
      <c r="G238" s="10">
        <f>D238</f>
        <v>108</v>
      </c>
      <c r="H238" s="8"/>
    </row>
    <row r="239" spans="1:8" ht="18" customHeight="1">
      <c r="A239" s="29"/>
      <c r="B239" s="6"/>
      <c r="C239" s="6"/>
      <c r="D239" s="10"/>
      <c r="E239" s="6"/>
      <c r="F239" s="15"/>
      <c r="G239" s="15"/>
      <c r="H239" s="8"/>
    </row>
    <row r="240" spans="1:8" ht="18" customHeight="1">
      <c r="A240" s="6"/>
      <c r="B240" s="6"/>
      <c r="C240" s="8"/>
      <c r="D240" s="24"/>
      <c r="E240" s="833" t="s">
        <v>15</v>
      </c>
      <c r="F240" s="834"/>
      <c r="G240" s="4">
        <f>SUM(G238:G239)</f>
        <v>108</v>
      </c>
      <c r="H240" s="8"/>
    </row>
    <row r="241" spans="1:8" ht="18" customHeight="1">
      <c r="A241" s="73"/>
      <c r="B241" s="6"/>
      <c r="C241" s="8"/>
      <c r="D241" s="24"/>
      <c r="E241" s="848"/>
      <c r="F241" s="849"/>
      <c r="G241" s="24"/>
      <c r="H241" s="2"/>
    </row>
    <row r="242" spans="1:8" ht="18" customHeight="1">
      <c r="A242" s="2"/>
      <c r="B242" s="6"/>
      <c r="C242" s="8"/>
      <c r="D242" s="24"/>
      <c r="E242" s="833" t="s">
        <v>12</v>
      </c>
      <c r="F242" s="834"/>
      <c r="G242" s="16">
        <f>SUM(G240:G241)</f>
        <v>108</v>
      </c>
      <c r="H242" s="2" t="s">
        <v>13</v>
      </c>
    </row>
    <row r="243" spans="1:8" ht="18" customHeight="1">
      <c r="A243" s="2" t="s">
        <v>240</v>
      </c>
      <c r="B243" s="58" t="s">
        <v>57</v>
      </c>
      <c r="C243" s="6"/>
      <c r="D243" s="15"/>
      <c r="E243" s="6"/>
      <c r="F243" s="24"/>
      <c r="G243" s="24"/>
      <c r="H243" s="2"/>
    </row>
    <row r="244" spans="1:8" ht="18" customHeight="1">
      <c r="A244" s="6"/>
      <c r="B244" s="18"/>
      <c r="C244" s="6"/>
      <c r="D244" s="15"/>
      <c r="E244" s="80"/>
      <c r="F244" s="81"/>
      <c r="G244" s="15"/>
      <c r="H244" s="8"/>
    </row>
    <row r="245" spans="1:8" ht="18" customHeight="1">
      <c r="A245" s="6"/>
      <c r="B245" s="2" t="s">
        <v>28</v>
      </c>
      <c r="C245" s="6">
        <v>1</v>
      </c>
      <c r="D245" s="43">
        <v>72</v>
      </c>
      <c r="E245" s="10">
        <v>1</v>
      </c>
      <c r="F245" s="10"/>
      <c r="G245" s="10">
        <f t="shared" ref="G245" si="1">E245*D245*C245</f>
        <v>72</v>
      </c>
      <c r="H245" s="8"/>
    </row>
    <row r="246" spans="1:8" ht="18" customHeight="1">
      <c r="A246" s="6"/>
      <c r="B246" s="6"/>
      <c r="C246" s="8"/>
      <c r="D246" s="24"/>
      <c r="E246" s="833" t="s">
        <v>12</v>
      </c>
      <c r="F246" s="834"/>
      <c r="G246" s="16">
        <f>G245</f>
        <v>72</v>
      </c>
      <c r="H246" s="2" t="s">
        <v>13</v>
      </c>
    </row>
    <row r="247" spans="1:8" s="5" customFormat="1" ht="18">
      <c r="A247" s="73"/>
      <c r="B247" s="57"/>
      <c r="C247" s="73"/>
      <c r="D247" s="24"/>
      <c r="E247" s="73"/>
      <c r="F247" s="4"/>
      <c r="G247" s="4"/>
      <c r="H247" s="2"/>
    </row>
    <row r="248" spans="1:8" ht="18" customHeight="1">
      <c r="A248" s="2" t="s">
        <v>243</v>
      </c>
      <c r="B248" s="41" t="s">
        <v>29</v>
      </c>
      <c r="C248" s="6"/>
      <c r="D248" s="15"/>
      <c r="E248" s="6"/>
      <c r="F248" s="15"/>
      <c r="G248" s="3"/>
      <c r="H248" s="8"/>
    </row>
    <row r="249" spans="1:8" s="5" customFormat="1" ht="18" customHeight="1">
      <c r="A249" s="6"/>
      <c r="B249" s="18"/>
      <c r="C249" s="8">
        <v>1</v>
      </c>
      <c r="D249" s="24">
        <v>2419</v>
      </c>
      <c r="E249" s="2"/>
      <c r="F249" s="2"/>
      <c r="G249" s="3">
        <f>D249</f>
        <v>2419</v>
      </c>
      <c r="H249" s="8"/>
    </row>
    <row r="250" spans="1:8" ht="18">
      <c r="A250" s="6"/>
      <c r="B250" s="6"/>
      <c r="C250" s="6"/>
      <c r="D250" s="15"/>
      <c r="E250" s="833" t="s">
        <v>12</v>
      </c>
      <c r="F250" s="834"/>
      <c r="G250" s="16">
        <f>G249</f>
        <v>2419</v>
      </c>
      <c r="H250" s="2" t="s">
        <v>13</v>
      </c>
    </row>
    <row r="251" spans="1:8" s="68" customFormat="1" ht="18" customHeight="1">
      <c r="A251" s="2" t="s">
        <v>246</v>
      </c>
      <c r="B251" s="70" t="s">
        <v>74</v>
      </c>
      <c r="C251" s="29"/>
      <c r="D251" s="28"/>
      <c r="E251" s="85"/>
      <c r="F251" s="86"/>
      <c r="G251" s="65"/>
      <c r="H251" s="60"/>
    </row>
    <row r="252" spans="1:8" s="68" customFormat="1" ht="18" customHeight="1">
      <c r="A252" s="6"/>
      <c r="B252" s="60" t="s">
        <v>19</v>
      </c>
      <c r="C252" s="29"/>
      <c r="D252" s="28"/>
      <c r="E252" s="29"/>
      <c r="F252" s="28"/>
      <c r="G252" s="54"/>
      <c r="H252" s="64"/>
    </row>
    <row r="253" spans="1:8" ht="18" customHeight="1">
      <c r="A253" s="6"/>
      <c r="B253" s="6" t="s">
        <v>35</v>
      </c>
      <c r="C253" s="6"/>
      <c r="D253" s="15"/>
      <c r="E253" s="6"/>
      <c r="F253" s="6"/>
      <c r="G253" s="15"/>
      <c r="H253" s="8"/>
    </row>
    <row r="254" spans="1:8" ht="18" customHeight="1">
      <c r="A254" s="6"/>
      <c r="B254" s="6" t="s">
        <v>53</v>
      </c>
      <c r="C254" s="6"/>
      <c r="D254" s="15"/>
      <c r="E254" s="6"/>
      <c r="F254" s="6"/>
      <c r="G254" s="15"/>
      <c r="H254" s="8"/>
    </row>
    <row r="255" spans="1:8" s="68" customFormat="1" ht="18" customHeight="1">
      <c r="A255" s="29"/>
      <c r="B255" s="29"/>
      <c r="C255" s="29">
        <v>1</v>
      </c>
      <c r="D255" s="28">
        <v>10673</v>
      </c>
      <c r="E255" s="837"/>
      <c r="F255" s="838"/>
      <c r="G255" s="54">
        <f>D255</f>
        <v>10673</v>
      </c>
      <c r="H255" s="60"/>
    </row>
    <row r="256" spans="1:8" s="68" customFormat="1" ht="18" customHeight="1">
      <c r="A256" s="63"/>
      <c r="B256" s="29"/>
      <c r="C256" s="29"/>
      <c r="D256" s="28"/>
      <c r="E256" s="835"/>
      <c r="F256" s="836"/>
      <c r="G256" s="23"/>
      <c r="H256" s="60"/>
    </row>
    <row r="257" spans="1:8" s="68" customFormat="1" ht="18" customHeight="1">
      <c r="A257" s="6"/>
      <c r="B257" s="29"/>
      <c r="C257" s="29"/>
      <c r="D257" s="28"/>
      <c r="E257" s="837" t="s">
        <v>12</v>
      </c>
      <c r="F257" s="838"/>
      <c r="G257" s="16">
        <f>SUM(G255:G256)+1</f>
        <v>10674</v>
      </c>
      <c r="H257" s="60" t="s">
        <v>13</v>
      </c>
    </row>
    <row r="258" spans="1:8" s="68" customFormat="1" ht="18" customHeight="1">
      <c r="A258" s="6"/>
      <c r="B258" s="29"/>
      <c r="C258" s="29"/>
      <c r="D258" s="28"/>
      <c r="E258" s="85"/>
      <c r="F258" s="86"/>
      <c r="G258" s="54"/>
      <c r="H258" s="60"/>
    </row>
    <row r="259" spans="1:8" s="68" customFormat="1" ht="18" customHeight="1">
      <c r="A259" s="2" t="s">
        <v>339</v>
      </c>
      <c r="B259" s="29" t="s">
        <v>402</v>
      </c>
      <c r="C259" s="29"/>
      <c r="D259" s="28"/>
      <c r="E259" s="85"/>
      <c r="F259" s="86"/>
      <c r="G259" s="54"/>
      <c r="H259" s="60"/>
    </row>
    <row r="260" spans="1:8" s="68" customFormat="1" ht="18" customHeight="1">
      <c r="A260" s="6"/>
      <c r="B260" s="29"/>
      <c r="C260" s="29">
        <v>1</v>
      </c>
      <c r="D260" s="28">
        <v>117698</v>
      </c>
      <c r="E260" s="85"/>
      <c r="F260" s="86"/>
      <c r="G260" s="51">
        <f>D260</f>
        <v>117698</v>
      </c>
      <c r="H260" s="60"/>
    </row>
    <row r="261" spans="1:8" s="68" customFormat="1" ht="18" customHeight="1">
      <c r="A261" s="6"/>
      <c r="B261" s="29"/>
      <c r="C261" s="29"/>
      <c r="D261" s="28"/>
      <c r="E261" s="85"/>
      <c r="F261" s="86"/>
      <c r="G261" s="54"/>
      <c r="H261" s="60"/>
    </row>
    <row r="262" spans="1:8" s="68" customFormat="1" ht="18" customHeight="1">
      <c r="A262" s="2" t="s">
        <v>340</v>
      </c>
      <c r="B262" s="29" t="s">
        <v>403</v>
      </c>
      <c r="C262" s="29">
        <v>1</v>
      </c>
      <c r="D262" s="28">
        <v>235396</v>
      </c>
      <c r="E262" s="85"/>
      <c r="F262" s="86"/>
      <c r="G262" s="51">
        <f>D262</f>
        <v>235396</v>
      </c>
      <c r="H262" s="60"/>
    </row>
    <row r="263" spans="1:8" s="5" customFormat="1" ht="18">
      <c r="A263" s="73"/>
      <c r="B263" s="97"/>
      <c r="C263" s="73"/>
      <c r="D263" s="4"/>
      <c r="E263" s="73"/>
      <c r="F263" s="4"/>
      <c r="G263" s="4"/>
      <c r="H263" s="2"/>
    </row>
    <row r="264" spans="1:8" s="5" customFormat="1" ht="18">
      <c r="A264" s="73"/>
      <c r="B264" s="97"/>
      <c r="C264" s="73"/>
      <c r="D264" s="4"/>
      <c r="E264" s="73"/>
      <c r="F264" s="4"/>
      <c r="G264" s="4"/>
      <c r="H264" s="2"/>
    </row>
    <row r="265" spans="1:8" s="5" customFormat="1" ht="18">
      <c r="A265" s="73" t="s">
        <v>341</v>
      </c>
      <c r="B265" s="95" t="s">
        <v>404</v>
      </c>
      <c r="C265" s="8">
        <v>1</v>
      </c>
      <c r="D265" s="24">
        <v>67313</v>
      </c>
      <c r="E265" s="73"/>
      <c r="F265" s="4"/>
      <c r="G265" s="72">
        <f>D265</f>
        <v>67313</v>
      </c>
      <c r="H265" s="2"/>
    </row>
    <row r="266" spans="1:8" s="5" customFormat="1" ht="18">
      <c r="A266" s="73"/>
      <c r="B266" s="97"/>
      <c r="C266" s="73"/>
      <c r="D266" s="4"/>
      <c r="E266" s="73"/>
      <c r="F266" s="4"/>
      <c r="G266" s="4"/>
      <c r="H266" s="2"/>
    </row>
    <row r="267" spans="1:8" s="5" customFormat="1" ht="18">
      <c r="A267" s="73"/>
      <c r="B267" s="97"/>
      <c r="C267" s="73"/>
      <c r="D267" s="4"/>
      <c r="E267" s="73"/>
      <c r="F267" s="4"/>
      <c r="G267" s="4"/>
      <c r="H267" s="2"/>
    </row>
    <row r="268" spans="1:8" s="5" customFormat="1" ht="18">
      <c r="A268" s="73" t="s">
        <v>445</v>
      </c>
      <c r="B268" s="95" t="s">
        <v>405</v>
      </c>
      <c r="C268" s="8">
        <v>1</v>
      </c>
      <c r="D268" s="24">
        <v>67313</v>
      </c>
      <c r="E268" s="73"/>
      <c r="F268" s="4"/>
      <c r="G268" s="72">
        <f>D268</f>
        <v>67313</v>
      </c>
      <c r="H268" s="2"/>
    </row>
    <row r="269" spans="1:8" s="5" customFormat="1" ht="18">
      <c r="A269" s="73"/>
      <c r="B269" s="97"/>
      <c r="C269" s="73"/>
      <c r="D269" s="4"/>
      <c r="E269" s="73"/>
      <c r="F269" s="4"/>
      <c r="G269" s="4"/>
      <c r="H269" s="2"/>
    </row>
    <row r="270" spans="1:8" s="5" customFormat="1" ht="18">
      <c r="A270" s="73" t="s">
        <v>342</v>
      </c>
      <c r="B270" s="95" t="s">
        <v>406</v>
      </c>
      <c r="C270" s="8">
        <v>1</v>
      </c>
      <c r="D270" s="24">
        <v>67313</v>
      </c>
      <c r="E270" s="73"/>
      <c r="F270" s="4"/>
      <c r="G270" s="72">
        <f>D270</f>
        <v>67313</v>
      </c>
      <c r="H270" s="2"/>
    </row>
    <row r="271" spans="1:8" s="5" customFormat="1" ht="18">
      <c r="A271" s="73"/>
      <c r="B271" s="97"/>
      <c r="C271" s="73"/>
      <c r="D271" s="4"/>
      <c r="E271" s="73"/>
      <c r="F271" s="4"/>
      <c r="G271" s="4"/>
      <c r="H271" s="2"/>
    </row>
    <row r="272" spans="1:8" s="5" customFormat="1" ht="18">
      <c r="A272" s="73" t="s">
        <v>343</v>
      </c>
      <c r="B272" s="95" t="s">
        <v>446</v>
      </c>
      <c r="C272" s="8">
        <v>1</v>
      </c>
      <c r="D272" s="24">
        <v>8</v>
      </c>
      <c r="E272" s="73"/>
      <c r="F272" s="4"/>
      <c r="G272" s="72">
        <v>80</v>
      </c>
      <c r="H272" s="2"/>
    </row>
    <row r="273" spans="1:8" s="5" customFormat="1" ht="18">
      <c r="A273" s="73"/>
      <c r="B273" s="97"/>
      <c r="C273" s="73"/>
      <c r="D273" s="4"/>
      <c r="E273" s="73"/>
      <c r="F273" s="4"/>
      <c r="G273" s="4"/>
      <c r="H273" s="2"/>
    </row>
    <row r="274" spans="1:8" s="68" customFormat="1" ht="18" customHeight="1">
      <c r="A274" s="2" t="s">
        <v>249</v>
      </c>
      <c r="B274" s="7" t="s">
        <v>447</v>
      </c>
      <c r="C274" s="64">
        <v>1</v>
      </c>
      <c r="D274" s="66">
        <v>8</v>
      </c>
      <c r="E274" s="64"/>
      <c r="F274" s="66"/>
      <c r="G274" s="72">
        <f>C274*D274</f>
        <v>8</v>
      </c>
      <c r="H274" s="61"/>
    </row>
    <row r="275" spans="1:8" s="68" customFormat="1" ht="18" customHeight="1">
      <c r="A275" s="6"/>
      <c r="B275" s="60"/>
      <c r="C275" s="64"/>
      <c r="D275" s="66"/>
      <c r="E275" s="835"/>
      <c r="F275" s="836"/>
      <c r="G275" s="66"/>
      <c r="H275" s="61"/>
    </row>
    <row r="276" spans="1:8" s="68" customFormat="1" ht="18" customHeight="1">
      <c r="A276" s="6"/>
      <c r="B276" s="60"/>
      <c r="C276" s="64"/>
      <c r="D276" s="66"/>
      <c r="E276" s="837" t="s">
        <v>12</v>
      </c>
      <c r="F276" s="838"/>
      <c r="G276" s="72">
        <f>G274+G275</f>
        <v>8</v>
      </c>
      <c r="H276" s="60" t="s">
        <v>27</v>
      </c>
    </row>
    <row r="277" spans="1:8" s="5" customFormat="1" ht="18">
      <c r="A277" s="73"/>
      <c r="B277" s="97"/>
      <c r="C277" s="73"/>
      <c r="D277" s="4"/>
      <c r="E277" s="73"/>
      <c r="F277" s="4"/>
      <c r="G277" s="4"/>
      <c r="H277" s="2"/>
    </row>
    <row r="278" spans="1:8" ht="18" customHeight="1">
      <c r="A278" s="13" t="s">
        <v>250</v>
      </c>
      <c r="B278" s="846" t="s">
        <v>448</v>
      </c>
      <c r="C278" s="847"/>
      <c r="D278" s="15"/>
      <c r="E278" s="6"/>
      <c r="F278" s="6"/>
      <c r="G278" s="15"/>
      <c r="H278" s="8"/>
    </row>
    <row r="279" spans="1:8" ht="18" customHeight="1">
      <c r="A279" s="12"/>
      <c r="B279" s="2" t="s">
        <v>36</v>
      </c>
      <c r="C279" s="6">
        <v>1</v>
      </c>
      <c r="D279" s="15">
        <v>80</v>
      </c>
      <c r="E279" s="43"/>
      <c r="F279" s="6"/>
      <c r="G279" s="15">
        <v>80</v>
      </c>
      <c r="H279" s="8"/>
    </row>
    <row r="280" spans="1:8" ht="18" customHeight="1">
      <c r="A280" s="12"/>
      <c r="B280" s="6"/>
      <c r="C280" s="8"/>
      <c r="D280" s="9"/>
      <c r="E280" s="842" t="s">
        <v>10</v>
      </c>
      <c r="F280" s="843"/>
      <c r="G280" s="50">
        <f>G279</f>
        <v>80</v>
      </c>
      <c r="H280" s="8"/>
    </row>
    <row r="281" spans="1:8" ht="18" customHeight="1">
      <c r="A281" s="73"/>
      <c r="B281" s="6"/>
      <c r="C281" s="8"/>
      <c r="D281" s="24"/>
      <c r="E281" s="848"/>
      <c r="F281" s="849"/>
      <c r="G281" s="9"/>
      <c r="H281" s="8"/>
    </row>
    <row r="282" spans="1:8" ht="18" customHeight="1">
      <c r="A282" s="12"/>
      <c r="B282" s="6"/>
      <c r="C282" s="8"/>
      <c r="D282" s="24"/>
      <c r="E282" s="842" t="s">
        <v>12</v>
      </c>
      <c r="F282" s="843"/>
      <c r="G282" s="72">
        <f>G280+G281</f>
        <v>80</v>
      </c>
      <c r="H282" s="2" t="s">
        <v>13</v>
      </c>
    </row>
    <row r="283" spans="1:8" s="5" customFormat="1" ht="18">
      <c r="A283" s="73"/>
      <c r="B283" s="97"/>
      <c r="C283" s="73"/>
      <c r="D283" s="4"/>
      <c r="E283" s="73"/>
      <c r="F283" s="4"/>
      <c r="G283" s="4"/>
      <c r="H283" s="2"/>
    </row>
    <row r="284" spans="1:8" s="5" customFormat="1" ht="18">
      <c r="A284" s="73" t="s">
        <v>251</v>
      </c>
      <c r="B284" s="95" t="s">
        <v>449</v>
      </c>
      <c r="C284" s="73"/>
      <c r="D284" s="4"/>
      <c r="E284" s="73"/>
      <c r="F284" s="4"/>
      <c r="G284" s="4"/>
      <c r="H284" s="2"/>
    </row>
    <row r="285" spans="1:8" s="5" customFormat="1" ht="18">
      <c r="A285" s="73"/>
      <c r="B285" s="97"/>
      <c r="C285" s="73">
        <v>1</v>
      </c>
      <c r="D285" s="24">
        <v>936</v>
      </c>
      <c r="E285" s="73"/>
      <c r="F285" s="4"/>
      <c r="G285" s="72">
        <f>D285</f>
        <v>936</v>
      </c>
      <c r="H285" s="2"/>
    </row>
    <row r="286" spans="1:8" s="5" customFormat="1" ht="18">
      <c r="A286" s="73"/>
      <c r="B286" s="97"/>
      <c r="C286" s="73"/>
      <c r="D286" s="24"/>
      <c r="E286" s="73"/>
      <c r="F286" s="4"/>
      <c r="G286" s="4"/>
      <c r="H286" s="2"/>
    </row>
    <row r="287" spans="1:8" s="5" customFormat="1" ht="18">
      <c r="A287" s="73" t="s">
        <v>253</v>
      </c>
      <c r="B287" s="95" t="s">
        <v>450</v>
      </c>
      <c r="C287" s="73">
        <v>1</v>
      </c>
      <c r="D287" s="24">
        <v>9910</v>
      </c>
      <c r="E287" s="73"/>
      <c r="F287" s="4"/>
      <c r="G287" s="72">
        <f>D287</f>
        <v>9910</v>
      </c>
      <c r="H287" s="2"/>
    </row>
    <row r="288" spans="1:8" s="5" customFormat="1" ht="18">
      <c r="A288" s="73"/>
      <c r="B288" s="97"/>
      <c r="C288" s="73"/>
      <c r="D288" s="24"/>
      <c r="E288" s="73"/>
      <c r="F288" s="4"/>
      <c r="G288" s="4"/>
      <c r="H288" s="2"/>
    </row>
    <row r="289" spans="1:8" ht="18" customHeight="1">
      <c r="A289" s="2" t="s">
        <v>254</v>
      </c>
      <c r="B289" s="59" t="s">
        <v>407</v>
      </c>
      <c r="C289" s="6"/>
      <c r="D289" s="15"/>
      <c r="E289" s="80"/>
      <c r="F289" s="81"/>
      <c r="G289" s="14"/>
      <c r="H289" s="2"/>
    </row>
    <row r="290" spans="1:8" ht="18" customHeight="1">
      <c r="A290" s="6"/>
      <c r="B290" s="6"/>
      <c r="C290" s="6">
        <v>1</v>
      </c>
      <c r="D290" s="15">
        <v>120</v>
      </c>
      <c r="E290" s="15"/>
      <c r="F290" s="2"/>
      <c r="G290" s="10">
        <f>D290</f>
        <v>120</v>
      </c>
      <c r="H290" s="2"/>
    </row>
    <row r="291" spans="1:8" ht="18" customHeight="1">
      <c r="A291" s="6"/>
      <c r="B291" s="6"/>
      <c r="C291" s="6"/>
      <c r="D291" s="15"/>
      <c r="E291" s="6"/>
      <c r="F291" s="81"/>
      <c r="G291" s="10">
        <f>D291*E291</f>
        <v>0</v>
      </c>
      <c r="H291" s="2"/>
    </row>
    <row r="292" spans="1:8" ht="18" customHeight="1">
      <c r="A292" s="6"/>
      <c r="B292" s="6"/>
      <c r="C292" s="6"/>
      <c r="D292" s="15"/>
      <c r="E292" s="833" t="s">
        <v>15</v>
      </c>
      <c r="F292" s="834"/>
      <c r="G292" s="14">
        <f>SUM(G290:G291)</f>
        <v>120</v>
      </c>
      <c r="H292" s="2"/>
    </row>
    <row r="293" spans="1:8" ht="18" customHeight="1">
      <c r="A293" s="6"/>
      <c r="B293" s="6"/>
      <c r="C293" s="6"/>
      <c r="D293" s="15"/>
      <c r="E293" s="844"/>
      <c r="F293" s="845"/>
      <c r="G293" s="10"/>
      <c r="H293" s="2"/>
    </row>
    <row r="294" spans="1:8" ht="18" customHeight="1">
      <c r="A294" s="6"/>
      <c r="B294" s="6"/>
      <c r="C294" s="6"/>
      <c r="D294" s="15"/>
      <c r="E294" s="833" t="s">
        <v>12</v>
      </c>
      <c r="F294" s="834"/>
      <c r="G294" s="16">
        <f>G292+G293</f>
        <v>120</v>
      </c>
      <c r="H294" s="2" t="s">
        <v>13</v>
      </c>
    </row>
    <row r="295" spans="1:8" s="5" customFormat="1" ht="18">
      <c r="A295" s="73"/>
      <c r="B295" s="97"/>
      <c r="C295" s="73"/>
      <c r="D295" s="24"/>
      <c r="E295" s="73"/>
      <c r="F295" s="4"/>
      <c r="G295" s="4"/>
      <c r="H295" s="2"/>
    </row>
    <row r="296" spans="1:8" s="5" customFormat="1" ht="18">
      <c r="A296" s="73" t="s">
        <v>257</v>
      </c>
      <c r="B296" s="95" t="s">
        <v>451</v>
      </c>
      <c r="C296" s="73">
        <v>1</v>
      </c>
      <c r="D296" s="24">
        <v>55000</v>
      </c>
      <c r="E296" s="73"/>
      <c r="F296" s="4"/>
      <c r="G296" s="72">
        <f>D296</f>
        <v>55000</v>
      </c>
      <c r="H296" s="2" t="s">
        <v>460</v>
      </c>
    </row>
    <row r="297" spans="1:8" s="5" customFormat="1" ht="18">
      <c r="A297" s="73"/>
      <c r="B297" s="95"/>
      <c r="C297" s="73"/>
      <c r="D297" s="24"/>
      <c r="E297" s="73"/>
      <c r="F297" s="4"/>
      <c r="G297" s="4"/>
      <c r="H297" s="2"/>
    </row>
    <row r="298" spans="1:8" s="5" customFormat="1" ht="18">
      <c r="A298" s="73" t="s">
        <v>258</v>
      </c>
      <c r="B298" s="95" t="s">
        <v>452</v>
      </c>
      <c r="C298" s="73"/>
      <c r="D298" s="24"/>
      <c r="E298" s="73"/>
      <c r="F298" s="4"/>
      <c r="G298" s="4"/>
      <c r="H298" s="2"/>
    </row>
    <row r="299" spans="1:8" s="5" customFormat="1" ht="18">
      <c r="A299" s="73"/>
      <c r="B299" s="95"/>
      <c r="C299" s="73">
        <v>1</v>
      </c>
      <c r="D299" s="24">
        <v>8565</v>
      </c>
      <c r="E299" s="73"/>
      <c r="F299" s="4"/>
      <c r="G299" s="72">
        <f>D299</f>
        <v>8565</v>
      </c>
      <c r="H299" s="2"/>
    </row>
    <row r="300" spans="1:8" s="5" customFormat="1" ht="18">
      <c r="A300" s="73" t="s">
        <v>261</v>
      </c>
      <c r="B300" s="95" t="s">
        <v>453</v>
      </c>
      <c r="C300" s="73"/>
      <c r="D300" s="24"/>
      <c r="E300" s="73"/>
      <c r="F300" s="4"/>
      <c r="G300" s="4"/>
      <c r="H300" s="2"/>
    </row>
    <row r="301" spans="1:8" s="5" customFormat="1" ht="18">
      <c r="A301" s="73"/>
      <c r="B301" s="97"/>
      <c r="C301" s="73">
        <v>1</v>
      </c>
      <c r="D301" s="24">
        <v>11790</v>
      </c>
      <c r="E301" s="73"/>
      <c r="F301" s="4"/>
      <c r="G301" s="72">
        <f>D301</f>
        <v>11790</v>
      </c>
      <c r="H301" s="2"/>
    </row>
    <row r="302" spans="1:8" s="5" customFormat="1" ht="18" customHeight="1">
      <c r="A302" s="2"/>
      <c r="B302" s="40" t="s">
        <v>18</v>
      </c>
      <c r="C302" s="6"/>
      <c r="D302" s="15"/>
      <c r="E302" s="80"/>
      <c r="F302" s="81"/>
      <c r="G302" s="3"/>
      <c r="H302" s="8"/>
    </row>
    <row r="303" spans="1:8" s="5" customFormat="1" ht="18" customHeight="1">
      <c r="A303" s="6"/>
      <c r="B303" s="18"/>
      <c r="C303" s="19"/>
      <c r="D303" s="20"/>
      <c r="E303" s="21"/>
      <c r="F303" s="21"/>
      <c r="G303" s="21"/>
      <c r="H303" s="8"/>
    </row>
    <row r="304" spans="1:8" s="5" customFormat="1" ht="18" customHeight="1">
      <c r="A304" s="6"/>
      <c r="B304" s="6"/>
      <c r="C304" s="8"/>
      <c r="D304" s="9"/>
      <c r="E304" s="833"/>
      <c r="F304" s="834"/>
      <c r="G304" s="51"/>
      <c r="H304" s="2" t="s">
        <v>13</v>
      </c>
    </row>
    <row r="305" spans="1:8" s="5" customFormat="1" ht="18" customHeight="1">
      <c r="A305" s="6"/>
      <c r="B305" s="6"/>
      <c r="C305" s="8"/>
      <c r="D305" s="9"/>
      <c r="E305" s="80"/>
      <c r="F305" s="81"/>
      <c r="G305" s="54"/>
      <c r="H305" s="2"/>
    </row>
    <row r="306" spans="1:8" s="5" customFormat="1" ht="18" customHeight="1">
      <c r="A306" s="2" t="s">
        <v>262</v>
      </c>
      <c r="B306" s="6" t="s">
        <v>454</v>
      </c>
      <c r="C306" s="8"/>
      <c r="D306" s="9"/>
      <c r="E306" s="80"/>
      <c r="F306" s="81"/>
      <c r="G306" s="54"/>
      <c r="H306" s="2"/>
    </row>
    <row r="307" spans="1:8" s="5" customFormat="1" ht="18" customHeight="1">
      <c r="A307" s="2"/>
      <c r="B307" s="6"/>
      <c r="C307" s="8">
        <v>1</v>
      </c>
      <c r="D307" s="9">
        <v>162147</v>
      </c>
      <c r="E307" s="6"/>
      <c r="F307" s="88"/>
      <c r="G307" s="51">
        <f>D307</f>
        <v>162147</v>
      </c>
      <c r="H307" s="2" t="s">
        <v>13</v>
      </c>
    </row>
    <row r="308" spans="1:8" s="5" customFormat="1" ht="18" customHeight="1">
      <c r="A308" s="2"/>
      <c r="B308" s="6"/>
      <c r="C308" s="8"/>
      <c r="D308" s="9"/>
      <c r="E308" s="2"/>
      <c r="F308" s="81"/>
      <c r="G308" s="54"/>
      <c r="H308" s="2"/>
    </row>
    <row r="309" spans="1:8" s="5" customFormat="1" ht="18" customHeight="1">
      <c r="A309" s="2" t="s">
        <v>266</v>
      </c>
      <c r="B309" s="6" t="s">
        <v>455</v>
      </c>
      <c r="C309" s="8"/>
      <c r="D309" s="9"/>
      <c r="E309" s="2"/>
      <c r="F309" s="81"/>
      <c r="G309" s="54"/>
      <c r="H309" s="2"/>
    </row>
    <row r="310" spans="1:8" s="5" customFormat="1" ht="18" customHeight="1">
      <c r="A310" s="2"/>
      <c r="B310" s="6"/>
      <c r="C310" s="8">
        <v>1</v>
      </c>
      <c r="D310" s="9">
        <v>11789</v>
      </c>
      <c r="E310" s="2"/>
      <c r="F310" s="81"/>
      <c r="G310" s="51">
        <f>D310</f>
        <v>11789</v>
      </c>
      <c r="H310" s="2"/>
    </row>
    <row r="311" spans="1:8" s="5" customFormat="1" ht="18">
      <c r="A311" s="2" t="s">
        <v>271</v>
      </c>
      <c r="B311" s="6" t="s">
        <v>456</v>
      </c>
      <c r="C311" s="73"/>
      <c r="D311" s="24"/>
      <c r="E311" s="73"/>
      <c r="F311" s="4"/>
      <c r="G311" s="67"/>
      <c r="H311" s="2"/>
    </row>
    <row r="312" spans="1:8" s="5" customFormat="1" ht="18">
      <c r="A312" s="2"/>
      <c r="B312" s="6"/>
      <c r="C312" s="73">
        <v>1</v>
      </c>
      <c r="D312" s="24">
        <v>67537</v>
      </c>
      <c r="E312" s="73"/>
      <c r="F312" s="4"/>
      <c r="G312" s="72">
        <f>D312</f>
        <v>67537</v>
      </c>
      <c r="H312" s="2"/>
    </row>
    <row r="313" spans="1:8" s="5" customFormat="1" ht="18">
      <c r="A313" s="2"/>
      <c r="B313" s="6"/>
      <c r="C313" s="73"/>
      <c r="D313" s="24"/>
      <c r="E313" s="73"/>
      <c r="F313" s="4"/>
      <c r="G313" s="67"/>
      <c r="H313" s="2"/>
    </row>
    <row r="314" spans="1:8" s="5" customFormat="1" ht="18">
      <c r="A314" s="2" t="s">
        <v>272</v>
      </c>
      <c r="B314" s="6" t="s">
        <v>408</v>
      </c>
      <c r="C314" s="73">
        <v>1</v>
      </c>
      <c r="D314" s="24">
        <v>100</v>
      </c>
      <c r="E314" s="73"/>
      <c r="F314" s="4"/>
      <c r="G314" s="72">
        <v>100</v>
      </c>
      <c r="H314" s="2"/>
    </row>
    <row r="315" spans="1:8" s="5" customFormat="1" ht="18">
      <c r="A315" s="2"/>
      <c r="B315" s="6"/>
      <c r="C315" s="73"/>
      <c r="D315" s="24"/>
      <c r="E315" s="73"/>
      <c r="F315" s="4"/>
      <c r="G315" s="4"/>
      <c r="H315" s="2"/>
    </row>
    <row r="316" spans="1:8" s="5" customFormat="1" ht="18">
      <c r="A316" s="2" t="s">
        <v>273</v>
      </c>
      <c r="B316" s="6" t="s">
        <v>457</v>
      </c>
      <c r="C316" s="73"/>
      <c r="D316" s="24"/>
      <c r="E316" s="73"/>
      <c r="F316" s="4"/>
      <c r="G316" s="4"/>
      <c r="H316" s="2"/>
    </row>
    <row r="317" spans="1:8" s="5" customFormat="1" ht="18">
      <c r="A317" s="2"/>
      <c r="B317" s="6"/>
      <c r="C317" s="73">
        <v>1</v>
      </c>
      <c r="D317" s="24">
        <v>100</v>
      </c>
      <c r="E317" s="73"/>
      <c r="F317" s="4"/>
      <c r="G317" s="72">
        <f>C317*D317</f>
        <v>100</v>
      </c>
      <c r="H317" s="2"/>
    </row>
    <row r="318" spans="1:8" s="5" customFormat="1" ht="18">
      <c r="A318" s="2" t="s">
        <v>274</v>
      </c>
      <c r="B318" s="6" t="s">
        <v>458</v>
      </c>
      <c r="C318" s="73"/>
      <c r="D318" s="24"/>
      <c r="E318" s="73"/>
      <c r="F318" s="4"/>
      <c r="G318" s="72"/>
      <c r="H318" s="2"/>
    </row>
    <row r="319" spans="1:8" s="5" customFormat="1" ht="18">
      <c r="A319" s="2"/>
      <c r="B319" s="6"/>
      <c r="C319" s="73">
        <v>1</v>
      </c>
      <c r="D319" s="102">
        <v>138844</v>
      </c>
      <c r="E319" s="73"/>
      <c r="F319" s="4"/>
      <c r="G319" s="106">
        <f>D319</f>
        <v>138844</v>
      </c>
      <c r="H319" s="2"/>
    </row>
    <row r="320" spans="1:8" s="5" customFormat="1" ht="18">
      <c r="A320" s="2"/>
      <c r="B320" s="6"/>
      <c r="C320" s="73"/>
      <c r="D320" s="24"/>
      <c r="E320" s="73"/>
      <c r="F320" s="4"/>
      <c r="G320" s="4"/>
      <c r="H320" s="2"/>
    </row>
    <row r="321" spans="1:8" s="5" customFormat="1" ht="18">
      <c r="A321" s="2" t="s">
        <v>275</v>
      </c>
      <c r="B321" s="6" t="s">
        <v>409</v>
      </c>
      <c r="C321" s="73"/>
      <c r="D321" s="24"/>
      <c r="E321" s="73"/>
      <c r="F321" s="4"/>
      <c r="G321" s="4"/>
      <c r="H321" s="2"/>
    </row>
    <row r="322" spans="1:8" s="5" customFormat="1" ht="18">
      <c r="A322" s="2"/>
      <c r="B322" s="6"/>
      <c r="C322" s="73">
        <v>1</v>
      </c>
      <c r="D322" s="24">
        <v>61440</v>
      </c>
      <c r="E322" s="73"/>
      <c r="F322" s="4"/>
      <c r="G322" s="106">
        <f>D322</f>
        <v>61440</v>
      </c>
      <c r="H322" s="2"/>
    </row>
    <row r="323" spans="1:8" s="5" customFormat="1" ht="18">
      <c r="A323" s="2"/>
      <c r="B323" s="6"/>
      <c r="C323" s="73"/>
      <c r="D323" s="24"/>
      <c r="E323" s="73"/>
      <c r="F323" s="4"/>
      <c r="G323" s="67"/>
      <c r="H323" s="2"/>
    </row>
    <row r="324" spans="1:8" s="5" customFormat="1" ht="54">
      <c r="A324" s="2" t="s">
        <v>276</v>
      </c>
      <c r="B324" s="100" t="s">
        <v>410</v>
      </c>
      <c r="C324" s="73">
        <v>1</v>
      </c>
      <c r="D324" s="102">
        <v>17322</v>
      </c>
      <c r="E324" s="73"/>
      <c r="F324" s="4"/>
      <c r="G324" s="106">
        <f>D324</f>
        <v>17322</v>
      </c>
      <c r="H324" s="2"/>
    </row>
    <row r="325" spans="1:8" s="5" customFormat="1" ht="18">
      <c r="A325" s="2"/>
      <c r="B325" s="97"/>
      <c r="C325" s="73"/>
      <c r="D325" s="24"/>
      <c r="E325" s="73"/>
      <c r="F325" s="4"/>
      <c r="G325" s="4"/>
      <c r="H325" s="2"/>
    </row>
    <row r="326" spans="1:8" s="5" customFormat="1" ht="18">
      <c r="A326" s="2" t="s">
        <v>277</v>
      </c>
      <c r="B326" s="95" t="s">
        <v>411</v>
      </c>
      <c r="C326" s="73">
        <v>1</v>
      </c>
      <c r="D326" s="24">
        <v>3590</v>
      </c>
      <c r="E326" s="73"/>
      <c r="F326" s="4"/>
      <c r="G326" s="72">
        <f>D326</f>
        <v>3590</v>
      </c>
      <c r="H326" s="2"/>
    </row>
    <row r="327" spans="1:8" s="5" customFormat="1" ht="18">
      <c r="A327" s="2"/>
      <c r="B327" s="95"/>
      <c r="C327" s="73"/>
      <c r="D327" s="24"/>
      <c r="E327" s="73"/>
      <c r="F327" s="4"/>
      <c r="G327" s="4"/>
      <c r="H327" s="2"/>
    </row>
    <row r="328" spans="1:8" s="5" customFormat="1" ht="18">
      <c r="A328" s="2" t="s">
        <v>278</v>
      </c>
      <c r="B328" s="95" t="s">
        <v>412</v>
      </c>
      <c r="C328" s="73">
        <v>1</v>
      </c>
      <c r="D328" s="24">
        <v>21540</v>
      </c>
      <c r="E328" s="73"/>
      <c r="F328" s="4"/>
      <c r="G328" s="72">
        <f>D328</f>
        <v>21540</v>
      </c>
      <c r="H328" s="2"/>
    </row>
    <row r="329" spans="1:8" s="5" customFormat="1" ht="18">
      <c r="A329" s="2"/>
      <c r="B329" s="97"/>
      <c r="C329" s="73"/>
      <c r="D329" s="24"/>
      <c r="E329" s="73"/>
      <c r="F329" s="4"/>
      <c r="G329" s="4"/>
      <c r="H329" s="2"/>
    </row>
    <row r="330" spans="1:8" s="5" customFormat="1" ht="18">
      <c r="A330" s="2" t="s">
        <v>279</v>
      </c>
      <c r="B330" s="95" t="s">
        <v>413</v>
      </c>
      <c r="C330" s="73"/>
      <c r="D330" s="24"/>
      <c r="E330" s="73"/>
      <c r="F330" s="4"/>
      <c r="G330" s="4"/>
      <c r="H330" s="2"/>
    </row>
    <row r="331" spans="1:8" s="5" customFormat="1" ht="18">
      <c r="A331" s="2"/>
      <c r="B331" s="97"/>
      <c r="C331" s="73">
        <v>1</v>
      </c>
      <c r="D331" s="24">
        <v>270</v>
      </c>
      <c r="E331" s="73"/>
      <c r="F331" s="4"/>
      <c r="G331" s="72">
        <f>D331</f>
        <v>270</v>
      </c>
      <c r="H331" s="2"/>
    </row>
    <row r="332" spans="1:8" s="5" customFormat="1" ht="18">
      <c r="A332" s="2" t="s">
        <v>280</v>
      </c>
      <c r="B332" s="95" t="s">
        <v>414</v>
      </c>
      <c r="C332" s="73"/>
      <c r="D332" s="24"/>
      <c r="E332" s="73"/>
      <c r="F332" s="4"/>
      <c r="G332" s="4"/>
      <c r="H332" s="2"/>
    </row>
    <row r="333" spans="1:8" s="5" customFormat="1" ht="18">
      <c r="A333" s="2"/>
      <c r="B333" s="97"/>
      <c r="C333" s="73">
        <v>1</v>
      </c>
      <c r="D333" s="24">
        <v>2160</v>
      </c>
      <c r="E333" s="73"/>
      <c r="F333" s="4"/>
      <c r="G333" s="106">
        <f>D333</f>
        <v>2160</v>
      </c>
      <c r="H333" s="2"/>
    </row>
    <row r="334" spans="1:8" s="5" customFormat="1" ht="18">
      <c r="A334" s="2" t="s">
        <v>281</v>
      </c>
      <c r="B334" s="95" t="s">
        <v>459</v>
      </c>
      <c r="C334" s="73"/>
      <c r="D334" s="24"/>
      <c r="E334" s="73"/>
      <c r="F334" s="4"/>
      <c r="G334" s="72"/>
      <c r="H334" s="2"/>
    </row>
    <row r="335" spans="1:8" s="5" customFormat="1" ht="18">
      <c r="A335" s="2"/>
      <c r="B335" s="97"/>
      <c r="C335" s="73">
        <v>1</v>
      </c>
      <c r="D335" s="24">
        <v>9</v>
      </c>
      <c r="E335" s="73"/>
      <c r="F335" s="4"/>
      <c r="G335" s="72">
        <f>D335</f>
        <v>9</v>
      </c>
      <c r="H335" s="2"/>
    </row>
    <row r="336" spans="1:8" s="5" customFormat="1" ht="18">
      <c r="A336" s="2"/>
      <c r="B336" s="97"/>
      <c r="C336" s="73"/>
      <c r="D336" s="24"/>
      <c r="E336" s="73"/>
      <c r="F336" s="4"/>
      <c r="G336" s="72"/>
      <c r="H336" s="2"/>
    </row>
    <row r="337" spans="1:8" s="5" customFormat="1" ht="18">
      <c r="A337" s="2"/>
      <c r="B337" s="97"/>
      <c r="C337" s="73"/>
      <c r="D337" s="24"/>
      <c r="E337" s="73"/>
      <c r="F337" s="4"/>
      <c r="G337" s="4"/>
      <c r="H337" s="2"/>
    </row>
    <row r="338" spans="1:8" s="5" customFormat="1" ht="36">
      <c r="A338" s="2" t="s">
        <v>283</v>
      </c>
      <c r="B338" s="101" t="s">
        <v>415</v>
      </c>
      <c r="C338" s="73">
        <v>1</v>
      </c>
      <c r="D338" s="24">
        <v>1000</v>
      </c>
      <c r="E338" s="73"/>
      <c r="F338" s="4"/>
      <c r="G338" s="72">
        <f>D338</f>
        <v>1000</v>
      </c>
      <c r="H338" s="2"/>
    </row>
    <row r="339" spans="1:8" s="5" customFormat="1" ht="18">
      <c r="A339" s="2"/>
      <c r="B339" s="97"/>
      <c r="C339" s="73"/>
      <c r="D339" s="24"/>
      <c r="E339" s="73"/>
      <c r="F339" s="4"/>
      <c r="G339" s="4"/>
      <c r="H339" s="2"/>
    </row>
    <row r="340" spans="1:8" s="5" customFormat="1" ht="18">
      <c r="A340" s="2" t="s">
        <v>284</v>
      </c>
      <c r="B340" s="95" t="s">
        <v>416</v>
      </c>
      <c r="C340" s="73"/>
      <c r="D340" s="24"/>
      <c r="E340" s="73"/>
      <c r="F340" s="4"/>
      <c r="G340" s="4"/>
      <c r="H340" s="2"/>
    </row>
    <row r="341" spans="1:8" s="5" customFormat="1" ht="18">
      <c r="A341" s="2"/>
      <c r="B341" s="97"/>
      <c r="C341" s="73">
        <v>1</v>
      </c>
      <c r="D341" s="24">
        <v>67537</v>
      </c>
      <c r="E341" s="73"/>
      <c r="F341" s="4"/>
      <c r="G341" s="106">
        <f>D341</f>
        <v>67537</v>
      </c>
      <c r="H341" s="2"/>
    </row>
    <row r="342" spans="1:8" s="5" customFormat="1" ht="18">
      <c r="A342" s="2" t="s">
        <v>285</v>
      </c>
      <c r="B342" s="95" t="s">
        <v>417</v>
      </c>
      <c r="C342" s="73"/>
      <c r="D342" s="24"/>
      <c r="E342" s="73"/>
      <c r="F342" s="4"/>
      <c r="G342" s="4"/>
      <c r="H342" s="2"/>
    </row>
    <row r="343" spans="1:8" s="5" customFormat="1" ht="18">
      <c r="A343" s="2"/>
      <c r="B343" s="97"/>
      <c r="C343" s="73">
        <v>1</v>
      </c>
      <c r="D343" s="24">
        <v>135074</v>
      </c>
      <c r="E343" s="73"/>
      <c r="F343" s="4"/>
      <c r="G343" s="72">
        <f>D343</f>
        <v>135074</v>
      </c>
      <c r="H343" s="2"/>
    </row>
    <row r="344" spans="1:8" s="5" customFormat="1" ht="18">
      <c r="A344" s="2" t="s">
        <v>286</v>
      </c>
      <c r="B344" s="95" t="s">
        <v>417</v>
      </c>
      <c r="C344" s="73"/>
      <c r="D344" s="24"/>
      <c r="E344" s="73"/>
      <c r="F344" s="4"/>
      <c r="G344" s="4"/>
      <c r="H344" s="2"/>
    </row>
    <row r="345" spans="1:8" s="5" customFormat="1" ht="18">
      <c r="A345" s="2"/>
      <c r="B345" s="97"/>
      <c r="C345" s="73">
        <v>1</v>
      </c>
      <c r="D345" s="24">
        <v>1150</v>
      </c>
      <c r="E345" s="73"/>
      <c r="F345" s="4"/>
      <c r="G345" s="72">
        <f>D345</f>
        <v>1150</v>
      </c>
      <c r="H345" s="2"/>
    </row>
    <row r="346" spans="1:8" s="5" customFormat="1" ht="18">
      <c r="A346" s="2"/>
      <c r="B346" s="97"/>
      <c r="C346" s="73"/>
      <c r="D346" s="24"/>
      <c r="E346" s="73"/>
      <c r="F346" s="4"/>
      <c r="G346" s="4"/>
      <c r="H346" s="2"/>
    </row>
    <row r="347" spans="1:8" s="5" customFormat="1" ht="18" customHeight="1">
      <c r="A347" s="2" t="s">
        <v>287</v>
      </c>
      <c r="B347" s="31" t="s">
        <v>418</v>
      </c>
      <c r="C347" s="8"/>
      <c r="D347" s="24"/>
      <c r="E347" s="80"/>
      <c r="F347" s="81"/>
      <c r="G347" s="3"/>
      <c r="H347" s="8"/>
    </row>
    <row r="348" spans="1:8" s="5" customFormat="1" ht="18" customHeight="1">
      <c r="A348" s="6"/>
      <c r="B348" s="18"/>
      <c r="C348" s="8">
        <v>1</v>
      </c>
      <c r="D348" s="24">
        <v>24629</v>
      </c>
      <c r="E348" s="80"/>
      <c r="F348" s="81"/>
      <c r="G348" s="3">
        <f>D348</f>
        <v>24629</v>
      </c>
      <c r="H348" s="8"/>
    </row>
    <row r="349" spans="1:8" s="5" customFormat="1" ht="18" customHeight="1">
      <c r="A349" s="6"/>
      <c r="B349" s="6"/>
      <c r="C349" s="8"/>
      <c r="D349" s="24"/>
      <c r="E349" s="833" t="s">
        <v>12</v>
      </c>
      <c r="F349" s="834"/>
      <c r="G349" s="16">
        <f>G348</f>
        <v>24629</v>
      </c>
      <c r="H349" s="2" t="s">
        <v>13</v>
      </c>
    </row>
    <row r="350" spans="1:8" s="5" customFormat="1" ht="18">
      <c r="A350" s="2"/>
      <c r="B350" s="97"/>
      <c r="C350" s="73"/>
      <c r="D350" s="24"/>
      <c r="E350" s="73"/>
      <c r="F350" s="4"/>
      <c r="G350" s="4"/>
      <c r="H350" s="2"/>
    </row>
    <row r="351" spans="1:8" s="5" customFormat="1" ht="18">
      <c r="A351" s="73"/>
      <c r="B351" s="97"/>
      <c r="C351" s="73"/>
      <c r="D351" s="24"/>
      <c r="E351" s="73"/>
      <c r="F351" s="4"/>
      <c r="G351" s="4"/>
      <c r="H351" s="2"/>
    </row>
    <row r="352" spans="1:8" s="5" customFormat="1" ht="18">
      <c r="A352" s="73"/>
      <c r="B352" s="97"/>
      <c r="C352" s="73"/>
      <c r="D352" s="4"/>
      <c r="E352" s="73"/>
      <c r="F352" s="4"/>
      <c r="G352" s="4"/>
      <c r="H352" s="2"/>
    </row>
    <row r="353" spans="1:9" s="5" customFormat="1" ht="18">
      <c r="A353" s="73"/>
      <c r="B353" s="97"/>
      <c r="C353" s="73"/>
      <c r="D353" s="4"/>
      <c r="E353" s="73"/>
      <c r="F353" s="4"/>
      <c r="G353" s="4"/>
      <c r="H353" s="2"/>
    </row>
    <row r="354" spans="1:9" s="5" customFormat="1" ht="18" customHeight="1">
      <c r="A354" s="6"/>
      <c r="B354" s="46"/>
      <c r="C354" s="8"/>
      <c r="D354" s="9"/>
      <c r="E354" s="10"/>
      <c r="F354" s="10"/>
      <c r="G354" s="10"/>
      <c r="H354" s="8"/>
    </row>
    <row r="355" spans="1:9" s="5" customFormat="1" ht="18" customHeight="1">
      <c r="A355" s="2" t="s">
        <v>288</v>
      </c>
      <c r="B355" s="17" t="s">
        <v>14</v>
      </c>
      <c r="C355" s="6"/>
      <c r="D355" s="15"/>
      <c r="E355" s="80"/>
      <c r="F355" s="81"/>
      <c r="G355" s="3"/>
      <c r="H355" s="8"/>
    </row>
    <row r="356" spans="1:9" s="5" customFormat="1" ht="18" customHeight="1">
      <c r="A356" s="6"/>
      <c r="B356" s="18"/>
      <c r="C356" s="19">
        <v>1</v>
      </c>
      <c r="D356" s="20">
        <v>59915</v>
      </c>
      <c r="E356" s="21"/>
      <c r="F356" s="21"/>
      <c r="G356" s="21">
        <f>D356</f>
        <v>59915</v>
      </c>
      <c r="H356" s="8"/>
    </row>
    <row r="357" spans="1:9" s="5" customFormat="1" ht="18" customHeight="1">
      <c r="A357" s="6"/>
      <c r="B357" s="12"/>
      <c r="C357" s="23"/>
      <c r="D357" s="23"/>
      <c r="E357" s="833" t="s">
        <v>12</v>
      </c>
      <c r="F357" s="834"/>
      <c r="G357" s="50">
        <f>G356</f>
        <v>59915</v>
      </c>
      <c r="H357" s="2" t="s">
        <v>13</v>
      </c>
    </row>
    <row r="358" spans="1:9" s="5" customFormat="1" ht="18" customHeight="1">
      <c r="A358" s="6"/>
      <c r="B358" s="12"/>
      <c r="C358" s="23"/>
      <c r="D358" s="23"/>
      <c r="E358" s="833"/>
      <c r="F358" s="834"/>
      <c r="G358" s="50"/>
      <c r="H358" s="2"/>
    </row>
    <row r="359" spans="1:9" s="5" customFormat="1" ht="18" customHeight="1">
      <c r="A359" s="6"/>
      <c r="B359" s="12"/>
      <c r="C359" s="23"/>
      <c r="D359" s="23"/>
      <c r="E359" s="80"/>
      <c r="F359" s="81"/>
      <c r="G359" s="49"/>
      <c r="H359" s="2"/>
      <c r="I359" s="78" t="e">
        <f>G357+#REF!+#REF!+#REF!+#REF!+#REF!+#REF!+G358</f>
        <v>#REF!</v>
      </c>
    </row>
    <row r="360" spans="1:9" s="5" customFormat="1" ht="18" customHeight="1">
      <c r="A360" s="73" t="s">
        <v>289</v>
      </c>
      <c r="B360" s="12" t="s">
        <v>419</v>
      </c>
      <c r="C360" s="23"/>
      <c r="D360" s="23"/>
      <c r="E360" s="80"/>
      <c r="F360" s="81"/>
      <c r="G360" s="49"/>
      <c r="H360" s="2"/>
    </row>
    <row r="361" spans="1:9" s="5" customFormat="1" ht="18" customHeight="1">
      <c r="A361" s="6"/>
      <c r="B361" s="12"/>
      <c r="C361" s="23">
        <v>1</v>
      </c>
      <c r="D361" s="23">
        <v>363</v>
      </c>
      <c r="E361" s="80"/>
      <c r="F361" s="81"/>
      <c r="G361" s="50">
        <f>D361</f>
        <v>363</v>
      </c>
      <c r="H361" s="2"/>
    </row>
    <row r="362" spans="1:9" s="5" customFormat="1" ht="18" customHeight="1">
      <c r="A362" s="6"/>
      <c r="B362" s="12"/>
      <c r="C362" s="23"/>
      <c r="D362" s="23"/>
      <c r="E362" s="80"/>
      <c r="F362" s="81"/>
      <c r="G362" s="49"/>
      <c r="H362" s="2"/>
    </row>
    <row r="363" spans="1:9" s="5" customFormat="1" ht="18" customHeight="1">
      <c r="A363" s="73" t="s">
        <v>290</v>
      </c>
      <c r="B363" s="12" t="s">
        <v>420</v>
      </c>
      <c r="C363" s="23"/>
      <c r="D363" s="23"/>
      <c r="E363" s="80"/>
      <c r="F363" s="81"/>
      <c r="G363" s="49"/>
      <c r="H363" s="2"/>
    </row>
    <row r="364" spans="1:9" s="5" customFormat="1" ht="18" customHeight="1">
      <c r="A364" s="6"/>
      <c r="B364" s="12"/>
      <c r="C364" s="23">
        <v>1</v>
      </c>
      <c r="D364" s="23">
        <v>400</v>
      </c>
      <c r="E364" s="80"/>
      <c r="F364" s="81"/>
      <c r="G364" s="50">
        <f>D364</f>
        <v>400</v>
      </c>
      <c r="H364" s="2"/>
    </row>
    <row r="365" spans="1:9" s="5" customFormat="1" ht="18" customHeight="1">
      <c r="A365" s="6"/>
      <c r="B365" s="12"/>
      <c r="C365" s="23"/>
      <c r="D365" s="23"/>
      <c r="E365" s="80"/>
      <c r="F365" s="81"/>
      <c r="G365" s="49"/>
      <c r="H365" s="2"/>
    </row>
    <row r="366" spans="1:9" s="5" customFormat="1" ht="18" customHeight="1">
      <c r="A366" s="6"/>
      <c r="B366" s="12"/>
      <c r="C366" s="23"/>
      <c r="D366" s="23"/>
      <c r="E366" s="80"/>
      <c r="F366" s="81"/>
      <c r="G366" s="49"/>
      <c r="H366" s="2"/>
    </row>
    <row r="367" spans="1:9" s="5" customFormat="1" ht="18" customHeight="1">
      <c r="A367" s="6"/>
      <c r="B367" s="12"/>
      <c r="C367" s="23"/>
      <c r="D367" s="23"/>
      <c r="E367" s="80"/>
      <c r="F367" s="81"/>
      <c r="G367" s="49"/>
      <c r="H367" s="2"/>
    </row>
    <row r="368" spans="1:9" s="5" customFormat="1" ht="18" customHeight="1">
      <c r="A368" s="6"/>
      <c r="B368" s="12"/>
      <c r="C368" s="23"/>
      <c r="D368" s="23"/>
      <c r="E368" s="80"/>
      <c r="F368" s="81"/>
      <c r="G368" s="49"/>
      <c r="H368" s="2"/>
    </row>
    <row r="369" spans="1:8" s="5" customFormat="1" ht="18" customHeight="1">
      <c r="A369" s="73"/>
      <c r="B369" s="7" t="s">
        <v>9</v>
      </c>
      <c r="C369" s="8"/>
      <c r="D369" s="9"/>
      <c r="E369" s="10"/>
      <c r="F369" s="10"/>
      <c r="G369" s="10"/>
      <c r="H369" s="8"/>
    </row>
    <row r="370" spans="1:8" s="5" customFormat="1" ht="18" customHeight="1">
      <c r="A370" s="73" t="s">
        <v>291</v>
      </c>
      <c r="B370" s="11"/>
      <c r="C370" s="8"/>
      <c r="D370" s="9"/>
      <c r="E370" s="10"/>
      <c r="F370" s="10"/>
      <c r="G370" s="10"/>
      <c r="H370" s="8"/>
    </row>
    <row r="371" spans="1:8" s="5" customFormat="1" ht="18" customHeight="1">
      <c r="A371" s="73"/>
      <c r="B371" s="12" t="s">
        <v>46</v>
      </c>
      <c r="C371" s="8">
        <v>1</v>
      </c>
      <c r="D371" s="9">
        <v>2765</v>
      </c>
      <c r="E371" s="10"/>
      <c r="F371" s="10"/>
      <c r="G371" s="10">
        <f>D371*C371</f>
        <v>2765</v>
      </c>
      <c r="H371" s="8"/>
    </row>
    <row r="372" spans="1:8" s="5" customFormat="1" ht="18" customHeight="1">
      <c r="A372" s="73"/>
      <c r="B372" s="13"/>
      <c r="C372" s="8"/>
      <c r="D372" s="9"/>
      <c r="E372" s="833" t="s">
        <v>10</v>
      </c>
      <c r="F372" s="834"/>
      <c r="G372" s="14">
        <f>SUM(G371:G371)</f>
        <v>2765</v>
      </c>
      <c r="H372" s="8"/>
    </row>
    <row r="373" spans="1:8" s="5" customFormat="1" ht="18" customHeight="1">
      <c r="A373" s="2"/>
      <c r="B373" s="13"/>
      <c r="C373" s="8"/>
      <c r="D373" s="9"/>
      <c r="E373" s="844"/>
      <c r="F373" s="845"/>
      <c r="G373" s="15"/>
      <c r="H373" s="8"/>
    </row>
    <row r="374" spans="1:8" s="5" customFormat="1" ht="18" customHeight="1">
      <c r="A374" s="6"/>
      <c r="B374" s="13"/>
      <c r="C374" s="8"/>
      <c r="D374" s="9"/>
      <c r="E374" s="833" t="s">
        <v>12</v>
      </c>
      <c r="F374" s="834"/>
      <c r="G374" s="51">
        <f>G372+G373</f>
        <v>2765</v>
      </c>
    </row>
    <row r="375" spans="1:8" s="5" customFormat="1" ht="18" customHeight="1">
      <c r="A375" s="73" t="s">
        <v>292</v>
      </c>
      <c r="B375" s="25" t="s">
        <v>421</v>
      </c>
      <c r="C375" s="23"/>
      <c r="D375" s="23"/>
      <c r="E375" s="80"/>
      <c r="F375" s="81"/>
      <c r="G375" s="49"/>
      <c r="H375" s="42"/>
    </row>
    <row r="376" spans="1:8" s="5" customFormat="1" ht="18" customHeight="1">
      <c r="A376" s="6"/>
      <c r="B376" s="6"/>
      <c r="C376" s="8">
        <v>1</v>
      </c>
      <c r="D376" s="9">
        <v>3337</v>
      </c>
      <c r="E376" s="10"/>
      <c r="F376" s="10"/>
      <c r="G376" s="51">
        <f>D376</f>
        <v>3337</v>
      </c>
      <c r="H376" s="2" t="s">
        <v>13</v>
      </c>
    </row>
    <row r="377" spans="1:8" s="5" customFormat="1" ht="18" customHeight="1">
      <c r="A377" s="6"/>
      <c r="B377" s="6"/>
      <c r="C377" s="8"/>
      <c r="D377" s="9"/>
      <c r="E377" s="10"/>
      <c r="F377" s="10"/>
      <c r="G377" s="10"/>
      <c r="H377" s="8"/>
    </row>
    <row r="378" spans="1:8" s="5" customFormat="1" ht="18" customHeight="1">
      <c r="A378" s="6"/>
      <c r="B378" s="6"/>
      <c r="C378" s="6"/>
      <c r="D378" s="15"/>
      <c r="E378" s="87"/>
      <c r="F378" s="52"/>
      <c r="G378" s="15"/>
      <c r="H378" s="8"/>
    </row>
    <row r="379" spans="1:8" s="5" customFormat="1" ht="18" customHeight="1">
      <c r="A379" s="2" t="s">
        <v>293</v>
      </c>
      <c r="B379" s="39" t="s">
        <v>50</v>
      </c>
      <c r="C379" s="6"/>
      <c r="D379" s="15"/>
      <c r="E379" s="833"/>
      <c r="F379" s="834"/>
      <c r="G379" s="55"/>
      <c r="H379" s="8"/>
    </row>
    <row r="380" spans="1:8" s="5" customFormat="1" ht="18" customHeight="1">
      <c r="A380" s="6"/>
      <c r="B380" s="18"/>
      <c r="C380" s="19">
        <v>1</v>
      </c>
      <c r="D380" s="20">
        <v>124946</v>
      </c>
      <c r="E380" s="21"/>
      <c r="F380" s="21"/>
      <c r="G380" s="21">
        <f>D380</f>
        <v>124946</v>
      </c>
      <c r="H380" s="8"/>
    </row>
    <row r="381" spans="1:8" s="5" customFormat="1" ht="18" customHeight="1">
      <c r="A381" s="6"/>
      <c r="B381" s="27"/>
      <c r="C381" s="8"/>
      <c r="D381" s="29"/>
      <c r="E381" s="833" t="s">
        <v>12</v>
      </c>
      <c r="F381" s="834"/>
      <c r="G381" s="50">
        <f>G380</f>
        <v>124946</v>
      </c>
      <c r="H381" s="2" t="s">
        <v>13</v>
      </c>
    </row>
    <row r="382" spans="1:8" s="5" customFormat="1" ht="18">
      <c r="A382" s="2" t="s">
        <v>294</v>
      </c>
      <c r="B382" s="17" t="s">
        <v>48</v>
      </c>
      <c r="C382" s="23"/>
      <c r="D382" s="23"/>
      <c r="E382" s="80"/>
      <c r="F382" s="81"/>
      <c r="G382" s="49"/>
      <c r="H382" s="2"/>
    </row>
    <row r="383" spans="1:8" s="5" customFormat="1" ht="18">
      <c r="A383" s="6"/>
      <c r="B383" s="25" t="s">
        <v>49</v>
      </c>
      <c r="C383" s="23">
        <v>1</v>
      </c>
      <c r="D383" s="23">
        <v>70</v>
      </c>
      <c r="E383" s="2"/>
      <c r="F383" s="88">
        <v>11.5</v>
      </c>
      <c r="G383" s="23">
        <f>C383*D383*11.5</f>
        <v>805</v>
      </c>
      <c r="H383" s="2"/>
    </row>
    <row r="384" spans="1:8" s="5" customFormat="1" ht="18">
      <c r="A384" s="6"/>
      <c r="B384" s="25"/>
      <c r="C384" s="23"/>
      <c r="D384" s="23"/>
      <c r="E384" s="833" t="s">
        <v>10</v>
      </c>
      <c r="F384" s="834"/>
      <c r="G384" s="23">
        <f>G383</f>
        <v>805</v>
      </c>
      <c r="H384" s="2"/>
    </row>
    <row r="385" spans="1:8" s="5" customFormat="1" ht="18">
      <c r="A385" s="6"/>
      <c r="B385" s="25"/>
      <c r="C385" s="23"/>
      <c r="D385" s="23"/>
      <c r="E385" s="844" t="s">
        <v>11</v>
      </c>
      <c r="F385" s="845"/>
      <c r="G385" s="48">
        <f>G384*5/100</f>
        <v>40.25</v>
      </c>
      <c r="H385" s="2"/>
    </row>
    <row r="386" spans="1:8" s="5" customFormat="1" ht="18" customHeight="1">
      <c r="A386" s="2"/>
      <c r="B386" s="25"/>
      <c r="C386" s="23"/>
      <c r="D386" s="23"/>
      <c r="E386" s="833" t="s">
        <v>12</v>
      </c>
      <c r="F386" s="834"/>
      <c r="G386" s="50">
        <f>G384+G385</f>
        <v>845.25</v>
      </c>
      <c r="H386" s="42" t="s">
        <v>13</v>
      </c>
    </row>
    <row r="387" spans="1:8" s="5" customFormat="1" ht="18" customHeight="1">
      <c r="A387" s="2"/>
      <c r="B387" s="25"/>
      <c r="C387" s="23"/>
      <c r="D387" s="23"/>
      <c r="E387" s="80"/>
      <c r="F387" s="81"/>
      <c r="G387" s="49"/>
      <c r="H387" s="42"/>
    </row>
    <row r="388" spans="1:8" s="5" customFormat="1" ht="18" customHeight="1">
      <c r="A388" s="2" t="s">
        <v>295</v>
      </c>
      <c r="B388" s="25" t="s">
        <v>422</v>
      </c>
      <c r="C388" s="23"/>
      <c r="D388" s="23"/>
      <c r="E388" s="2"/>
      <c r="F388" s="81"/>
      <c r="G388" s="49"/>
      <c r="H388" s="42"/>
    </row>
    <row r="389" spans="1:8" s="5" customFormat="1" ht="18" customHeight="1">
      <c r="A389" s="2"/>
      <c r="B389" s="25"/>
      <c r="C389" s="23">
        <v>1</v>
      </c>
      <c r="D389" s="23">
        <v>150</v>
      </c>
      <c r="E389" s="2"/>
      <c r="F389" s="81"/>
      <c r="G389" s="50">
        <f>D389</f>
        <v>150</v>
      </c>
      <c r="H389" s="42"/>
    </row>
    <row r="390" spans="1:8" s="5" customFormat="1" ht="18" customHeight="1">
      <c r="A390" s="2" t="s">
        <v>297</v>
      </c>
      <c r="B390" s="25" t="s">
        <v>423</v>
      </c>
      <c r="C390" s="23"/>
      <c r="D390" s="23"/>
      <c r="E390" s="2"/>
      <c r="F390" s="81"/>
      <c r="G390" s="49"/>
      <c r="H390" s="42"/>
    </row>
    <row r="391" spans="1:8" s="5" customFormat="1" ht="18" customHeight="1">
      <c r="A391" s="2"/>
      <c r="B391" s="25"/>
      <c r="C391" s="23">
        <v>1</v>
      </c>
      <c r="D391" s="23">
        <v>400</v>
      </c>
      <c r="E391" s="2"/>
      <c r="F391" s="81"/>
      <c r="G391" s="50">
        <f>D391</f>
        <v>400</v>
      </c>
      <c r="H391" s="42"/>
    </row>
    <row r="392" spans="1:8" s="5" customFormat="1" ht="18" customHeight="1">
      <c r="A392" s="2" t="s">
        <v>299</v>
      </c>
      <c r="B392" s="25" t="s">
        <v>424</v>
      </c>
      <c r="C392" s="23"/>
      <c r="D392" s="23"/>
      <c r="E392" s="2"/>
      <c r="F392" s="81"/>
      <c r="G392" s="49"/>
      <c r="H392" s="42"/>
    </row>
    <row r="393" spans="1:8" s="5" customFormat="1" ht="18" customHeight="1">
      <c r="A393" s="2"/>
      <c r="B393" s="25"/>
      <c r="C393" s="23">
        <v>1</v>
      </c>
      <c r="D393" s="23">
        <v>150</v>
      </c>
      <c r="E393" s="2"/>
      <c r="F393" s="81"/>
      <c r="G393" s="50">
        <f>D393</f>
        <v>150</v>
      </c>
      <c r="H393" s="42"/>
    </row>
    <row r="394" spans="1:8" s="5" customFormat="1" ht="18" customHeight="1">
      <c r="A394" s="2" t="s">
        <v>300</v>
      </c>
      <c r="B394" s="25" t="s">
        <v>425</v>
      </c>
      <c r="C394" s="23"/>
      <c r="D394" s="23"/>
      <c r="E394" s="2"/>
      <c r="F394" s="81"/>
      <c r="G394" s="49"/>
      <c r="H394" s="42"/>
    </row>
    <row r="395" spans="1:8" s="5" customFormat="1" ht="18" customHeight="1">
      <c r="A395" s="2"/>
      <c r="B395" s="25"/>
      <c r="C395" s="23">
        <v>1</v>
      </c>
      <c r="D395" s="23">
        <v>2</v>
      </c>
      <c r="E395" s="2"/>
      <c r="F395" s="81"/>
      <c r="G395" s="50">
        <f>D395</f>
        <v>2</v>
      </c>
      <c r="H395" s="42"/>
    </row>
    <row r="396" spans="1:8" s="5" customFormat="1" ht="18" customHeight="1">
      <c r="A396" s="2" t="s">
        <v>301</v>
      </c>
      <c r="B396" s="25" t="s">
        <v>426</v>
      </c>
      <c r="C396" s="23"/>
      <c r="D396" s="23"/>
      <c r="E396" s="2"/>
      <c r="F396" s="81"/>
      <c r="G396" s="49"/>
      <c r="H396" s="42"/>
    </row>
    <row r="397" spans="1:8" s="5" customFormat="1" ht="18" customHeight="1">
      <c r="A397" s="2"/>
      <c r="B397" s="25"/>
      <c r="C397" s="23">
        <v>1</v>
      </c>
      <c r="D397" s="23">
        <v>2</v>
      </c>
      <c r="E397" s="2"/>
      <c r="F397" s="81"/>
      <c r="G397" s="50">
        <f>D397</f>
        <v>2</v>
      </c>
      <c r="H397" s="42"/>
    </row>
    <row r="398" spans="1:8" s="5" customFormat="1" ht="18" customHeight="1">
      <c r="A398" s="2"/>
      <c r="B398" s="25"/>
      <c r="C398" s="23"/>
      <c r="D398" s="23"/>
      <c r="E398" s="2"/>
      <c r="F398" s="81"/>
      <c r="G398" s="49"/>
      <c r="H398" s="42"/>
    </row>
    <row r="399" spans="1:8" s="5" customFormat="1" ht="18" customHeight="1">
      <c r="A399" s="2"/>
      <c r="B399" s="25"/>
      <c r="C399" s="23"/>
      <c r="D399" s="23"/>
      <c r="E399" s="2"/>
      <c r="F399" s="81"/>
      <c r="G399" s="49"/>
      <c r="H399" s="42"/>
    </row>
    <row r="400" spans="1:8" s="5" customFormat="1" ht="18" customHeight="1">
      <c r="A400" s="6"/>
      <c r="B400" s="27"/>
      <c r="C400" s="8"/>
      <c r="D400" s="29"/>
      <c r="E400" s="8"/>
      <c r="F400" s="38"/>
      <c r="G400" s="9"/>
      <c r="H400" s="8"/>
    </row>
    <row r="401" spans="1:8" s="5" customFormat="1" ht="18" customHeight="1">
      <c r="A401" s="2" t="s">
        <v>304</v>
      </c>
      <c r="B401" s="40" t="s">
        <v>52</v>
      </c>
      <c r="C401" s="6"/>
      <c r="D401" s="15"/>
      <c r="E401" s="80"/>
      <c r="F401" s="81"/>
      <c r="G401" s="3"/>
      <c r="H401" s="8"/>
    </row>
    <row r="402" spans="1:8" s="5" customFormat="1" ht="18" customHeight="1">
      <c r="A402" s="6"/>
      <c r="B402" s="18"/>
      <c r="C402" s="19">
        <v>1</v>
      </c>
      <c r="D402" s="20">
        <v>73092</v>
      </c>
      <c r="E402" s="21"/>
      <c r="F402" s="21"/>
      <c r="G402" s="21">
        <f>D402</f>
        <v>73092</v>
      </c>
      <c r="H402" s="8"/>
    </row>
    <row r="403" spans="1:8" s="5" customFormat="1" ht="18" customHeight="1">
      <c r="A403" s="6"/>
      <c r="B403" s="27"/>
      <c r="C403" s="23"/>
      <c r="D403" s="23"/>
      <c r="E403" s="833" t="s">
        <v>12</v>
      </c>
      <c r="F403" s="834"/>
      <c r="G403" s="50">
        <f>G402</f>
        <v>73092</v>
      </c>
      <c r="H403" s="2" t="s">
        <v>13</v>
      </c>
    </row>
    <row r="404" spans="1:8" s="5" customFormat="1" ht="18" customHeight="1">
      <c r="A404" s="6"/>
      <c r="B404" s="27"/>
      <c r="C404" s="23"/>
      <c r="D404" s="23"/>
      <c r="E404" s="8"/>
      <c r="F404" s="24"/>
      <c r="G404" s="9"/>
      <c r="H404" s="8"/>
    </row>
    <row r="405" spans="1:8" s="68" customFormat="1" ht="18" customHeight="1">
      <c r="A405" s="63" t="s">
        <v>305</v>
      </c>
      <c r="B405" s="7" t="s">
        <v>72</v>
      </c>
      <c r="C405" s="107">
        <v>1</v>
      </c>
      <c r="D405" s="108">
        <v>11302</v>
      </c>
      <c r="E405" s="835"/>
      <c r="F405" s="836"/>
      <c r="G405" s="67">
        <f>D405</f>
        <v>11302</v>
      </c>
      <c r="H405" s="60"/>
    </row>
    <row r="406" spans="1:8" ht="18" customHeight="1">
      <c r="A406" s="6"/>
      <c r="B406" s="2"/>
      <c r="C406" s="8"/>
      <c r="D406" s="24"/>
      <c r="E406" s="842" t="s">
        <v>12</v>
      </c>
      <c r="F406" s="843"/>
      <c r="G406" s="56">
        <f>G405</f>
        <v>11302</v>
      </c>
      <c r="H406" s="60" t="s">
        <v>27</v>
      </c>
    </row>
    <row r="407" spans="1:8" s="5" customFormat="1" ht="18" customHeight="1">
      <c r="A407" s="6"/>
      <c r="B407" s="25"/>
      <c r="C407" s="23"/>
      <c r="D407" s="23"/>
      <c r="E407" s="8"/>
      <c r="F407" s="24"/>
      <c r="G407" s="9"/>
      <c r="H407" s="8"/>
    </row>
    <row r="408" spans="1:8" s="5" customFormat="1" ht="18" customHeight="1">
      <c r="A408" s="2" t="s">
        <v>306</v>
      </c>
      <c r="B408" s="22" t="s">
        <v>427</v>
      </c>
      <c r="C408" s="23"/>
      <c r="D408" s="30"/>
      <c r="E408" s="8"/>
      <c r="F408" s="24"/>
      <c r="G408" s="9"/>
      <c r="H408" s="8"/>
    </row>
    <row r="409" spans="1:8" s="5" customFormat="1" ht="18" customHeight="1">
      <c r="A409" s="6"/>
      <c r="B409" s="22"/>
      <c r="C409" s="8">
        <v>1</v>
      </c>
      <c r="D409" s="26">
        <v>2500</v>
      </c>
      <c r="E409" s="8"/>
      <c r="F409" s="24"/>
      <c r="G409" s="50">
        <f>D409</f>
        <v>2500</v>
      </c>
      <c r="H409" s="2" t="s">
        <v>13</v>
      </c>
    </row>
    <row r="410" spans="1:8" s="5" customFormat="1" ht="18" customHeight="1">
      <c r="A410" s="6"/>
      <c r="B410" s="22"/>
      <c r="C410" s="8"/>
      <c r="D410" s="26"/>
      <c r="E410" s="32"/>
      <c r="F410" s="82"/>
      <c r="G410" s="49"/>
      <c r="H410" s="8"/>
    </row>
    <row r="411" spans="1:8" ht="18" customHeight="1">
      <c r="A411" s="2" t="s">
        <v>308</v>
      </c>
      <c r="B411" s="57" t="s">
        <v>428</v>
      </c>
      <c r="C411" s="6"/>
      <c r="D411" s="15"/>
      <c r="E411" s="87"/>
      <c r="F411" s="52"/>
      <c r="G411" s="15"/>
      <c r="H411" s="8"/>
    </row>
    <row r="412" spans="1:8" ht="18" customHeight="1">
      <c r="A412" s="2"/>
      <c r="B412" s="6"/>
      <c r="C412" s="6">
        <v>1</v>
      </c>
      <c r="D412" s="15">
        <v>940</v>
      </c>
      <c r="E412" s="6"/>
      <c r="F412" s="52"/>
      <c r="G412" s="56">
        <f>D412</f>
        <v>940</v>
      </c>
      <c r="H412" s="2" t="s">
        <v>13</v>
      </c>
    </row>
    <row r="413" spans="1:8" ht="18" customHeight="1">
      <c r="A413" s="2"/>
      <c r="B413" s="6"/>
      <c r="C413" s="6"/>
      <c r="D413" s="15"/>
      <c r="E413" s="87"/>
      <c r="F413" s="52"/>
      <c r="G413" s="15"/>
      <c r="H413" s="8"/>
    </row>
    <row r="414" spans="1:8" ht="18" customHeight="1">
      <c r="A414" s="2" t="s">
        <v>309</v>
      </c>
      <c r="B414" s="57" t="s">
        <v>429</v>
      </c>
      <c r="C414" s="6"/>
      <c r="D414" s="15"/>
      <c r="E414" s="87"/>
      <c r="F414" s="52"/>
      <c r="G414" s="15"/>
      <c r="H414" s="8"/>
    </row>
    <row r="415" spans="1:8" ht="18" customHeight="1">
      <c r="A415" s="2"/>
      <c r="B415" s="6"/>
      <c r="C415" s="6">
        <v>1</v>
      </c>
      <c r="D415" s="15">
        <v>64003</v>
      </c>
      <c r="E415" s="6"/>
      <c r="F415" s="52"/>
      <c r="G415" s="56">
        <f>D415</f>
        <v>64003</v>
      </c>
      <c r="H415" s="2" t="s">
        <v>13</v>
      </c>
    </row>
    <row r="416" spans="1:8" ht="18" customHeight="1">
      <c r="A416" s="2" t="s">
        <v>310</v>
      </c>
      <c r="B416" s="57" t="s">
        <v>430</v>
      </c>
      <c r="C416" s="6"/>
      <c r="D416" s="15"/>
      <c r="E416" s="87"/>
      <c r="F416" s="52"/>
      <c r="G416" s="15"/>
      <c r="H416" s="8"/>
    </row>
    <row r="417" spans="1:8" ht="18" customHeight="1">
      <c r="A417" s="6"/>
      <c r="B417" s="6"/>
      <c r="C417" s="6">
        <v>1</v>
      </c>
      <c r="D417" s="15">
        <v>2500</v>
      </c>
      <c r="E417" s="6"/>
      <c r="F417" s="52"/>
      <c r="G417" s="56">
        <v>2500</v>
      </c>
      <c r="H417" s="2" t="s">
        <v>13</v>
      </c>
    </row>
    <row r="418" spans="1:8" ht="18" customHeight="1">
      <c r="A418" s="6"/>
      <c r="B418" s="6"/>
      <c r="C418" s="6"/>
      <c r="D418" s="15"/>
      <c r="E418" s="87"/>
      <c r="F418" s="52"/>
      <c r="G418" s="15"/>
      <c r="H418" s="8"/>
    </row>
    <row r="419" spans="1:8" ht="18" customHeight="1">
      <c r="A419" s="2"/>
      <c r="B419" s="6"/>
      <c r="C419" s="6"/>
      <c r="D419" s="15"/>
      <c r="E419" s="87"/>
      <c r="F419" s="52"/>
      <c r="G419" s="15"/>
      <c r="H419" s="8"/>
    </row>
    <row r="420" spans="1:8" ht="18" customHeight="1">
      <c r="A420" s="2" t="s">
        <v>311</v>
      </c>
      <c r="B420" s="57" t="s">
        <v>431</v>
      </c>
      <c r="C420" s="6">
        <v>1</v>
      </c>
      <c r="D420" s="15">
        <v>1000</v>
      </c>
      <c r="E420" s="6"/>
      <c r="F420" s="52"/>
      <c r="G420" s="56">
        <f>D420</f>
        <v>1000</v>
      </c>
      <c r="H420" s="73" t="s">
        <v>27</v>
      </c>
    </row>
    <row r="421" spans="1:8" ht="18" customHeight="1">
      <c r="A421" s="6"/>
      <c r="B421" s="6"/>
      <c r="C421" s="6"/>
      <c r="D421" s="15"/>
      <c r="E421" s="87"/>
      <c r="F421" s="52"/>
      <c r="G421" s="15"/>
      <c r="H421" s="8"/>
    </row>
    <row r="422" spans="1:8" ht="18" customHeight="1">
      <c r="A422" s="2" t="s">
        <v>312</v>
      </c>
      <c r="B422" s="57" t="s">
        <v>432</v>
      </c>
      <c r="C422" s="6">
        <v>1</v>
      </c>
      <c r="D422" s="15">
        <v>1000</v>
      </c>
      <c r="E422" s="87"/>
      <c r="F422" s="52"/>
      <c r="G422" s="56">
        <f>D422</f>
        <v>1000</v>
      </c>
      <c r="H422" s="73" t="s">
        <v>27</v>
      </c>
    </row>
    <row r="423" spans="1:8" ht="18" customHeight="1">
      <c r="A423" s="6"/>
      <c r="B423" s="6"/>
      <c r="C423" s="6"/>
      <c r="D423" s="15"/>
      <c r="E423" s="87"/>
      <c r="F423" s="52"/>
      <c r="G423" s="15"/>
      <c r="H423" s="8"/>
    </row>
    <row r="424" spans="1:8" ht="18" customHeight="1">
      <c r="A424" s="2" t="s">
        <v>313</v>
      </c>
      <c r="B424" s="57" t="s">
        <v>433</v>
      </c>
      <c r="C424" s="6">
        <v>1</v>
      </c>
      <c r="D424" s="15">
        <v>1000</v>
      </c>
      <c r="E424" s="6"/>
      <c r="F424" s="52"/>
      <c r="G424" s="56">
        <f>D424</f>
        <v>1000</v>
      </c>
      <c r="H424" s="73" t="s">
        <v>27</v>
      </c>
    </row>
    <row r="425" spans="1:8" ht="18" customHeight="1">
      <c r="A425" s="6"/>
      <c r="B425" s="6"/>
      <c r="C425" s="6"/>
      <c r="D425" s="15"/>
      <c r="E425" s="87"/>
      <c r="F425" s="52"/>
      <c r="G425" s="15"/>
      <c r="H425" s="8"/>
    </row>
    <row r="426" spans="1:8" ht="18" customHeight="1">
      <c r="A426" s="2" t="s">
        <v>351</v>
      </c>
      <c r="B426" s="57" t="s">
        <v>434</v>
      </c>
      <c r="C426" s="6">
        <v>1</v>
      </c>
      <c r="D426" s="15">
        <v>1000</v>
      </c>
      <c r="E426" s="6"/>
      <c r="F426" s="52"/>
      <c r="G426" s="56">
        <f>D426</f>
        <v>1000</v>
      </c>
      <c r="H426" s="73" t="s">
        <v>27</v>
      </c>
    </row>
    <row r="427" spans="1:8" ht="18" customHeight="1">
      <c r="A427" s="6"/>
      <c r="B427" s="6"/>
      <c r="C427" s="6"/>
      <c r="D427" s="15"/>
      <c r="E427" s="87"/>
      <c r="F427" s="52"/>
      <c r="G427" s="15"/>
      <c r="H427" s="8"/>
    </row>
    <row r="428" spans="1:8" ht="18" customHeight="1">
      <c r="A428" s="2" t="s">
        <v>352</v>
      </c>
      <c r="B428" s="57" t="s">
        <v>435</v>
      </c>
      <c r="C428" s="6">
        <v>1</v>
      </c>
      <c r="D428" s="15">
        <v>4000</v>
      </c>
      <c r="E428" s="6"/>
      <c r="F428" s="52"/>
      <c r="G428" s="56">
        <f>D428</f>
        <v>4000</v>
      </c>
      <c r="H428" s="73" t="s">
        <v>27</v>
      </c>
    </row>
    <row r="429" spans="1:8" ht="18" customHeight="1">
      <c r="A429" s="6"/>
      <c r="B429" s="6"/>
      <c r="C429" s="6"/>
      <c r="D429" s="15"/>
      <c r="E429" s="87"/>
      <c r="F429" s="52"/>
      <c r="G429" s="15"/>
      <c r="H429" s="8"/>
    </row>
    <row r="430" spans="1:8" ht="18" customHeight="1">
      <c r="A430" s="6"/>
      <c r="B430" s="6"/>
      <c r="C430" s="6"/>
      <c r="D430" s="15"/>
      <c r="E430" s="87"/>
      <c r="F430" s="52"/>
      <c r="G430" s="15"/>
      <c r="H430" s="8"/>
    </row>
    <row r="431" spans="1:8" ht="18" customHeight="1">
      <c r="A431" s="2" t="s">
        <v>353</v>
      </c>
      <c r="B431" s="57" t="s">
        <v>436</v>
      </c>
      <c r="C431" s="6"/>
      <c r="D431" s="15"/>
      <c r="E431" s="87"/>
      <c r="F431" s="52"/>
      <c r="G431" s="15"/>
      <c r="H431" s="8"/>
    </row>
    <row r="432" spans="1:8" ht="18" customHeight="1">
      <c r="A432" s="6"/>
      <c r="B432" s="6"/>
      <c r="C432" s="6">
        <v>1</v>
      </c>
      <c r="D432" s="15">
        <v>1000</v>
      </c>
      <c r="E432" s="87"/>
      <c r="F432" s="52"/>
      <c r="G432" s="56">
        <f>D432</f>
        <v>1000</v>
      </c>
      <c r="H432" s="73" t="s">
        <v>27</v>
      </c>
    </row>
    <row r="433" spans="1:8" ht="18" customHeight="1">
      <c r="A433" s="6"/>
      <c r="B433" s="6"/>
      <c r="C433" s="6"/>
      <c r="D433" s="15"/>
      <c r="E433" s="87"/>
      <c r="F433" s="52"/>
      <c r="G433" s="15"/>
      <c r="H433" s="8"/>
    </row>
    <row r="434" spans="1:8" ht="18" customHeight="1">
      <c r="A434" s="2" t="s">
        <v>354</v>
      </c>
      <c r="B434" s="57" t="s">
        <v>437</v>
      </c>
      <c r="C434" s="6"/>
      <c r="D434" s="15"/>
      <c r="E434" s="87"/>
      <c r="F434" s="52"/>
      <c r="G434" s="15"/>
      <c r="H434" s="8"/>
    </row>
    <row r="435" spans="1:8" ht="18" customHeight="1">
      <c r="A435" s="6"/>
      <c r="B435" s="6"/>
      <c r="C435" s="6">
        <v>1</v>
      </c>
      <c r="D435" s="15">
        <v>103797</v>
      </c>
      <c r="E435" s="87"/>
      <c r="F435" s="52"/>
      <c r="G435" s="109">
        <f>D435</f>
        <v>103797</v>
      </c>
      <c r="H435" s="73" t="s">
        <v>13</v>
      </c>
    </row>
    <row r="436" spans="1:8" ht="18" customHeight="1">
      <c r="A436" s="6"/>
      <c r="B436" s="6"/>
      <c r="C436" s="6"/>
      <c r="D436" s="15"/>
      <c r="E436" s="87"/>
      <c r="F436" s="52"/>
      <c r="G436" s="15"/>
      <c r="H436" s="8"/>
    </row>
    <row r="437" spans="1:8" ht="18" customHeight="1">
      <c r="A437" s="2" t="s">
        <v>314</v>
      </c>
      <c r="B437" s="57" t="s">
        <v>438</v>
      </c>
      <c r="C437" s="6"/>
      <c r="D437" s="15"/>
      <c r="E437" s="87"/>
      <c r="F437" s="52"/>
      <c r="G437" s="15"/>
      <c r="H437" s="8"/>
    </row>
    <row r="438" spans="1:8" ht="18" customHeight="1">
      <c r="A438" s="6"/>
      <c r="B438" s="6"/>
      <c r="C438" s="6">
        <v>1</v>
      </c>
      <c r="D438" s="15">
        <v>1</v>
      </c>
      <c r="E438" s="87"/>
      <c r="F438" s="52"/>
      <c r="G438" s="56">
        <v>1</v>
      </c>
      <c r="H438" s="73" t="s">
        <v>303</v>
      </c>
    </row>
    <row r="439" spans="1:8" ht="18" customHeight="1">
      <c r="A439" s="6"/>
      <c r="B439" s="6"/>
      <c r="C439" s="6"/>
      <c r="D439" s="15"/>
      <c r="E439" s="87"/>
      <c r="F439" s="52"/>
      <c r="G439" s="15"/>
      <c r="H439" s="8"/>
    </row>
    <row r="440" spans="1:8" ht="18" customHeight="1">
      <c r="A440" s="2" t="s">
        <v>315</v>
      </c>
      <c r="B440" s="57" t="s">
        <v>439</v>
      </c>
      <c r="C440" s="6"/>
      <c r="D440" s="15"/>
      <c r="E440" s="87"/>
      <c r="F440" s="52"/>
      <c r="G440" s="15"/>
      <c r="H440" s="8"/>
    </row>
    <row r="441" spans="1:8" ht="18" customHeight="1">
      <c r="A441" s="2"/>
      <c r="B441" s="6"/>
      <c r="C441" s="6">
        <v>1</v>
      </c>
      <c r="D441" s="15">
        <v>750</v>
      </c>
      <c r="E441" s="87"/>
      <c r="F441" s="52"/>
      <c r="G441" s="56">
        <f>D441</f>
        <v>750</v>
      </c>
      <c r="H441" s="73" t="s">
        <v>13</v>
      </c>
    </row>
    <row r="442" spans="1:8" ht="18" customHeight="1">
      <c r="A442" s="2" t="s">
        <v>316</v>
      </c>
      <c r="B442" s="57" t="s">
        <v>440</v>
      </c>
      <c r="C442" s="6"/>
      <c r="D442" s="15"/>
      <c r="E442" s="87"/>
      <c r="F442" s="52"/>
      <c r="G442" s="15"/>
      <c r="H442" s="8"/>
    </row>
    <row r="443" spans="1:8" ht="18" customHeight="1">
      <c r="A443" s="6"/>
      <c r="B443" s="6"/>
      <c r="C443" s="6">
        <v>1</v>
      </c>
      <c r="D443" s="15">
        <v>500</v>
      </c>
      <c r="E443" s="87"/>
      <c r="F443" s="52"/>
      <c r="G443" s="56">
        <v>500</v>
      </c>
      <c r="H443" s="73" t="s">
        <v>27</v>
      </c>
    </row>
    <row r="444" spans="1:8" ht="18" customHeight="1">
      <c r="A444" s="6"/>
      <c r="B444" s="6"/>
      <c r="C444" s="6"/>
      <c r="D444" s="15"/>
      <c r="E444" s="87"/>
      <c r="F444" s="52"/>
      <c r="G444" s="15"/>
      <c r="H444" s="8"/>
    </row>
    <row r="445" spans="1:8" ht="18" customHeight="1">
      <c r="A445" s="2" t="s">
        <v>317</v>
      </c>
      <c r="B445" s="57" t="s">
        <v>441</v>
      </c>
      <c r="C445" s="6"/>
      <c r="D445" s="15"/>
      <c r="E445" s="87"/>
      <c r="F445" s="52"/>
      <c r="G445" s="15"/>
      <c r="H445" s="8"/>
    </row>
    <row r="446" spans="1:8" ht="18" customHeight="1">
      <c r="A446" s="6"/>
      <c r="B446" s="6"/>
      <c r="C446" s="6">
        <v>1</v>
      </c>
      <c r="D446" s="15">
        <v>67537</v>
      </c>
      <c r="E446" s="87"/>
      <c r="F446" s="52"/>
      <c r="G446" s="56">
        <f>D446</f>
        <v>67537</v>
      </c>
      <c r="H446" s="73" t="s">
        <v>13</v>
      </c>
    </row>
    <row r="447" spans="1:8" ht="18" customHeight="1">
      <c r="A447" s="6"/>
      <c r="B447" s="6"/>
      <c r="C447" s="6"/>
      <c r="D447" s="15"/>
      <c r="E447" s="87"/>
      <c r="F447" s="52"/>
      <c r="G447" s="15"/>
      <c r="H447" s="8"/>
    </row>
    <row r="448" spans="1:8" ht="18" customHeight="1">
      <c r="A448" s="6"/>
      <c r="B448" s="6"/>
      <c r="C448" s="6"/>
      <c r="D448" s="15"/>
      <c r="E448" s="87"/>
      <c r="F448" s="52"/>
      <c r="G448" s="15"/>
      <c r="H448" s="8"/>
    </row>
    <row r="449" spans="1:8" ht="18" customHeight="1">
      <c r="A449" s="6"/>
      <c r="B449" s="6"/>
      <c r="C449" s="6"/>
      <c r="D449" s="15"/>
      <c r="E449" s="87"/>
      <c r="F449" s="52"/>
      <c r="G449" s="15"/>
      <c r="H449" s="8"/>
    </row>
    <row r="450" spans="1:8" ht="18" customHeight="1">
      <c r="A450" s="6"/>
      <c r="B450" s="6"/>
      <c r="C450" s="6"/>
      <c r="D450" s="15"/>
      <c r="E450" s="87"/>
      <c r="F450" s="52"/>
      <c r="G450" s="15"/>
      <c r="H450" s="8"/>
    </row>
    <row r="451" spans="1:8" ht="21" customHeight="1">
      <c r="A451" s="12"/>
      <c r="B451" s="6"/>
      <c r="C451" s="6"/>
      <c r="D451" s="15"/>
      <c r="E451" s="833"/>
      <c r="F451" s="834"/>
      <c r="G451" s="14"/>
      <c r="H451" s="2"/>
    </row>
    <row r="452" spans="1:8" ht="18">
      <c r="A452" s="73"/>
    </row>
    <row r="453" spans="1:8" ht="18">
      <c r="A453" s="73"/>
    </row>
    <row r="454" spans="1:8" ht="18">
      <c r="A454" s="6"/>
    </row>
    <row r="455" spans="1:8" ht="18">
      <c r="A455" s="12"/>
    </row>
    <row r="456" spans="1:8" ht="18">
      <c r="A456" s="12"/>
    </row>
  </sheetData>
  <mergeCells count="72">
    <mergeCell ref="E451:F451"/>
    <mergeCell ref="E403:F403"/>
    <mergeCell ref="E405:F405"/>
    <mergeCell ref="E381:F381"/>
    <mergeCell ref="E384:F384"/>
    <mergeCell ref="E385:F385"/>
    <mergeCell ref="E386:F386"/>
    <mergeCell ref="E372:F372"/>
    <mergeCell ref="E373:F373"/>
    <mergeCell ref="E374:F374"/>
    <mergeCell ref="E379:F379"/>
    <mergeCell ref="E406:F406"/>
    <mergeCell ref="E358:F358"/>
    <mergeCell ref="E357:F357"/>
    <mergeCell ref="E292:F292"/>
    <mergeCell ref="E293:F293"/>
    <mergeCell ref="E294:F294"/>
    <mergeCell ref="E304:F304"/>
    <mergeCell ref="E349:F349"/>
    <mergeCell ref="E282:F282"/>
    <mergeCell ref="E250:F250"/>
    <mergeCell ref="E255:F255"/>
    <mergeCell ref="E256:F256"/>
    <mergeCell ref="E257:F257"/>
    <mergeCell ref="E276:F276"/>
    <mergeCell ref="E280:F280"/>
    <mergeCell ref="E281:F281"/>
    <mergeCell ref="E226:F226"/>
    <mergeCell ref="E227:F227"/>
    <mergeCell ref="E240:F240"/>
    <mergeCell ref="E241:F241"/>
    <mergeCell ref="E242:F242"/>
    <mergeCell ref="E129:F129"/>
    <mergeCell ref="E138:F138"/>
    <mergeCell ref="E139:F139"/>
    <mergeCell ref="B278:C278"/>
    <mergeCell ref="E214:F214"/>
    <mergeCell ref="E222:F222"/>
    <mergeCell ref="E223:F223"/>
    <mergeCell ref="B224:C224"/>
    <mergeCell ref="E246:F246"/>
    <mergeCell ref="E231:F231"/>
    <mergeCell ref="E235:F235"/>
    <mergeCell ref="E275:F275"/>
    <mergeCell ref="E198:F198"/>
    <mergeCell ref="E202:F202"/>
    <mergeCell ref="E209:F209"/>
    <mergeCell ref="E213:F213"/>
    <mergeCell ref="E194:F194"/>
    <mergeCell ref="E115:F115"/>
    <mergeCell ref="E60:F60"/>
    <mergeCell ref="E80:F80"/>
    <mergeCell ref="E103:F103"/>
    <mergeCell ref="E171:F171"/>
    <mergeCell ref="E184:F184"/>
    <mergeCell ref="E185:F185"/>
    <mergeCell ref="E193:F193"/>
    <mergeCell ref="E148:F148"/>
    <mergeCell ref="E159:F159"/>
    <mergeCell ref="E118:F118"/>
    <mergeCell ref="E120:F120"/>
    <mergeCell ref="E140:F140"/>
    <mergeCell ref="E144:F144"/>
    <mergeCell ref="E124:F124"/>
    <mergeCell ref="A1:H1"/>
    <mergeCell ref="A2:H2"/>
    <mergeCell ref="E56:F56"/>
    <mergeCell ref="E111:F111"/>
    <mergeCell ref="E112:F112"/>
    <mergeCell ref="E106:F106"/>
    <mergeCell ref="B30:F30"/>
    <mergeCell ref="B31:F31"/>
  </mergeCells>
  <pageMargins left="0.7" right="0.7" top="0.75" bottom="0.75" header="0.3" footer="0.3"/>
  <pageSetup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Summary</vt:lpstr>
      <vt:lpstr>1. Civil</vt:lpstr>
      <vt:lpstr>2. Electrical</vt:lpstr>
      <vt:lpstr>3. Plumbing</vt:lpstr>
      <vt:lpstr>4. MGPS</vt:lpstr>
      <vt:lpstr>All Block</vt:lpstr>
      <vt:lpstr>'1. Civil'!Print_Area</vt:lpstr>
      <vt:lpstr>'2. Electrical'!Print_Area</vt:lpstr>
      <vt:lpstr>'3. Plumbing'!Print_Area</vt:lpstr>
      <vt:lpstr>'4. MGPS'!Print_Area</vt:lpstr>
      <vt:lpstr>'All Block'!Print_Area</vt:lpstr>
      <vt:lpstr>Summary!Print_Area</vt:lpstr>
      <vt:lpstr>'1. Civil'!Print_Titles</vt:lpstr>
      <vt:lpstr>'2. Electrical'!Print_Titles</vt:lpstr>
      <vt:lpstr>'3. Plumbing'!Print_Titles</vt:lpstr>
      <vt:lpstr>'4. MGPS'!Print_Titles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Waqar</dc:creator>
  <cp:lastModifiedBy>Paul Kenyi</cp:lastModifiedBy>
  <cp:lastPrinted>2022-11-02T11:18:55Z</cp:lastPrinted>
  <dcterms:created xsi:type="dcterms:W3CDTF">2022-04-16T13:32:18Z</dcterms:created>
  <dcterms:modified xsi:type="dcterms:W3CDTF">2022-11-08T17:13:34Z</dcterms:modified>
</cp:coreProperties>
</file>