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C:\Users\Fanny\Desktop\UNHCR SENS V3 2018\Pre-Module\EN\Tools\Versions Finales\"/>
    </mc:Choice>
  </mc:AlternateContent>
  <xr:revisionPtr revIDLastSave="0" documentId="10_ncr:8140008_{94630451-24AA-4DE7-90AC-51C7D2A60913}" xr6:coauthVersionLast="34" xr6:coauthVersionMax="34" xr10:uidLastSave="{00000000-0000-0000-0000-000000000000}"/>
  <bookViews>
    <workbookView xWindow="32760" yWindow="32760" windowWidth="32760" windowHeight="32760" activeTab="2"/>
  </bookViews>
  <sheets>
    <sheet name="Two sample t-test (DEFF)" sheetId="5" r:id="rId1"/>
    <sheet name="Two sample t-test (no DEFF)" sheetId="4" r:id="rId2"/>
    <sheet name="Two-sample t-test (SRS)" sheetId="7" r:id="rId3"/>
  </sheets>
  <calcPr calcId="162913"/>
</workbook>
</file>

<file path=xl/calcChain.xml><?xml version="1.0" encoding="utf-8"?>
<calcChain xmlns="http://schemas.openxmlformats.org/spreadsheetml/2006/main">
  <c r="G10" i="4" l="1"/>
  <c r="F18" i="7"/>
  <c r="G14" i="7"/>
  <c r="H14" i="7"/>
  <c r="G8" i="7"/>
  <c r="H8" i="7"/>
  <c r="B18" i="7"/>
  <c r="H16" i="4"/>
  <c r="H10" i="4"/>
  <c r="C19" i="4"/>
  <c r="D19" i="4"/>
  <c r="E19" i="4"/>
  <c r="G16" i="4"/>
  <c r="B19" i="4"/>
  <c r="F19" i="4"/>
  <c r="G8" i="5"/>
  <c r="H8" i="5"/>
  <c r="G14" i="5"/>
  <c r="B18" i="5"/>
  <c r="F18" i="5"/>
  <c r="H14" i="5"/>
  <c r="G19" i="4"/>
  <c r="H19" i="4"/>
  <c r="C18" i="5"/>
  <c r="D18" i="5"/>
  <c r="E18" i="5"/>
  <c r="G18" i="5"/>
  <c r="H18" i="5"/>
  <c r="C18" i="7"/>
  <c r="D18" i="7"/>
  <c r="E18" i="7"/>
  <c r="H18" i="7"/>
  <c r="G18" i="7"/>
</calcChain>
</file>

<file path=xl/sharedStrings.xml><?xml version="1.0" encoding="utf-8"?>
<sst xmlns="http://schemas.openxmlformats.org/spreadsheetml/2006/main" count="96" uniqueCount="41">
  <si>
    <t>Total Sample Size</t>
  </si>
  <si>
    <t>n</t>
  </si>
  <si>
    <t>p</t>
  </si>
  <si>
    <t>Design Effect</t>
  </si>
  <si>
    <t>Deff</t>
  </si>
  <si>
    <t>Number of Clusters</t>
  </si>
  <si>
    <t>C</t>
  </si>
  <si>
    <t>Design Effect Known</t>
  </si>
  <si>
    <t>95% Confidence Interval</t>
  </si>
  <si>
    <t>lower</t>
  </si>
  <si>
    <t>upper</t>
  </si>
  <si>
    <t>Estimated Design Effect</t>
  </si>
  <si>
    <t>Confidence Interval Known, but Design Effect Unknown</t>
  </si>
  <si>
    <t>Prevalence</t>
  </si>
  <si>
    <t>Enter the sample size, the prevalence, lower confidence, upper confidence limit and the number of clusters</t>
  </si>
  <si>
    <t>p1</t>
  </si>
  <si>
    <t>p2</t>
  </si>
  <si>
    <t>Estimated  Variance</t>
  </si>
  <si>
    <r>
      <t>s1</t>
    </r>
    <r>
      <rPr>
        <vertAlign val="superscript"/>
        <sz val="10"/>
        <rFont val="Arial"/>
        <family val="2"/>
      </rPr>
      <t>2</t>
    </r>
  </si>
  <si>
    <r>
      <t>s2</t>
    </r>
    <r>
      <rPr>
        <vertAlign val="superscript"/>
        <sz val="10"/>
        <rFont val="Arial"/>
        <family val="2"/>
      </rPr>
      <t>2</t>
    </r>
  </si>
  <si>
    <t>n1</t>
  </si>
  <si>
    <t>n2</t>
  </si>
  <si>
    <t>Deff1</t>
  </si>
  <si>
    <t>Deff2</t>
  </si>
  <si>
    <t>C1</t>
  </si>
  <si>
    <t>C2</t>
  </si>
  <si>
    <t>t</t>
  </si>
  <si>
    <t>p1-p2</t>
  </si>
  <si>
    <t>Pooled Variance</t>
  </si>
  <si>
    <t>se</t>
  </si>
  <si>
    <t>std err</t>
  </si>
  <si>
    <t>Null Hypothesis p1=p2</t>
  </si>
  <si>
    <t>Pooled Std Error</t>
  </si>
  <si>
    <t>DF</t>
  </si>
  <si>
    <t>Survey 1</t>
  </si>
  <si>
    <t>Survey 2</t>
  </si>
  <si>
    <t>Enter the sample size, the prevalence, the design effect and the number of clusters</t>
  </si>
  <si>
    <t>Simple or systematic random sampling</t>
  </si>
  <si>
    <t>Enter the sample size and the prevalence</t>
  </si>
  <si>
    <t>2 sided</t>
  </si>
  <si>
    <t>1 sided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</si>
</sst>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0.0000"/>
    <numFmt numFmtId="180" formatCode="0.000"/>
    <numFmt numFmtId="181" formatCode="0.0%"/>
  </numFmts>
  <fonts count="6" x14ac:knownFonts="1">
    <font>
      <sz val="10"/>
      <name val="Arial"/>
    </font>
    <font>
      <sz val="8"/>
      <name val="Arial"/>
    </font>
    <font>
      <b/>
      <sz val="16"/>
      <name val="Arial"/>
      <family val="2"/>
    </font>
    <font>
      <sz val="16"/>
      <name val="Arial"/>
    </font>
    <font>
      <b/>
      <sz val="12"/>
      <name val="Arial"/>
      <family val="2"/>
    </font>
    <font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0" fontId="0" fillId="0" borderId="0" xfId="0" applyNumberFormat="1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2" fillId="0" borderId="0" xfId="0" applyFont="1" applyFill="1"/>
    <xf numFmtId="0" fontId="0" fillId="0" borderId="0" xfId="0" applyFill="1"/>
    <xf numFmtId="0" fontId="4" fillId="0" borderId="0" xfId="0" applyFont="1" applyFill="1"/>
    <xf numFmtId="0" fontId="0" fillId="2" borderId="1" xfId="0" applyFill="1" applyBorder="1"/>
    <xf numFmtId="2" fontId="0" fillId="0" borderId="1" xfId="0" applyNumberFormat="1" applyBorder="1"/>
    <xf numFmtId="2" fontId="0" fillId="2" borderId="1" xfId="0" applyNumberFormat="1" applyFill="1" applyBorder="1"/>
    <xf numFmtId="1" fontId="0" fillId="2" borderId="1" xfId="0" applyNumberFormat="1" applyFill="1" applyBorder="1"/>
    <xf numFmtId="0" fontId="0" fillId="0" borderId="0" xfId="0" applyAlignment="1">
      <alignment wrapText="1"/>
    </xf>
    <xf numFmtId="1" fontId="0" fillId="0" borderId="0" xfId="0" applyNumberFormat="1"/>
    <xf numFmtId="2" fontId="0" fillId="0" borderId="0" xfId="0" applyNumberFormat="1"/>
    <xf numFmtId="10" fontId="0" fillId="0" borderId="1" xfId="0" applyNumberFormat="1" applyBorder="1"/>
    <xf numFmtId="0" fontId="0" fillId="3" borderId="0" xfId="0" applyFill="1" applyAlignment="1">
      <alignment horizontal="center"/>
    </xf>
    <xf numFmtId="177" fontId="0" fillId="3" borderId="0" xfId="0" applyNumberFormat="1" applyFill="1"/>
    <xf numFmtId="10" fontId="0" fillId="2" borderId="1" xfId="0" applyNumberFormat="1" applyFill="1" applyBorder="1"/>
    <xf numFmtId="10" fontId="0" fillId="2" borderId="2" xfId="0" applyNumberFormat="1" applyFill="1" applyBorder="1"/>
    <xf numFmtId="10" fontId="0" fillId="2" borderId="3" xfId="0" applyNumberFormat="1" applyFill="1" applyBorder="1"/>
    <xf numFmtId="181" fontId="0" fillId="4" borderId="0" xfId="0" applyNumberFormat="1" applyFill="1"/>
    <xf numFmtId="180" fontId="0" fillId="3" borderId="0" xfId="0" applyNumberFormat="1" applyFill="1"/>
    <xf numFmtId="181" fontId="0" fillId="5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topLeftCell="A6" workbookViewId="0">
      <selection activeCell="J15" sqref="J15"/>
    </sheetView>
  </sheetViews>
  <sheetFormatPr defaultRowHeight="12.75" x14ac:dyDescent="0.2"/>
  <cols>
    <col min="1" max="1" width="27.5703125" customWidth="1"/>
    <col min="2" max="2" width="12.140625" customWidth="1"/>
    <col min="3" max="3" width="14.5703125" customWidth="1"/>
    <col min="4" max="4" width="9.140625" customWidth="1"/>
    <col min="5" max="5" width="12.42578125" bestFit="1" customWidth="1"/>
    <col min="6" max="8" width="9.140625" customWidth="1"/>
    <col min="9" max="9" width="12.42578125" bestFit="1" customWidth="1"/>
    <col min="10" max="256" width="11.42578125" customWidth="1"/>
  </cols>
  <sheetData>
    <row r="1" spans="1:15" x14ac:dyDescent="0.2">
      <c r="A1" t="s">
        <v>31</v>
      </c>
    </row>
    <row r="2" spans="1:15" ht="20.25" x14ac:dyDescent="0.3">
      <c r="B2" s="5" t="s">
        <v>7</v>
      </c>
      <c r="C2" s="5"/>
      <c r="D2" s="4"/>
      <c r="E2" s="4"/>
    </row>
    <row r="3" spans="1:15" s="14" customFormat="1" ht="20.25" x14ac:dyDescent="0.3">
      <c r="B3" s="9" t="s">
        <v>36</v>
      </c>
      <c r="C3" s="7"/>
      <c r="D3" s="8"/>
      <c r="E3" s="8"/>
      <c r="F3"/>
      <c r="G3"/>
      <c r="H3"/>
      <c r="I3"/>
      <c r="J3"/>
      <c r="K3"/>
      <c r="L3"/>
      <c r="M3"/>
      <c r="N3"/>
      <c r="O3"/>
    </row>
    <row r="4" spans="1:15" s="14" customFormat="1" ht="20.25" x14ac:dyDescent="0.3">
      <c r="B4" s="9" t="s">
        <v>34</v>
      </c>
      <c r="C4" s="7"/>
      <c r="D4" s="8"/>
      <c r="E4" s="8"/>
      <c r="F4"/>
      <c r="G4"/>
      <c r="H4"/>
      <c r="I4"/>
      <c r="J4"/>
      <c r="K4"/>
      <c r="L4"/>
      <c r="M4"/>
      <c r="N4"/>
      <c r="O4"/>
    </row>
    <row r="5" spans="1:15" ht="38.25" x14ac:dyDescent="0.2">
      <c r="B5" s="1" t="s">
        <v>0</v>
      </c>
      <c r="D5" s="2" t="s">
        <v>13</v>
      </c>
      <c r="E5" s="1" t="s">
        <v>3</v>
      </c>
      <c r="F5" s="1" t="s">
        <v>5</v>
      </c>
      <c r="G5" s="1" t="s">
        <v>17</v>
      </c>
    </row>
    <row r="7" spans="1:15" ht="14.25" x14ac:dyDescent="0.2">
      <c r="B7" s="2" t="s">
        <v>20</v>
      </c>
      <c r="D7" s="2" t="s">
        <v>15</v>
      </c>
      <c r="E7" s="2" t="s">
        <v>22</v>
      </c>
      <c r="F7" s="2" t="s">
        <v>24</v>
      </c>
      <c r="G7" s="2" t="s">
        <v>18</v>
      </c>
      <c r="H7" s="2" t="s">
        <v>29</v>
      </c>
    </row>
    <row r="8" spans="1:15" x14ac:dyDescent="0.2">
      <c r="B8" s="10">
        <v>1341</v>
      </c>
      <c r="D8" s="20">
        <v>4.3299999999999998E-2</v>
      </c>
      <c r="E8" s="12">
        <v>1.39</v>
      </c>
      <c r="F8" s="13">
        <v>30</v>
      </c>
      <c r="G8">
        <f>E8*((D8*(1-D8))/B8)</f>
        <v>4.2938779194630877E-5</v>
      </c>
      <c r="H8">
        <f>SQRT(G8)</f>
        <v>6.5527688189520985E-3</v>
      </c>
    </row>
    <row r="10" spans="1:15" s="14" customFormat="1" ht="20.25" x14ac:dyDescent="0.3">
      <c r="B10" s="9" t="s">
        <v>35</v>
      </c>
      <c r="C10" s="7"/>
      <c r="D10" s="8"/>
      <c r="E10" s="8"/>
      <c r="F10"/>
      <c r="G10"/>
    </row>
    <row r="11" spans="1:15" ht="38.25" x14ac:dyDescent="0.2">
      <c r="B11" s="1" t="s">
        <v>0</v>
      </c>
      <c r="D11" s="2" t="s">
        <v>13</v>
      </c>
      <c r="E11" s="1" t="s">
        <v>3</v>
      </c>
      <c r="F11" s="1" t="s">
        <v>5</v>
      </c>
      <c r="G11" s="1" t="s">
        <v>17</v>
      </c>
    </row>
    <row r="13" spans="1:15" ht="14.25" x14ac:dyDescent="0.2">
      <c r="B13" s="2" t="s">
        <v>21</v>
      </c>
      <c r="D13" s="2" t="s">
        <v>16</v>
      </c>
      <c r="E13" s="2" t="s">
        <v>23</v>
      </c>
      <c r="F13" s="2" t="s">
        <v>25</v>
      </c>
      <c r="G13" s="2" t="s">
        <v>19</v>
      </c>
      <c r="H13" s="2" t="s">
        <v>29</v>
      </c>
    </row>
    <row r="14" spans="1:15" x14ac:dyDescent="0.2">
      <c r="B14" s="10">
        <v>1479</v>
      </c>
      <c r="D14" s="20">
        <v>6.1499999999999999E-2</v>
      </c>
      <c r="E14" s="12">
        <v>3.58</v>
      </c>
      <c r="F14" s="13">
        <v>30</v>
      </c>
      <c r="G14">
        <f>E14*((D14*(1-D14))/B14)</f>
        <v>1.3970895537525354E-4</v>
      </c>
      <c r="H14">
        <f>SQRT(G14)</f>
        <v>1.1819854287395152E-2</v>
      </c>
    </row>
    <row r="17" spans="2:8" x14ac:dyDescent="0.2">
      <c r="B17" s="2" t="s">
        <v>27</v>
      </c>
      <c r="C17" s="2" t="s">
        <v>28</v>
      </c>
      <c r="D17" s="2" t="s">
        <v>26</v>
      </c>
      <c r="E17" s="18" t="s">
        <v>2</v>
      </c>
      <c r="F17" s="2" t="s">
        <v>33</v>
      </c>
      <c r="G17" s="2" t="s">
        <v>39</v>
      </c>
      <c r="H17" s="2" t="s">
        <v>40</v>
      </c>
    </row>
    <row r="18" spans="2:8" x14ac:dyDescent="0.2">
      <c r="B18" s="3">
        <f>D8-D14</f>
        <v>-1.8200000000000001E-2</v>
      </c>
      <c r="C18" s="3">
        <f>SQRT(G8+G14)</f>
        <v>1.3514722881727335E-2</v>
      </c>
      <c r="D18" s="16">
        <f>B18/C18</f>
        <v>-1.346679481279444</v>
      </c>
      <c r="E18" s="19">
        <f>TDIST(ABS(D18),F18,2)</f>
        <v>0.18332244184590546</v>
      </c>
      <c r="F18" s="15">
        <f>F8+F14-2</f>
        <v>58</v>
      </c>
      <c r="G18" s="23">
        <f>1-E18</f>
        <v>0.8166775581540946</v>
      </c>
      <c r="H18" s="25">
        <f>1-E18/2</f>
        <v>0.9083387790770473</v>
      </c>
    </row>
    <row r="21" spans="2:8" x14ac:dyDescent="0.2">
      <c r="C21" s="3"/>
      <c r="D21" s="3"/>
    </row>
    <row r="22" spans="2:8" x14ac:dyDescent="0.2">
      <c r="C22" s="3"/>
      <c r="D22" s="3"/>
    </row>
  </sheetData>
  <phoneticPr fontId="1" type="noConversion"/>
  <pageMargins left="0.78740157499999996" right="0.78740157499999996" top="0.984251969" bottom="0.984251969" header="0.5" footer="0.5"/>
  <pageSetup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opLeftCell="A4" zoomScale="110" zoomScaleNormal="110" workbookViewId="0">
      <selection activeCell="F10" sqref="F10"/>
    </sheetView>
  </sheetViews>
  <sheetFormatPr defaultRowHeight="12.75" x14ac:dyDescent="0.2"/>
  <cols>
    <col min="1" max="1" width="27.5703125" customWidth="1"/>
    <col min="2" max="2" width="12.140625" customWidth="1"/>
    <col min="3" max="3" width="14.5703125" customWidth="1"/>
    <col min="4" max="4" width="9.140625" customWidth="1"/>
    <col min="5" max="5" width="12.42578125" bestFit="1" customWidth="1"/>
    <col min="6" max="8" width="9.140625" customWidth="1"/>
    <col min="9" max="9" width="12.42578125" bestFit="1" customWidth="1"/>
    <col min="10" max="256" width="11.42578125" customWidth="1"/>
  </cols>
  <sheetData>
    <row r="1" spans="1:15" x14ac:dyDescent="0.2">
      <c r="A1" t="s">
        <v>31</v>
      </c>
    </row>
    <row r="4" spans="1:15" ht="20.25" x14ac:dyDescent="0.3">
      <c r="B4" s="5" t="s">
        <v>12</v>
      </c>
      <c r="C4" s="6"/>
      <c r="D4" s="6"/>
      <c r="E4" s="6"/>
      <c r="F4" s="6"/>
      <c r="G4" s="4"/>
      <c r="H4" s="4"/>
      <c r="I4" s="4"/>
      <c r="J4" s="4"/>
      <c r="K4" s="4"/>
    </row>
    <row r="5" spans="1:15" ht="15.75" x14ac:dyDescent="0.25">
      <c r="B5" s="9" t="s">
        <v>14</v>
      </c>
    </row>
    <row r="6" spans="1:15" s="14" customFormat="1" ht="20.25" x14ac:dyDescent="0.3">
      <c r="B6" s="9" t="s">
        <v>34</v>
      </c>
      <c r="C6" s="7"/>
      <c r="D6" s="8"/>
      <c r="E6" s="8"/>
      <c r="F6"/>
      <c r="G6"/>
      <c r="H6"/>
      <c r="I6"/>
      <c r="J6"/>
      <c r="K6"/>
      <c r="L6"/>
      <c r="M6"/>
      <c r="N6"/>
      <c r="O6"/>
    </row>
    <row r="7" spans="1:15" ht="38.25" x14ac:dyDescent="0.2">
      <c r="B7" s="1" t="s">
        <v>0</v>
      </c>
      <c r="C7" s="2" t="s">
        <v>13</v>
      </c>
      <c r="D7" t="s">
        <v>8</v>
      </c>
      <c r="F7" s="1" t="s">
        <v>5</v>
      </c>
      <c r="G7" s="1" t="s">
        <v>11</v>
      </c>
    </row>
    <row r="9" spans="1:15" x14ac:dyDescent="0.2">
      <c r="B9" s="2" t="s">
        <v>1</v>
      </c>
      <c r="C9" s="2" t="s">
        <v>2</v>
      </c>
      <c r="D9" s="2" t="s">
        <v>9</v>
      </c>
      <c r="E9" s="2" t="s">
        <v>10</v>
      </c>
      <c r="F9" s="2" t="s">
        <v>6</v>
      </c>
      <c r="G9" s="2" t="s">
        <v>4</v>
      </c>
      <c r="H9" s="2" t="s">
        <v>30</v>
      </c>
    </row>
    <row r="10" spans="1:15" x14ac:dyDescent="0.2">
      <c r="B10" s="10">
        <v>484</v>
      </c>
      <c r="C10" s="20">
        <v>6.4000000000000001E-2</v>
      </c>
      <c r="D10" s="20">
        <v>4.3999999999999997E-2</v>
      </c>
      <c r="E10" s="22">
        <v>9.2999999999999999E-2</v>
      </c>
      <c r="F10" s="10">
        <v>88</v>
      </c>
      <c r="G10" s="11">
        <f>((((C10-D10)+(E10-C10))/2)/TINV(0.05,(F10-1)))^2/(((C10)*(1-C10))/B10)</f>
        <v>1.2276091376590581</v>
      </c>
      <c r="H10" s="17">
        <f>IF(ABS((C10-D10)-(E10-C10))&gt;0.002,SQRT((-(LN(C10/(1-C10))+LN((1-D10)/D10))/TINV(0.05,F10-1))^2*(C10*(1-C10))^2),(((((C10-D10)+(E10-C10))/2)/TINV(0.05,(F10-1)))))</f>
        <v>1.1929993014970776E-2</v>
      </c>
    </row>
    <row r="12" spans="1:15" ht="20.25" x14ac:dyDescent="0.3">
      <c r="A12" s="14"/>
      <c r="B12" s="9" t="s">
        <v>35</v>
      </c>
      <c r="C12" s="7"/>
      <c r="D12" s="8"/>
      <c r="E12" s="8"/>
    </row>
    <row r="13" spans="1:15" ht="38.25" x14ac:dyDescent="0.2">
      <c r="B13" s="1" t="s">
        <v>0</v>
      </c>
      <c r="C13" s="2" t="s">
        <v>13</v>
      </c>
      <c r="D13" t="s">
        <v>8</v>
      </c>
      <c r="F13" s="1" t="s">
        <v>5</v>
      </c>
      <c r="G13" s="1" t="s">
        <v>11</v>
      </c>
    </row>
    <row r="15" spans="1:15" x14ac:dyDescent="0.2">
      <c r="B15" s="2" t="s">
        <v>1</v>
      </c>
      <c r="C15" s="2" t="s">
        <v>2</v>
      </c>
      <c r="D15" s="2" t="s">
        <v>9</v>
      </c>
      <c r="E15" s="2" t="s">
        <v>10</v>
      </c>
      <c r="F15" s="2" t="s">
        <v>6</v>
      </c>
      <c r="G15" s="2" t="s">
        <v>4</v>
      </c>
      <c r="H15" s="2" t="s">
        <v>30</v>
      </c>
    </row>
    <row r="16" spans="1:15" x14ac:dyDescent="0.2">
      <c r="B16" s="10">
        <v>467</v>
      </c>
      <c r="C16" s="21">
        <v>0.09</v>
      </c>
      <c r="D16" s="20">
        <v>6.5000000000000002E-2</v>
      </c>
      <c r="E16" s="22">
        <v>0.123</v>
      </c>
      <c r="F16" s="10">
        <v>52</v>
      </c>
      <c r="G16" s="11">
        <f>((((C16-D16)+(E16-C16))/2)/TINV(0.05,(F16-1)))^2/(((C16)*(1-C16))/B16)</f>
        <v>1.1898209796213015</v>
      </c>
      <c r="H16" s="17">
        <f>IF(ABS((C16-D16)-(E16-C16))&gt;0.002,SQRT((-(LN(C16/(1-C16))+LN((1-D16)/D16))/TINV(0.05,F16-1))^2*(C16*(1-C16))^2),(((((C16-D16)+(E16-C16))/2)/TINV(0.05,(F16-1)))))</f>
        <v>1.4381338936534153E-2</v>
      </c>
    </row>
    <row r="18" spans="2:8" x14ac:dyDescent="0.2">
      <c r="B18" s="2" t="s">
        <v>27</v>
      </c>
      <c r="C18" s="2" t="s">
        <v>32</v>
      </c>
      <c r="D18" s="2" t="s">
        <v>26</v>
      </c>
      <c r="E18" s="18" t="s">
        <v>2</v>
      </c>
      <c r="F18" s="2" t="s">
        <v>33</v>
      </c>
      <c r="G18" s="2" t="s">
        <v>39</v>
      </c>
      <c r="H18" s="2" t="s">
        <v>40</v>
      </c>
    </row>
    <row r="19" spans="2:8" x14ac:dyDescent="0.2">
      <c r="B19" s="3">
        <f>C10-C16</f>
        <v>-2.5999999999999995E-2</v>
      </c>
      <c r="C19" s="3">
        <f>SQRT(H10^2+H16^2)</f>
        <v>1.8685492847252513E-2</v>
      </c>
      <c r="D19" s="16">
        <f>B19/C19</f>
        <v>-1.3914537985452708</v>
      </c>
      <c r="E19" s="24">
        <f>TDIST(ABS(D19),F19,2)</f>
        <v>0.16632684146446733</v>
      </c>
      <c r="F19" s="15">
        <f>F10+F16-2</f>
        <v>138</v>
      </c>
      <c r="G19" s="23">
        <f>1-E19</f>
        <v>0.8336731585355327</v>
      </c>
      <c r="H19" s="25">
        <f>1-E19/2</f>
        <v>0.91683657926776629</v>
      </c>
    </row>
  </sheetData>
  <phoneticPr fontId="1" type="noConversion"/>
  <pageMargins left="0.78740157499999996" right="0.78740157499999996" top="0.984251969" bottom="0.984251969" header="0.5" footer="0.5"/>
  <pageSetup scale="6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tabSelected="1" workbookViewId="0">
      <selection activeCell="D15" sqref="D15"/>
    </sheetView>
  </sheetViews>
  <sheetFormatPr defaultRowHeight="12.75" x14ac:dyDescent="0.2"/>
  <cols>
    <col min="1" max="1" width="27.5703125" customWidth="1"/>
    <col min="2" max="2" width="12.140625" customWidth="1"/>
    <col min="3" max="3" width="14.5703125" customWidth="1"/>
    <col min="4" max="4" width="9.140625" customWidth="1"/>
    <col min="5" max="5" width="12.42578125" bestFit="1" customWidth="1"/>
    <col min="6" max="6" width="9.140625" customWidth="1"/>
    <col min="7" max="7" width="12.42578125" bestFit="1" customWidth="1"/>
    <col min="8" max="8" width="9.140625" customWidth="1"/>
    <col min="9" max="9" width="12.42578125" bestFit="1" customWidth="1"/>
    <col min="10" max="256" width="11.42578125" customWidth="1"/>
  </cols>
  <sheetData>
    <row r="1" spans="1:15" x14ac:dyDescent="0.2">
      <c r="A1" t="s">
        <v>31</v>
      </c>
    </row>
    <row r="2" spans="1:15" ht="20.25" x14ac:dyDescent="0.3">
      <c r="B2" s="5" t="s">
        <v>37</v>
      </c>
      <c r="C2" s="5"/>
      <c r="D2" s="4"/>
      <c r="E2" s="4"/>
    </row>
    <row r="3" spans="1:15" s="14" customFormat="1" ht="20.25" x14ac:dyDescent="0.3">
      <c r="B3" s="9" t="s">
        <v>38</v>
      </c>
      <c r="C3" s="7"/>
      <c r="D3" s="8"/>
      <c r="E3" s="8"/>
      <c r="F3"/>
      <c r="G3"/>
      <c r="H3"/>
      <c r="I3"/>
      <c r="J3"/>
      <c r="K3"/>
      <c r="L3"/>
      <c r="M3"/>
      <c r="N3"/>
      <c r="O3"/>
    </row>
    <row r="4" spans="1:15" s="14" customFormat="1" ht="20.25" x14ac:dyDescent="0.3">
      <c r="B4" s="9" t="s">
        <v>34</v>
      </c>
      <c r="C4" s="7"/>
      <c r="D4" s="8"/>
      <c r="E4" s="8"/>
      <c r="F4"/>
      <c r="G4"/>
      <c r="H4"/>
      <c r="I4"/>
      <c r="J4"/>
      <c r="K4"/>
      <c r="L4"/>
      <c r="M4"/>
      <c r="N4"/>
      <c r="O4"/>
    </row>
    <row r="5" spans="1:15" ht="25.5" x14ac:dyDescent="0.2">
      <c r="B5" s="1" t="s">
        <v>0</v>
      </c>
      <c r="D5" s="2" t="s">
        <v>13</v>
      </c>
      <c r="G5" s="1" t="s">
        <v>17</v>
      </c>
    </row>
    <row r="7" spans="1:15" ht="14.25" x14ac:dyDescent="0.2">
      <c r="B7" s="2" t="s">
        <v>20</v>
      </c>
      <c r="D7" s="2" t="s">
        <v>15</v>
      </c>
      <c r="G7" s="2" t="s">
        <v>18</v>
      </c>
      <c r="H7" s="2" t="s">
        <v>29</v>
      </c>
    </row>
    <row r="8" spans="1:15" x14ac:dyDescent="0.2">
      <c r="B8" s="10">
        <v>807</v>
      </c>
      <c r="D8" s="20">
        <v>0.48499999999999999</v>
      </c>
      <c r="G8">
        <f>((D8*(1-D8))/B8)</f>
        <v>3.095105328376704E-4</v>
      </c>
      <c r="H8">
        <f>SQRT(G8)</f>
        <v>1.7592911437214434E-2</v>
      </c>
    </row>
    <row r="10" spans="1:15" s="14" customFormat="1" ht="20.25" x14ac:dyDescent="0.3">
      <c r="B10" s="9" t="s">
        <v>35</v>
      </c>
      <c r="C10" s="7"/>
      <c r="D10" s="8"/>
      <c r="E10"/>
      <c r="F10"/>
      <c r="G10"/>
    </row>
    <row r="11" spans="1:15" ht="25.5" x14ac:dyDescent="0.2">
      <c r="B11" s="1" t="s">
        <v>0</v>
      </c>
      <c r="D11" s="2" t="s">
        <v>13</v>
      </c>
      <c r="G11" s="1" t="s">
        <v>17</v>
      </c>
    </row>
    <row r="13" spans="1:15" ht="14.25" x14ac:dyDescent="0.2">
      <c r="B13" s="2" t="s">
        <v>21</v>
      </c>
      <c r="D13" s="2" t="s">
        <v>16</v>
      </c>
      <c r="G13" s="2" t="s">
        <v>19</v>
      </c>
      <c r="H13" s="2" t="s">
        <v>29</v>
      </c>
    </row>
    <row r="14" spans="1:15" x14ac:dyDescent="0.2">
      <c r="B14" s="10">
        <v>899</v>
      </c>
      <c r="D14" s="20">
        <v>0.83599999999999997</v>
      </c>
      <c r="G14">
        <f>((D14*(1-D14))/B14)</f>
        <v>1.5250723025583986E-4</v>
      </c>
      <c r="H14">
        <f>SQRT(G14)</f>
        <v>1.2349381776260699E-2</v>
      </c>
    </row>
    <row r="17" spans="2:8" x14ac:dyDescent="0.2">
      <c r="B17" s="2" t="s">
        <v>27</v>
      </c>
      <c r="C17" s="2" t="s">
        <v>28</v>
      </c>
      <c r="D17" s="2" t="s">
        <v>26</v>
      </c>
      <c r="E17" s="18" t="s">
        <v>2</v>
      </c>
      <c r="F17" s="2" t="s">
        <v>33</v>
      </c>
      <c r="G17" s="2" t="s">
        <v>39</v>
      </c>
      <c r="H17" s="2" t="s">
        <v>40</v>
      </c>
    </row>
    <row r="18" spans="2:8" x14ac:dyDescent="0.2">
      <c r="B18" s="3">
        <f>D8-D14</f>
        <v>-0.35099999999999998</v>
      </c>
      <c r="C18" s="3">
        <f>SQRT(G8+G14)</f>
        <v>2.149459846318396E-2</v>
      </c>
      <c r="D18" s="16">
        <f>B18/C18</f>
        <v>-16.329683971589155</v>
      </c>
      <c r="E18" s="19">
        <f>TDIST(ABS(D18),F18,2)</f>
        <v>8.356914127782901E-56</v>
      </c>
      <c r="F18" s="15">
        <f>B8+B14-2</f>
        <v>1704</v>
      </c>
      <c r="G18" s="23">
        <f>1-E18</f>
        <v>1</v>
      </c>
      <c r="H18" s="25">
        <f>1-E18/2</f>
        <v>1</v>
      </c>
    </row>
    <row r="21" spans="2:8" x14ac:dyDescent="0.2">
      <c r="C21" s="3"/>
      <c r="D21" s="3"/>
    </row>
    <row r="22" spans="2:8" x14ac:dyDescent="0.2">
      <c r="C22" s="3"/>
      <c r="D22" s="3"/>
    </row>
  </sheetData>
  <phoneticPr fontId="1" type="noConversion"/>
  <pageMargins left="0.78740157499999996" right="0.78740157499999996" top="0.984251969" bottom="0.984251969" header="0.5" footer="0.5"/>
  <pageSetup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Two sample t-test (DEFF)</vt:lpstr>
      <vt:lpstr>Two sample t-test (no DEFF)</vt:lpstr>
      <vt:lpstr>Two-sample t-test (SRS)</vt:lpstr>
    </vt:vector>
  </TitlesOfParts>
  <Company>ITSO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cgb9</dc:creator>
  <cp:lastModifiedBy>Fanny</cp:lastModifiedBy>
  <cp:lastPrinted>2009-05-14T16:26:29Z</cp:lastPrinted>
  <dcterms:created xsi:type="dcterms:W3CDTF">2008-12-11T18:55:00Z</dcterms:created>
  <dcterms:modified xsi:type="dcterms:W3CDTF">2018-07-23T08:12:26Z</dcterms:modified>
</cp:coreProperties>
</file>