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codeName="ThisWorkbook" autoCompressPictures="0"/>
  <mc:AlternateContent xmlns:mc="http://schemas.openxmlformats.org/markup-compatibility/2006">
    <mc:Choice Requires="x15">
      <x15ac:absPath xmlns:x15ac="http://schemas.microsoft.com/office/spreadsheetml/2010/11/ac" url="C:\Users\Claudia\Team CartONG Dropbox\Public Health MDC\Global Forms\XLS\SENS V3\Finalised V3 Forms\"/>
    </mc:Choice>
  </mc:AlternateContent>
  <xr:revisionPtr revIDLastSave="0" documentId="13_ncr:1_{6885E6AE-0761-4976-86CB-B5767D9AEDB6}" xr6:coauthVersionLast="47" xr6:coauthVersionMax="47" xr10:uidLastSave="{00000000-0000-0000-0000-000000000000}"/>
  <bookViews>
    <workbookView xWindow="-120" yWindow="-120" windowWidth="20730" windowHeight="11160" tabRatio="558" activeTab="6" xr2:uid="{00000000-000D-0000-FFFF-FFFF00000000}"/>
  </bookViews>
  <sheets>
    <sheet name="Introduction" sheetId="6" r:id="rId1"/>
    <sheet name="XLS_Overview" sheetId="11" r:id="rId2"/>
    <sheet name="Instructions" sheetId="16" r:id="rId3"/>
    <sheet name="survey" sheetId="18" r:id="rId4"/>
    <sheet name="troubleshooting (coming soon)" sheetId="12" state="hidden" r:id="rId5"/>
    <sheet name="choices" sheetId="20" r:id="rId6"/>
    <sheet name="settings" sheetId="21" r:id="rId7"/>
    <sheet name="META" sheetId="17" state="hidden" r:id="rId8"/>
  </sheets>
  <definedNames>
    <definedName name="_xlnm._FilterDatabase" localSheetId="5" hidden="1">choices!$A$1:$H$70</definedName>
    <definedName name="_xlnm._FilterDatabase" localSheetId="3" hidden="1">survey!$A$1:$Z$159</definedName>
    <definedName name="inst_adapt_msg_1">Instructions!$A$12</definedName>
    <definedName name="inst_adapt_msg_2">Instructions!$A$13</definedName>
    <definedName name="inst_adapt_msg_3">Instructions!$A$14</definedName>
    <definedName name="inst_adapt_title_1">Instructions!$A$11</definedName>
    <definedName name="inst_add_msg_1">Instructions!$A$51</definedName>
    <definedName name="inst_add_msg_2">Instructions!$A$52</definedName>
    <definedName name="inst_add_msg_3">Instructions!#REF!</definedName>
    <definedName name="inst_add_title_1">Instructions!$A$50</definedName>
    <definedName name="inst_app_title_1">Instructions!#REF!</definedName>
    <definedName name="inst_appearance_msg_1">Instructions!#REF!</definedName>
    <definedName name="inst_genset_msg_1">Instructions!$A$55</definedName>
    <definedName name="inst_genset_msg_2">Instructions!$A$56</definedName>
    <definedName name="inst_genset_msg_3">Instructions!$A$57</definedName>
    <definedName name="inst_genset_msg_4">Instructions!$A$59</definedName>
    <definedName name="inst_genset_msg_5">Instructions!#REF!</definedName>
    <definedName name="inst_genset_msg_6">Instructions!#REF!</definedName>
    <definedName name="inst_genset_msg_7">Instructions!$A$60</definedName>
    <definedName name="inst_genset_msg_8">Instructions!$A$61</definedName>
    <definedName name="inst_genset_title_1">Instructions!$A$54</definedName>
    <definedName name="inst_geo_msg_1">Instructions!$A$22</definedName>
    <definedName name="inst_geo_msg_10">Instructions!$A$34</definedName>
    <definedName name="inst_geo_msg_11">Instructions!$A$35</definedName>
    <definedName name="inst_geo_msg_12">Instructions!$A$36</definedName>
    <definedName name="inst_geo_msg_13">Instructions!$A$37</definedName>
    <definedName name="inst_geo_msg_14">Instructions!$A$38</definedName>
    <definedName name="inst_geo_msg_15">Instructions!$A$39</definedName>
    <definedName name="inst_geo_msg_16">Instructions!$A$40</definedName>
    <definedName name="inst_geo_msg_17">Instructions!$A$41</definedName>
    <definedName name="inst_geo_msg_2">Instructions!$A$23</definedName>
    <definedName name="inst_geo_msg_3">Instructions!$A$24</definedName>
    <definedName name="inst_geo_msg_4">Instructions!$A$30</definedName>
    <definedName name="inst_geo_msg_5">Instructions!$A$31</definedName>
    <definedName name="inst_geo_msg_6">Instructions!$A$33</definedName>
    <definedName name="inst_geo_msg_7">Instructions!#REF!</definedName>
    <definedName name="inst_geo_msg_8">Instructions!#REF!</definedName>
    <definedName name="inst_geo_msg_9">Instructions!#REF!</definedName>
    <definedName name="inst_geo_title_1">Instructions!$A$21</definedName>
    <definedName name="inst_get_msg_1">Instructions!$A$3</definedName>
    <definedName name="inst_get_msg_2">Instructions!$A$4</definedName>
    <definedName name="inst_get_msg_3">Instructions!$A$5</definedName>
    <definedName name="inst_get_msg_4">Instructions!$A$6</definedName>
    <definedName name="inst_get_msg_5">Instructions!$A$7</definedName>
    <definedName name="inst_get_title_1">Instructions!$A$1</definedName>
    <definedName name="inst_lang_msg_1">Instructions!$A$16</definedName>
    <definedName name="inst_lang_title_1">Instructions!$A$15</definedName>
    <definedName name="inst_opt_msg_1">Instructions!$A$44</definedName>
    <definedName name="inst_opt_msg_2">Instructions!$A$47</definedName>
    <definedName name="inst_opt_msg_3">Instructions!$A$48</definedName>
    <definedName name="inst_opt_title_1">Instructions!$A$43</definedName>
    <definedName name="inst_prep_msg_1">Instructions!#REF!</definedName>
    <definedName name="inst_prep_msg_2">Instructions!#REF!</definedName>
    <definedName name="inst_prep_msg_3">Instructions!#REF!</definedName>
    <definedName name="inst_prep_msg_4">Instructions!#REF!</definedName>
    <definedName name="inst_prep_msg_5">Instructions!#REF!</definedName>
    <definedName name="inst_prep_msg_6">Instructions!#REF!</definedName>
    <definedName name="inst_prep_title_1">Instructions!#REF!</definedName>
    <definedName name="inst_test_msg_1">Instructions!$A$65</definedName>
    <definedName name="inst_test_msg_2">Instructions!$A$66</definedName>
    <definedName name="inst_test_title_1">Instructions!#REF!</definedName>
    <definedName name="intro_aim_msg1">Introduction!$B$9</definedName>
    <definedName name="intro_aim_msg2">Introduction!$B$10</definedName>
    <definedName name="intro_aim_msg3">Introduction!$B$11</definedName>
    <definedName name="intro_aim_sectiontitle">Introduction!$B$8</definedName>
    <definedName name="intro_maintitle">Introduction!$B$3</definedName>
    <definedName name="intro_overview_msg_1">Introduction!$B$17</definedName>
    <definedName name="intro_overview_msg_2">Introduction!$B$18</definedName>
    <definedName name="intro_overview_msg_3">Introduction!$B$19</definedName>
    <definedName name="intro_overview_msg_4">Introduction!$B$20</definedName>
    <definedName name="intro_overview_msg_6">Introduction!$B$15</definedName>
    <definedName name="intro_overview_sectiontitle">Introduction!$B$13</definedName>
    <definedName name="over_app_msg_1">XLS_Overview!$A$59</definedName>
    <definedName name="over_app_msg_2">XLS_Overview!$A$60</definedName>
    <definedName name="over_app_msg_3">XLS_Overview!$A$61</definedName>
    <definedName name="over_app_msg_4">XLS_Overview!$A$62</definedName>
    <definedName name="over_calc_desc_1">XLS_Overview!#REF!</definedName>
    <definedName name="over_calc_msg_1">XLS_Overview!$A$57</definedName>
    <definedName name="over_calc_msg_2">XLS_Overview!#REF!</definedName>
    <definedName name="over_calc_msg_3">XLS_Overview!#REF!</definedName>
    <definedName name="over_calc_msg_4">XLS_Overview!#REF!</definedName>
    <definedName name="over_calc_msg_5">XLS_Overview!#REF!</definedName>
    <definedName name="over_cond_desc_1">XLS_Overview!$B$48</definedName>
    <definedName name="over_cond_desc_2">XLS_Overview!$B$49</definedName>
    <definedName name="over_cond_desc_3">XLS_Overview!#REF!</definedName>
    <definedName name="over_cond_desc_4">XLS_Overview!$B$51</definedName>
    <definedName name="over_cond_desc_6">XLS_Overview!$A$53</definedName>
    <definedName name="over_cond_desc_7">XLS_Overview!$A$54</definedName>
    <definedName name="over_cond_msg_1">XLS_Overview!$A$47</definedName>
    <definedName name="over_cond_msg_2">XLS_Overview!$A$48</definedName>
    <definedName name="over_cond_msg_3">XLS_Overview!$A$49</definedName>
    <definedName name="over_cond_msg_4">XLS_Overview!#REF!</definedName>
    <definedName name="over_cond_msg_5">XLS_Overview!$A$51</definedName>
    <definedName name="over_const_desc_1">XLS_Overview!$B$40</definedName>
    <definedName name="over_const_desc_2">XLS_Overview!$B$41</definedName>
    <definedName name="over_const_desc_3">XLS_Overview!$B$42</definedName>
    <definedName name="over_const_msg_1">XLS_Overview!$A$39</definedName>
    <definedName name="over_const_msg_2">XLS_Overview!$A$40</definedName>
    <definedName name="over_const_msg_3">XLS_Overview!$A$41</definedName>
    <definedName name="over_const_msg_4">XLS_Overview!$A$42</definedName>
    <definedName name="over_const_msg_5">XLS_Overview!$A$43</definedName>
    <definedName name="over_const_msg_6">XLS_Overview!$A$44</definedName>
    <definedName name="over_far_maintitle">XLS_Overview!$A$64</definedName>
    <definedName name="over_far_msg_1">XLS_Overview!$A$65</definedName>
    <definedName name="over_far_subtitle_1">XLS_Overview!$A$66</definedName>
    <definedName name="over_far_subtitle_2">XLS_Overview!$A$69</definedName>
    <definedName name="over_gen_maintitle">XLS_Overview!$A$1</definedName>
    <definedName name="over_gen_role_desc_1">XLS_Overview!$B$20</definedName>
    <definedName name="over_gen_role_desc_10">XLS_Overview!$B$29</definedName>
    <definedName name="over_gen_role_desc_11">XLS_Overview!$B$30</definedName>
    <definedName name="over_gen_role_desc_12">XLS_Overview!$B$31</definedName>
    <definedName name="over_gen_role_desc_13">XLS_Overview!$B$32</definedName>
    <definedName name="over_gen_role_desc_14">XLS_Overview!$B$33</definedName>
    <definedName name="over_gen_role_desc_15">XLS_Overview!$B$34</definedName>
    <definedName name="over_gen_role_desc_2">XLS_Overview!$B$21</definedName>
    <definedName name="over_gen_role_desc_3">XLS_Overview!$B$22</definedName>
    <definedName name="over_gen_role_desc_4">XLS_Overview!$B$23</definedName>
    <definedName name="over_gen_role_desc_5">XLS_Overview!$B$24</definedName>
    <definedName name="over_gen_role_desc_6">XLS_Overview!$B$25</definedName>
    <definedName name="over_gen_role_desc_7">XLS_Overview!$B$26</definedName>
    <definedName name="over_gen_role_desc_8">XLS_Overview!$B$27</definedName>
    <definedName name="over_gen_role_desc_9">XLS_Overview!$B$28</definedName>
    <definedName name="over_gen_role_msg_1">XLS_Overview!$A$20</definedName>
    <definedName name="over_gen_role_msg_10">XLS_Overview!$A$29</definedName>
    <definedName name="over_gen_role_msg_11">XLS_Overview!$A$30</definedName>
    <definedName name="over_gen_role_msg_12">XLS_Overview!$A$31</definedName>
    <definedName name="over_gen_role_msg_13">XLS_Overview!$A$32</definedName>
    <definedName name="over_gen_role_msg_14">XLS_Overview!$A$33</definedName>
    <definedName name="over_gen_role_msg_15">XLS_Overview!$A$34</definedName>
    <definedName name="over_gen_role_msg_2">XLS_Overview!$A$21</definedName>
    <definedName name="over_gen_role_msg_3">XLS_Overview!$A$22</definedName>
    <definedName name="over_gen_role_msg_4">XLS_Overview!$A$23</definedName>
    <definedName name="over_gen_role_msg_5">XLS_Overview!$A$24</definedName>
    <definedName name="over_gen_role_msg_6">XLS_Overview!$A$25</definedName>
    <definedName name="over_gen_role_msg_7">XLS_Overview!$A$26</definedName>
    <definedName name="over_gen_role_msg_8">XLS_Overview!$A$27</definedName>
    <definedName name="over_gen_role_msg_9">XLS_Overview!$A$28</definedName>
    <definedName name="over_gen_subtitle_1">XLS_Overview!$A$3</definedName>
    <definedName name="over_gen_subtitle_2">XLS_Overview!$A$19</definedName>
    <definedName name="over_gen_type_def_1">XLS_Overview!$B$4</definedName>
    <definedName name="over_gen_type_def_10">XLS_Overview!$B$13</definedName>
    <definedName name="over_gen_type_def_11">XLS_Overview!$B$14</definedName>
    <definedName name="over_gen_type_def_12">XLS_Overview!$B$15</definedName>
    <definedName name="over_gen_type_def_13">XLS_Overview!$B$16</definedName>
    <definedName name="over_gen_type_def_14">XLS_Overview!$B$17</definedName>
    <definedName name="over_gen_type_def_2">XLS_Overview!$B$5</definedName>
    <definedName name="over_gen_type_def_3">XLS_Overview!$B$6</definedName>
    <definedName name="over_gen_type_def_4">XLS_Overview!$B$7</definedName>
    <definedName name="over_gen_type_def_5">XLS_Overview!$B$8</definedName>
    <definedName name="over_gen_type_def_6">XLS_Overview!$B$9</definedName>
    <definedName name="over_gen_type_def_7">XLS_Overview!$B$10</definedName>
    <definedName name="over_gen_type_def_8">XLS_Overview!$B$11</definedName>
    <definedName name="over_gen_type_def_9">XLS_Overview!$B$12</definedName>
    <definedName name="over_gen_type_msg_1">XLS_Overview!$A$4</definedName>
    <definedName name="over_gen_type_msg_10">XLS_Overview!$A$13</definedName>
    <definedName name="over_gen_type_msg_11">XLS_Overview!$A$14</definedName>
    <definedName name="over_gen_type_msg_12">XLS_Overview!$A$15</definedName>
    <definedName name="over_gen_type_msg_13">XLS_Overview!$A$16</definedName>
    <definedName name="over_gen_type_msg_14">XLS_Overview!$A$17</definedName>
    <definedName name="over_gen_type_msg_2">XLS_Overview!$A$5</definedName>
    <definedName name="over_gen_type_msg_3">XLS_Overview!$A$6</definedName>
    <definedName name="over_gen_type_msg_4">XLS_Overview!$A$7</definedName>
    <definedName name="over_gen_type_msg_5">XLS_Overview!$A$8</definedName>
    <definedName name="over_gen_type_msg_6">XLS_Overview!$A$9</definedName>
    <definedName name="over_gen_type_msg_7">XLS_Overview!$A$10</definedName>
    <definedName name="over_gen_type_msg_8">XLS_Overview!$A$11</definedName>
    <definedName name="over_gen_type_msg_9">XLS_Overview!$A$12</definedName>
    <definedName name="over_gen_type_subtitle_1">XLS_Overview!$A$3</definedName>
    <definedName name="over_grp_msg_1">XLS_Overview!$A$67</definedName>
    <definedName name="over_rpt_msg_1">XLS_Overview!$A$72</definedName>
    <definedName name="over_settings_maintitle">XLS_Overview!$A$36</definedName>
    <definedName name="over_settings_msg_1">XLS_Overview!$A$37</definedName>
    <definedName name="over_settings_subtitle_1">XLS_Overview!$A$38</definedName>
    <definedName name="over_settings_subtitle_2">XLS_Overview!$A$46</definedName>
    <definedName name="over_settings_subtitle_3">XLS_Overview!$A$56</definedName>
    <definedName name="over_settings_subtitle_4">XLS_Overview!$A$58</definedName>
    <definedName name="over_type_subtitle_1">XLS_Overview!$A$3</definedName>
    <definedName name="sl_language">Introduction!$B$6</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9" i="16" l="1"/>
  <c r="A8" i="16"/>
  <c r="A16" i="16" l="1"/>
  <c r="A5" i="16"/>
  <c r="A51" i="16"/>
  <c r="A65" i="16"/>
  <c r="A59" i="16"/>
  <c r="A57" i="16"/>
  <c r="A54" i="16"/>
  <c r="A1" i="16"/>
  <c r="A3" i="16"/>
  <c r="A4" i="16"/>
  <c r="A6" i="16"/>
  <c r="A7" i="16"/>
  <c r="A11" i="16"/>
  <c r="A12" i="16"/>
  <c r="A13" i="16"/>
  <c r="A14" i="16"/>
  <c r="A15" i="16"/>
  <c r="A21" i="16"/>
  <c r="A22" i="16"/>
  <c r="A23" i="16"/>
  <c r="A24" i="16"/>
  <c r="A30" i="16"/>
  <c r="A31" i="16"/>
  <c r="A33" i="16"/>
  <c r="A34" i="16"/>
  <c r="A35" i="16"/>
  <c r="A36" i="16"/>
  <c r="A37" i="16"/>
  <c r="A38" i="16"/>
  <c r="A39" i="16"/>
  <c r="A40" i="16"/>
  <c r="A41" i="16"/>
  <c r="A43" i="16"/>
  <c r="A44" i="16"/>
  <c r="A47" i="16"/>
  <c r="A48" i="16"/>
  <c r="A50" i="16"/>
  <c r="A52" i="16"/>
  <c r="A55" i="16"/>
  <c r="A56" i="16"/>
  <c r="A60" i="16"/>
  <c r="A61" i="16"/>
  <c r="A66" i="16"/>
  <c r="B34" i="11"/>
  <c r="A43" i="11"/>
  <c r="A51" i="11"/>
  <c r="A60" i="11"/>
  <c r="A61" i="11"/>
  <c r="A57" i="11"/>
  <c r="B11" i="6"/>
  <c r="B3" i="6"/>
  <c r="B9" i="6"/>
  <c r="B15" i="6"/>
  <c r="A3" i="11"/>
  <c r="A58" i="11"/>
  <c r="A56" i="11"/>
  <c r="A46" i="11"/>
  <c r="A38" i="11"/>
  <c r="A37" i="11"/>
  <c r="A36" i="11"/>
  <c r="A72" i="11"/>
  <c r="A67" i="11"/>
  <c r="B12" i="11"/>
  <c r="B11" i="11"/>
  <c r="B10" i="11"/>
  <c r="B9" i="11"/>
  <c r="B8" i="11"/>
  <c r="B7" i="11"/>
  <c r="B6" i="11"/>
  <c r="B5" i="11"/>
  <c r="B17" i="11"/>
  <c r="B16" i="11"/>
  <c r="B15" i="11"/>
  <c r="B14" i="11"/>
  <c r="B13" i="11"/>
  <c r="B4" i="11"/>
  <c r="A19" i="11"/>
  <c r="B28" i="11"/>
  <c r="B27" i="11"/>
  <c r="B26" i="11"/>
  <c r="B25" i="11"/>
  <c r="B24" i="11"/>
  <c r="B23" i="11"/>
  <c r="B22" i="11"/>
  <c r="B21" i="11"/>
  <c r="B33" i="11"/>
  <c r="B32" i="11"/>
  <c r="B31" i="11"/>
  <c r="B30" i="11"/>
  <c r="B29" i="11"/>
  <c r="B20" i="11"/>
  <c r="A1" i="11"/>
  <c r="A69" i="11"/>
  <c r="A66" i="11"/>
  <c r="A65" i="11"/>
  <c r="A64" i="11"/>
  <c r="A44" i="11"/>
  <c r="A42" i="11"/>
  <c r="A41" i="11"/>
  <c r="A40" i="11"/>
  <c r="A39" i="11"/>
  <c r="B42" i="11"/>
  <c r="B41" i="11"/>
  <c r="B40" i="11"/>
  <c r="A49" i="11"/>
  <c r="A48" i="11"/>
  <c r="A47" i="11"/>
  <c r="A54" i="11"/>
  <c r="A53" i="11"/>
  <c r="B51" i="11"/>
  <c r="B49" i="11"/>
  <c r="B48" i="11"/>
  <c r="A62" i="11"/>
  <c r="A59" i="11"/>
  <c r="B13" i="6"/>
  <c r="B20" i="6"/>
  <c r="B19" i="6"/>
  <c r="B18" i="6"/>
  <c r="B17" i="6"/>
  <c r="B8" i="6"/>
  <c r="B10" i="6"/>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F60" i="17"/>
  <c r="F61" i="17"/>
  <c r="F62"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89" i="17"/>
  <c r="F90" i="17"/>
  <c r="F91" i="17"/>
  <c r="F92" i="17"/>
  <c r="F93" i="17"/>
  <c r="F94" i="17"/>
  <c r="F95" i="17"/>
  <c r="F96" i="17"/>
  <c r="F97" i="17"/>
  <c r="F98" i="17"/>
  <c r="F99" i="17"/>
  <c r="F100" i="17"/>
  <c r="F101" i="17"/>
  <c r="F102" i="17"/>
  <c r="F103" i="17"/>
  <c r="F104" i="17"/>
  <c r="F105" i="17"/>
  <c r="F106" i="17"/>
  <c r="F107" i="17"/>
  <c r="F108" i="17"/>
  <c r="F109" i="17"/>
  <c r="F110" i="17"/>
  <c r="F111" i="17"/>
  <c r="F112" i="17"/>
  <c r="F113" i="17"/>
  <c r="F114" i="17"/>
  <c r="F115" i="17"/>
  <c r="F116" i="17"/>
  <c r="F117" i="17"/>
  <c r="F118" i="17"/>
  <c r="F119" i="17"/>
  <c r="F120" i="17"/>
  <c r="F121" i="17"/>
  <c r="F122" i="17"/>
  <c r="F123" i="17"/>
  <c r="F124" i="17"/>
  <c r="F125" i="17"/>
  <c r="F126" i="17"/>
  <c r="F127" i="17"/>
  <c r="F128" i="17"/>
  <c r="F129" i="17"/>
  <c r="F130" i="17"/>
  <c r="F131" i="17"/>
  <c r="F132" i="17"/>
  <c r="F133" i="17"/>
  <c r="F134" i="17"/>
  <c r="F135" i="17"/>
  <c r="F136" i="17"/>
  <c r="F137" i="17"/>
  <c r="F138" i="17"/>
  <c r="F139" i="17"/>
  <c r="F140" i="17"/>
  <c r="F141" i="17"/>
  <c r="F142" i="17"/>
  <c r="F143" i="17"/>
  <c r="F144" i="17"/>
  <c r="F145" i="17"/>
  <c r="F146" i="17"/>
  <c r="F147" i="17"/>
  <c r="F148" i="17"/>
  <c r="F149" i="17"/>
  <c r="F150" i="17"/>
  <c r="F151" i="17"/>
  <c r="F152" i="17"/>
  <c r="F153" i="17"/>
  <c r="F154" i="17"/>
  <c r="F155" i="17"/>
  <c r="F156" i="17"/>
  <c r="F157" i="17"/>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G32" i="17"/>
  <c r="G82" i="17"/>
  <c r="G112" i="17"/>
  <c r="G120" i="17"/>
  <c r="G154" i="17"/>
  <c r="G79" i="17"/>
  <c r="G24" i="17"/>
  <c r="G43" i="17"/>
  <c r="G10" i="17"/>
  <c r="G64" i="17"/>
  <c r="G180" i="17"/>
  <c r="G77" i="17"/>
  <c r="G36" i="17"/>
  <c r="G158" i="17"/>
  <c r="G65" i="17"/>
  <c r="G60" i="17"/>
  <c r="G74" i="17"/>
  <c r="G91" i="17"/>
  <c r="G181" i="17"/>
  <c r="G136" i="17"/>
  <c r="G139" i="17"/>
  <c r="G68" i="17"/>
  <c r="G148" i="17"/>
  <c r="G117" i="17"/>
  <c r="G131" i="17"/>
  <c r="G167" i="17"/>
  <c r="G54" i="17"/>
  <c r="G147" i="17"/>
  <c r="G159" i="17"/>
  <c r="G19" i="17"/>
  <c r="G33" i="17"/>
  <c r="G40" i="17"/>
  <c r="G56" i="17"/>
  <c r="G128" i="17"/>
  <c r="G11" i="17"/>
  <c r="G104" i="17"/>
  <c r="G71" i="17"/>
  <c r="G151" i="17"/>
  <c r="G119" i="17"/>
  <c r="G17" i="17"/>
  <c r="G161" i="17"/>
  <c r="G183" i="17"/>
  <c r="G15" i="17"/>
  <c r="G144" i="17"/>
  <c r="G175" i="17"/>
  <c r="G166" i="17"/>
  <c r="G172" i="17"/>
  <c r="G111" i="17"/>
  <c r="G61" i="17"/>
  <c r="G84" i="17"/>
  <c r="G86" i="17"/>
  <c r="G174" i="17"/>
  <c r="G171" i="17"/>
  <c r="G47" i="17"/>
  <c r="G46" i="17"/>
  <c r="G75" i="17"/>
  <c r="G62" i="17"/>
  <c r="G133" i="17"/>
  <c r="G105" i="17"/>
  <c r="G92" i="17"/>
  <c r="G30" i="17"/>
  <c r="G106" i="17"/>
  <c r="G20" i="17"/>
  <c r="G93" i="17"/>
  <c r="G160" i="17"/>
  <c r="G118" i="17"/>
  <c r="G49" i="17"/>
  <c r="G69" i="17"/>
  <c r="G153" i="17"/>
  <c r="G51" i="17"/>
  <c r="G95" i="17"/>
  <c r="G58" i="17"/>
  <c r="G78" i="17"/>
  <c r="G50" i="17"/>
  <c r="G165" i="17"/>
  <c r="G14" i="17"/>
  <c r="G124" i="17"/>
  <c r="G142" i="17"/>
  <c r="G113" i="17"/>
  <c r="G168" i="17"/>
  <c r="G108" i="17"/>
  <c r="G25" i="17"/>
  <c r="G70" i="17"/>
  <c r="G81" i="17"/>
  <c r="G116" i="17"/>
  <c r="G16" i="17"/>
  <c r="G34" i="17"/>
  <c r="G164" i="17"/>
  <c r="G103" i="17"/>
  <c r="G140" i="17"/>
  <c r="G53" i="17"/>
  <c r="G80" i="17"/>
  <c r="G26" i="17"/>
  <c r="G122" i="17"/>
  <c r="G28" i="17"/>
  <c r="G48" i="17"/>
  <c r="G18" i="17"/>
  <c r="G169" i="17"/>
  <c r="G137" i="17"/>
  <c r="G87" i="17"/>
  <c r="G157" i="17"/>
  <c r="G141" i="17"/>
  <c r="G37" i="17"/>
  <c r="G57" i="17"/>
  <c r="G66" i="17"/>
  <c r="G125" i="17"/>
  <c r="G162" i="17"/>
  <c r="G129" i="17"/>
  <c r="G31" i="17"/>
  <c r="G98" i="17"/>
  <c r="G72" i="17"/>
  <c r="G182" i="17"/>
  <c r="G39" i="17"/>
  <c r="G155" i="17"/>
  <c r="G29" i="17"/>
  <c r="G63" i="17"/>
  <c r="G135" i="17"/>
  <c r="G173" i="17"/>
  <c r="G185" i="17"/>
  <c r="G179" i="17"/>
  <c r="G138" i="17"/>
  <c r="G178" i="17"/>
  <c r="G100" i="17"/>
  <c r="G146" i="17"/>
  <c r="G184" i="17"/>
  <c r="G134" i="17"/>
  <c r="G13" i="17"/>
  <c r="G94" i="17"/>
  <c r="G121" i="17"/>
  <c r="G41" i="17"/>
  <c r="G85" i="17"/>
  <c r="G44" i="17"/>
  <c r="G110" i="17"/>
  <c r="G150" i="17"/>
  <c r="G35" i="17"/>
  <c r="G42" i="17"/>
  <c r="G107" i="17"/>
  <c r="G152" i="17"/>
  <c r="G45" i="17"/>
  <c r="G67" i="17"/>
  <c r="G89" i="17"/>
  <c r="G156" i="17"/>
  <c r="G97" i="17"/>
  <c r="G52" i="17"/>
  <c r="G114" i="17"/>
  <c r="G55" i="17"/>
  <c r="G176" i="17"/>
  <c r="G21" i="17"/>
  <c r="G143" i="17"/>
  <c r="G83" i="17"/>
  <c r="G127" i="17"/>
  <c r="G170" i="17"/>
  <c r="G96" i="17"/>
  <c r="G177" i="17"/>
  <c r="G130" i="17"/>
  <c r="G12" i="17"/>
  <c r="G126" i="17"/>
  <c r="G99" i="17"/>
  <c r="G123" i="17"/>
  <c r="G59" i="17"/>
  <c r="G22" i="17"/>
  <c r="G132" i="17"/>
  <c r="G88" i="17"/>
  <c r="G27" i="17"/>
  <c r="G90" i="17"/>
  <c r="G101" i="17"/>
  <c r="G145" i="17"/>
  <c r="G149" i="17"/>
  <c r="G109" i="17"/>
  <c r="G38" i="17"/>
  <c r="G102" i="17"/>
  <c r="G76" i="17"/>
  <c r="G115" i="17"/>
  <c r="G73" i="17"/>
  <c r="G163" i="17"/>
  <c r="G23" i="17"/>
</calcChain>
</file>

<file path=xl/sharedStrings.xml><?xml version="1.0" encoding="utf-8"?>
<sst xmlns="http://schemas.openxmlformats.org/spreadsheetml/2006/main" count="2547" uniqueCount="1520">
  <si>
    <t>Select language / Choix de la langue</t>
  </si>
  <si>
    <t>Français</t>
  </si>
  <si>
    <t>text</t>
  </si>
  <si>
    <t>integer</t>
  </si>
  <si>
    <t>decimal</t>
  </si>
  <si>
    <t>select_one [options]</t>
  </si>
  <si>
    <t>select_multiple [options]</t>
  </si>
  <si>
    <t>note</t>
  </si>
  <si>
    <t>geopoint</t>
  </si>
  <si>
    <t>image</t>
  </si>
  <si>
    <t>barcode</t>
  </si>
  <si>
    <t>date</t>
  </si>
  <si>
    <t>datetime</t>
  </si>
  <si>
    <t>audio</t>
  </si>
  <si>
    <t>video</t>
  </si>
  <si>
    <t>calculate</t>
  </si>
  <si>
    <t>Columns</t>
  </si>
  <si>
    <t>type</t>
  </si>
  <si>
    <t>name</t>
  </si>
  <si>
    <t>label::English</t>
  </si>
  <si>
    <t>hint::English</t>
  </si>
  <si>
    <t>constraint</t>
  </si>
  <si>
    <t>constraint_message::English</t>
  </si>
  <si>
    <t>calculation</t>
  </si>
  <si>
    <t>relevant</t>
  </si>
  <si>
    <t>repeat_count</t>
  </si>
  <si>
    <t>choice_filter</t>
  </si>
  <si>
    <t>appearance</t>
  </si>
  <si>
    <t>required</t>
  </si>
  <si>
    <t>media::image</t>
  </si>
  <si>
    <t>analysis</t>
  </si>
  <si>
    <t>Exemples</t>
  </si>
  <si>
    <t>no-calendar</t>
  </si>
  <si>
    <t>label::Français</t>
  </si>
  <si>
    <t>hint::Français</t>
  </si>
  <si>
    <t>constraint_message::Français</t>
  </si>
  <si>
    <t>begin group</t>
  </si>
  <si>
    <t>deviceid</t>
  </si>
  <si>
    <t>DeviceID</t>
  </si>
  <si>
    <t>start</t>
  </si>
  <si>
    <t>TimeStartRecorded</t>
  </si>
  <si>
    <t>end</t>
  </si>
  <si>
    <t>TimeEndRecorded</t>
  </si>
  <si>
    <t>.&lt;= today()</t>
  </si>
  <si>
    <t>yes</t>
  </si>
  <si>
    <t>select_one camp</t>
  </si>
  <si>
    <t>ZONE</t>
  </si>
  <si>
    <t>BLOCK</t>
  </si>
  <si>
    <t>SECTION</t>
  </si>
  <si>
    <t>CLUSTER</t>
  </si>
  <si>
    <t>TEAM</t>
  </si>
  <si>
    <t>selected(${ENUMERATOR},'96')</t>
  </si>
  <si>
    <t>HH</t>
  </si>
  <si>
    <t>end group</t>
  </si>
  <si>
    <t>select_one sex</t>
  </si>
  <si>
    <t>1=2</t>
  </si>
  <si>
    <t>select_one yesno</t>
  </si>
  <si>
    <t>minimal</t>
  </si>
  <si>
    <t>begin repeat</t>
  </si>
  <si>
    <t>select_one yesnodk</t>
  </si>
  <si>
    <t>end repeat</t>
  </si>
  <si>
    <t>field-list</t>
  </si>
  <si>
    <t>VINT</t>
  </si>
  <si>
    <t>VSUPCON</t>
  </si>
  <si>
    <t>list name</t>
  </si>
  <si>
    <t>Other</t>
  </si>
  <si>
    <t>Autre</t>
  </si>
  <si>
    <t>camp</t>
  </si>
  <si>
    <t>AAA</t>
  </si>
  <si>
    <t>BBB</t>
  </si>
  <si>
    <t>CCC</t>
  </si>
  <si>
    <t>Ne sait pas</t>
  </si>
  <si>
    <t>Don't know</t>
  </si>
  <si>
    <t>No</t>
  </si>
  <si>
    <t>Non</t>
  </si>
  <si>
    <t>Yes</t>
  </si>
  <si>
    <t>Oui</t>
  </si>
  <si>
    <t>sex</t>
  </si>
  <si>
    <t>Male</t>
  </si>
  <si>
    <t>Female</t>
  </si>
  <si>
    <t>yesno</t>
  </si>
  <si>
    <t>Absent</t>
  </si>
  <si>
    <t>yesnodk</t>
  </si>
  <si>
    <t>form_title</t>
  </si>
  <si>
    <t>form_id</t>
  </si>
  <si>
    <t>default_language</t>
  </si>
  <si>
    <t>version</t>
  </si>
  <si>
    <t>instance_name</t>
  </si>
  <si>
    <t>English</t>
  </si>
  <si>
    <t>Message viewed during the validation</t>
  </si>
  <si>
    <t>What it means</t>
  </si>
  <si>
    <t>What you can do to correct it</t>
  </si>
  <si>
    <t>There is already a form with the same ID</t>
  </si>
  <si>
    <t>If there are no existing submissions, you can update it directly through the project's page, otherwise you need to make sure you change the form's ID before uploading it</t>
  </si>
  <si>
    <t>This variable name already exists</t>
  </si>
  <si>
    <t>Modify one of the variable names so that there are no longer any duplicates</t>
  </si>
  <si>
    <t>A choice list is not recognised</t>
  </si>
  <si>
    <t>Create the corresponding choice lists in the "choices" tab (or check for spelling mistakes in existing choice list name)</t>
  </si>
  <si>
    <t>There is inadequate syntax ({}, $ etc)</t>
  </si>
  <si>
    <t xml:space="preserve">Use search and find Excel features to find the line on which the error has occured and check all your syntax to ensure it is correct. </t>
  </si>
  <si>
    <t>Langue</t>
  </si>
  <si>
    <t>over_gen_subtitle_1</t>
  </si>
  <si>
    <t>inst_adapt_msg_1</t>
  </si>
  <si>
    <t>inst_adapt_msg_2</t>
  </si>
  <si>
    <t>inst_adapt_msg_3</t>
  </si>
  <si>
    <t>inst_adapt_title_1</t>
  </si>
  <si>
    <t>inst_add_msg_1</t>
  </si>
  <si>
    <t>inst_add_msg_2</t>
  </si>
  <si>
    <t>inst_add_msg_3</t>
  </si>
  <si>
    <t>inst_add_title_1</t>
  </si>
  <si>
    <t>inst_app_title_1</t>
  </si>
  <si>
    <t>inst_appearance_msg_1</t>
  </si>
  <si>
    <t>inst_genset_msg_1</t>
  </si>
  <si>
    <t>inst_genset_msg_2</t>
  </si>
  <si>
    <t>inst_genset_msg_3</t>
  </si>
  <si>
    <t>inst_genset_msg_4</t>
  </si>
  <si>
    <t>inst_genset_msg_5</t>
  </si>
  <si>
    <t>inst_genset_msg_6</t>
  </si>
  <si>
    <t>inst_genset_msg_7</t>
  </si>
  <si>
    <t>inst_genset_msg_8</t>
  </si>
  <si>
    <t>inst_genset_title_1</t>
  </si>
  <si>
    <t>inst_geo_msg_1</t>
  </si>
  <si>
    <t>inst_geo_msg_10</t>
  </si>
  <si>
    <t>inst_geo_msg_11</t>
  </si>
  <si>
    <t>inst_geo_msg_12</t>
  </si>
  <si>
    <t>inst_geo_msg_13</t>
  </si>
  <si>
    <t>inst_geo_msg_14</t>
  </si>
  <si>
    <t>inst_geo_msg_15</t>
  </si>
  <si>
    <t>inst_geo_msg_16</t>
  </si>
  <si>
    <t>inst_geo_msg_17</t>
  </si>
  <si>
    <t>inst_geo_msg_2</t>
  </si>
  <si>
    <t>inst_geo_msg_3</t>
  </si>
  <si>
    <t>inst_geo_msg_4</t>
  </si>
  <si>
    <t>inst_geo_msg_5</t>
  </si>
  <si>
    <t>inst_geo_msg_6</t>
  </si>
  <si>
    <t>inst_geo_msg_7</t>
  </si>
  <si>
    <t>inst_geo_msg_8</t>
  </si>
  <si>
    <t>inst_geo_msg_9</t>
  </si>
  <si>
    <t>inst_geo_title_1</t>
  </si>
  <si>
    <t>inst_get_msg_1</t>
  </si>
  <si>
    <t>inst_get_msg_2</t>
  </si>
  <si>
    <t>inst_get_msg_3</t>
  </si>
  <si>
    <t>inst_get_msg_4</t>
  </si>
  <si>
    <t>inst_get_msg_5</t>
  </si>
  <si>
    <t>inst_get_title_1</t>
  </si>
  <si>
    <t>inst_lang_msg_1</t>
  </si>
  <si>
    <t>inst_lang_title_1</t>
  </si>
  <si>
    <t>inst_opt_msg_1</t>
  </si>
  <si>
    <t>inst_opt_msg_2</t>
  </si>
  <si>
    <t>inst_opt_msg_3</t>
  </si>
  <si>
    <t>inst_opt_title_1</t>
  </si>
  <si>
    <t>inst_prep_msg_1</t>
  </si>
  <si>
    <t>inst_prep_msg_2</t>
  </si>
  <si>
    <t>inst_prep_msg_3</t>
  </si>
  <si>
    <t>inst_prep_msg_4</t>
  </si>
  <si>
    <t>inst_prep_msg_5</t>
  </si>
  <si>
    <t>inst_prep_msg_6</t>
  </si>
  <si>
    <t>inst_prep_title_1</t>
  </si>
  <si>
    <t>inst_test_msg_1</t>
  </si>
  <si>
    <t>inst_test_msg_2</t>
  </si>
  <si>
    <t>inst_test_title_1</t>
  </si>
  <si>
    <t>intro_aim_msg1</t>
  </si>
  <si>
    <t>intro_aim_msg2</t>
  </si>
  <si>
    <t>intro_aim_msg3</t>
  </si>
  <si>
    <t>intro_aim_sectiontitle</t>
  </si>
  <si>
    <t>intro_maintitle</t>
  </si>
  <si>
    <t>intro_overview_msg_1</t>
  </si>
  <si>
    <t>intro_overview_msg_2</t>
  </si>
  <si>
    <t>intro_overview_msg_3</t>
  </si>
  <si>
    <t>intro_overview_msg_4</t>
  </si>
  <si>
    <t>intro_overview_msg_6</t>
  </si>
  <si>
    <t>intro_overview_sectiontitle</t>
  </si>
  <si>
    <t>over_app_msg_1</t>
  </si>
  <si>
    <t>over_app_msg_2</t>
  </si>
  <si>
    <t>over_app_msg_3</t>
  </si>
  <si>
    <t>over_app_msg_4</t>
  </si>
  <si>
    <t>over_calc_desc_1</t>
  </si>
  <si>
    <t>over_calc_msg_1</t>
  </si>
  <si>
    <t>over_calc_msg_2</t>
  </si>
  <si>
    <t>over_calc_msg_3</t>
  </si>
  <si>
    <t>over_calc_msg_4</t>
  </si>
  <si>
    <t>over_calc_msg_5</t>
  </si>
  <si>
    <t>over_cond_desc_1</t>
  </si>
  <si>
    <t>over_cond_desc_2</t>
  </si>
  <si>
    <t>over_cond_desc_3</t>
  </si>
  <si>
    <t>over_cond_desc_4</t>
  </si>
  <si>
    <t>over_cond_desc_6</t>
  </si>
  <si>
    <t>over_cond_desc_7</t>
  </si>
  <si>
    <t>over_cond_msg_1</t>
  </si>
  <si>
    <t>over_cond_msg_2</t>
  </si>
  <si>
    <t>over_cond_msg_3</t>
  </si>
  <si>
    <t>over_cond_msg_4</t>
  </si>
  <si>
    <t>over_cond_msg_5</t>
  </si>
  <si>
    <t>over_const_desc_1</t>
  </si>
  <si>
    <t>over_const_desc_2</t>
  </si>
  <si>
    <t>over_const_desc_3</t>
  </si>
  <si>
    <t>over_const_msg_1</t>
  </si>
  <si>
    <t>over_const_msg_2</t>
  </si>
  <si>
    <t>over_const_msg_3</t>
  </si>
  <si>
    <t>over_const_msg_4</t>
  </si>
  <si>
    <t>over_const_msg_5</t>
  </si>
  <si>
    <t>over_const_msg_6</t>
  </si>
  <si>
    <t>over_far_maintitle</t>
  </si>
  <si>
    <t>over_far_msg_1</t>
  </si>
  <si>
    <t>over_far_subtitle_1</t>
  </si>
  <si>
    <t>over_far_subtitle_2</t>
  </si>
  <si>
    <t>over_gen_maintitle</t>
  </si>
  <si>
    <t>over_gen_role_desc_1</t>
  </si>
  <si>
    <t>over_gen_role_desc_10</t>
  </si>
  <si>
    <t>over_gen_role_desc_11</t>
  </si>
  <si>
    <t>over_gen_role_desc_12</t>
  </si>
  <si>
    <t>over_gen_role_desc_13</t>
  </si>
  <si>
    <t>over_gen_role_desc_14</t>
  </si>
  <si>
    <t>over_gen_role_desc_15</t>
  </si>
  <si>
    <t>over_gen_role_desc_2</t>
  </si>
  <si>
    <t>over_gen_role_desc_3</t>
  </si>
  <si>
    <t>over_gen_role_desc_4</t>
  </si>
  <si>
    <t>over_gen_role_desc_5</t>
  </si>
  <si>
    <t>over_gen_role_desc_6</t>
  </si>
  <si>
    <t>over_gen_role_desc_7</t>
  </si>
  <si>
    <t>over_gen_role_desc_8</t>
  </si>
  <si>
    <t>over_gen_role_desc_9</t>
  </si>
  <si>
    <t>over_gen_role_msg_1</t>
  </si>
  <si>
    <t>over_gen_role_msg_10</t>
  </si>
  <si>
    <t>over_gen_role_msg_11</t>
  </si>
  <si>
    <t>over_gen_role_msg_12</t>
  </si>
  <si>
    <t>over_gen_role_msg_13</t>
  </si>
  <si>
    <t>over_gen_role_msg_14</t>
  </si>
  <si>
    <t>over_gen_role_msg_15</t>
  </si>
  <si>
    <t>over_gen_role_msg_2</t>
  </si>
  <si>
    <t>over_gen_role_msg_3</t>
  </si>
  <si>
    <t>over_gen_role_msg_4</t>
  </si>
  <si>
    <t>over_gen_role_msg_5</t>
  </si>
  <si>
    <t>over_gen_role_msg_6</t>
  </si>
  <si>
    <t>over_gen_role_msg_7</t>
  </si>
  <si>
    <t>over_gen_role_msg_8</t>
  </si>
  <si>
    <t>over_gen_role_msg_9</t>
  </si>
  <si>
    <t>over_gen_subtitle_12</t>
  </si>
  <si>
    <t>over_gen_subtitle_2</t>
  </si>
  <si>
    <t>over_gen_type_def_1</t>
  </si>
  <si>
    <t>over_gen_type_def_10</t>
  </si>
  <si>
    <t>over_gen_type_def_11</t>
  </si>
  <si>
    <t>over_gen_type_def_12</t>
  </si>
  <si>
    <t>over_gen_type_def_13</t>
  </si>
  <si>
    <t>over_gen_type_def_14</t>
  </si>
  <si>
    <t>over_gen_type_def_2</t>
  </si>
  <si>
    <t>over_gen_type_def_3</t>
  </si>
  <si>
    <t>over_gen_type_def_4</t>
  </si>
  <si>
    <t>over_gen_type_def_5</t>
  </si>
  <si>
    <t>over_gen_type_def_6</t>
  </si>
  <si>
    <t>over_gen_type_def_7</t>
  </si>
  <si>
    <t>over_gen_type_def_8</t>
  </si>
  <si>
    <t>over_gen_type_def_9</t>
  </si>
  <si>
    <t>over_gen_type_msg_1</t>
  </si>
  <si>
    <t>over_gen_type_msg_10</t>
  </si>
  <si>
    <t>over_gen_type_msg_11</t>
  </si>
  <si>
    <t>over_gen_type_msg_12</t>
  </si>
  <si>
    <t>over_gen_type_msg_13</t>
  </si>
  <si>
    <t>over_gen_type_msg_14</t>
  </si>
  <si>
    <t>over_gen_type_msg_2</t>
  </si>
  <si>
    <t>over_gen_type_msg_3</t>
  </si>
  <si>
    <t>over_gen_type_msg_4</t>
  </si>
  <si>
    <t>over_gen_type_msg_5</t>
  </si>
  <si>
    <t>over_gen_type_msg_6</t>
  </si>
  <si>
    <t>over_gen_type_msg_7</t>
  </si>
  <si>
    <t>over_gen_type_msg_8</t>
  </si>
  <si>
    <t>over_gen_type_msg_9</t>
  </si>
  <si>
    <t>over_gen_type_subtitle_1</t>
  </si>
  <si>
    <t>over_grp_msg_1</t>
  </si>
  <si>
    <t>over_rpt_msg_1</t>
  </si>
  <si>
    <t>over_settings_maintitle</t>
  </si>
  <si>
    <t>over_settings_msg_1</t>
  </si>
  <si>
    <t>over_settings_subtitle_1</t>
  </si>
  <si>
    <t>over_settings_subtitle_2</t>
  </si>
  <si>
    <t>over_settings_subtitle_3</t>
  </si>
  <si>
    <t>over_settings_subtitle_4</t>
  </si>
  <si>
    <t>over_type_subtitle_1</t>
  </si>
  <si>
    <t>Vous trouverez ici toutes les explications concernant les modifications autorisées et comment les réaliser en respectant le format général (car une erreur de format peut s'avérer catastrophique pour votre enquête!)</t>
  </si>
  <si>
    <t xml:space="preserve">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</si>
  <si>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II. Adapter les questions au contexte local en XLS form</t>
  </si>
  <si>
    <t>Les questions peuvent être ajoutées par le partenaire en fonction de ses besoins. Pour faciliter l'analyse, nous recommandons de suivre la logique adoptée pour les autres questions (ex: nom de la question, nom des choix, etc.). Retracez facilement tous les ajouts en les inscrivant en VERT - cela sera utile dans le cas d'un soutien à distance ou un débogage.Lisez attentivement l'onglet "XLS_overview"et surtout, testez votre formulaire à chaque nouvelle question ajoutée si vous avez peu d'expérience en matière de formulaires XLS - cela permettra de corriger plus facilement les erreurs éventuelles.</t>
  </si>
  <si>
    <t xml:space="preserve">La numérotation des questions peut être délicate. Elle a été conçue pour faciliter la compréhension et l'utilisation des outils d'analyse. Veillez à ne pas modifier la numérotation des questions existantes afin d'éviter des incohérences avec le formulaire générique. Vous pouvez soit ajouter un niveau intermédiaire (ex: A.1.b.) , soit mettre la question supplémentaire à la fin du module si cela est pertinent, ou encore créer un nouveau module. Nous vous suggérons de suivre la logique actuelle pour les questions de type "Si autre, spécifiez" en conservant le même numéro que la question précédente. </t>
  </si>
  <si>
    <t>II.4. Ajouter de nouvelles questions</t>
  </si>
  <si>
    <t>II.4. Modifications de l'apparence</t>
  </si>
  <si>
    <t>Différents paramètres d'apparence peuvent être modifiés, notamment pour visualiser plusieurs questions sur un même écran Vous pouvez consulter l'onglet "XLS_overview" pour en savoir plus - cependant, dans la majorité des enquêtes effectuées dans des contextes divers, nous recommandons de ne faire aucune modification car si les téléphones utilisés plus tard sont plus petits, visualiser ces mêmes questions sur l'écran posera problème.</t>
  </si>
  <si>
    <t>Quelques autres paramètres du formulaire peuvent être adaptés dans l'onglet "Settings":</t>
  </si>
  <si>
    <t xml:space="preserve">    Name &amp; ID (Nom et ID) du formulaire</t>
  </si>
  <si>
    <t xml:space="preserve">Vous pouvez changer le nom du formulaire dans l'onglet "Settings". </t>
  </si>
  <si>
    <t>  Pour télécharger des formulaires modifiés sur Kobo, consultez l'outil "Étape 4 - Paramétrage du système d'enquête avec KoBo Online".</t>
  </si>
  <si>
    <t xml:space="preserve">    Attribution automatique d'un nom</t>
  </si>
  <si>
    <t>Une attribution de nom automatique a été mise au point pour chaque formulaire; celle-ci concatène les valeurs de différentes questions (par défaut, cela concerne les données d'enquête, numéro d'équipe et numéro de ménage). Cela aide les enquêteurs à identifier facilement les formulaires terminés ou à terminer. Vous pouvez ajouter ou modifier ces éléments autant que vous le souhaitez du moment que vous les testez soigneusement.</t>
  </si>
  <si>
    <t>Cela concerne les aspects suivants:</t>
  </si>
  <si>
    <t xml:space="preserve">    Contraintes</t>
  </si>
  <si>
    <t>Plusieurs questions du formulaire peuvent avoir des contraintes associées qui changent selon vos connaissances du contexte local. Nous avons déjà vu un exemple concernant l'organisation du camp; cependant, c'est aussi le cas pour les numéros d'équipes (dépend du nombre d'équipes présentes sur le terrain) ou certains champs numériques (tels que le nombre de ménages partageant une installation...).</t>
  </si>
  <si>
    <t xml:space="preserve">    Obligatoire</t>
  </si>
  <si>
    <t>Le partenaire peut aussi choisir de rendre obligatoires certaines questions qui ne l'étaient pas pour s'assurer que son analyse repose sur une base de données complète par rapport à une question donnée. Pour cela, la seule chose à faire est d'ajouter un "yes" dans la colonne "required" - assurez-vous cependant que cela ne soit pas paramétré pour toute question:</t>
  </si>
  <si>
    <t xml:space="preserve">    Formulation</t>
  </si>
  <si>
    <t>Certaines formulations peuvent aussi nécessiter des modifications pour certaines questions afin de les rendre plus explicites (ex: le type de chloration, les sources d'eau, etc.). Veillez à ne faire aucune modification qui puisse compliquer les comparaisons à long terme (particulièrement dans tous les modules obligatoires)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couleur orange dans toutes les cellules que vous avez modifiées afin que toute personne réutilisant le même formulaire puisse voir ce qui diffère du formulaire CAP EHA standard à l'intérieur; de même, servez-vous du vert pour tous vos ajouts.</t>
  </si>
  <si>
    <t xml:space="preserve">    Organisation du camp</t>
  </si>
  <si>
    <t>Dépendant de l'organisation du camp (blocs, zones, etc,) vous aurez probablement besoin de spécifier si les noms sont des numéros ("integers") ou encore des lettres ("text"), ainsi que, si ce sont des numéros, la fourchette de valeurs possibles (min et max dans la colonne "constraints"). Vous pourriez aussi avoir à modifier certaines questions (voir plus bas) selon l'organisation du camp. Par exemple, si vous utilisez Section et Zone mais pas Bloc, ou si vous utilisez "AREA" (Quartier) au lieu de Zone.</t>
  </si>
  <si>
    <t xml:space="preserve">    Listes de choix</t>
  </si>
  <si>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</si>
  <si>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t>Vous pouvez modifier le texte en orange, effacer une ligne ou en ajouter une pour de nouvelles options si nécessaire. Assurez-vous simplement de remplir les différentes colonnes pour ces nouvelles lignes d'après les lignes exitantes (ex: copier/coller le nom de la liste ci-dessus, gardez la même logique pour "name", etc.) Ne réutilisez pas une ID existante pour une nouvelle valeur créée (même si l'ID passée a été supprimée) afin de rendre possibles de futures comparaisons avec d'autres contextes si besoin.</t>
  </si>
  <si>
    <t>Pour certaines questions, des images pourraient être ajoutées en vue d'aider les enquêteurs à expliquer aux ménages ce qu'ils recherchent. Cela peut légèrement alourdir le formulaire; par conséquent, ne l'utilisez que si vous êtes sûr que cela sera utile.</t>
  </si>
  <si>
    <t>Si vous décidez de donner suite à cette idée, il vous faudra ajouter des images locales que les ménages reconnaîtront (par exemple en prenant des photos au marché local). Ensuite, assurez-vous que le nom du média dans la colonne “media::image” dans le formulaire XLS est le même que celui que vous avez déterminé (essayer de conserver un format de photo standard).</t>
  </si>
  <si>
    <t>Les modalités de téléchargement des images sur le serveur peuvent être différentes d'un outil à l'autre. Sur Kobo, ajoutez-les simplement dans "Project settings" (paramètres du projet) en suivant les étapes indiquées dans la capture d'écran</t>
  </si>
  <si>
    <t>II.2. Éléments géographiques et listes de choix locaux, contraintes et aspects obligatoires</t>
  </si>
  <si>
    <t>Un code de couleurs spécifique a été mis en place dans la CAP EHA pour faciliter sa modification par les partenaires:</t>
  </si>
  <si>
    <t>       Certaines cellules ont été protégées (ce qui veut dire qu'un utilisateur ne peut pas les utiliser) car leur modification peut avoir un gros impact sur les modalités de calcul, les sauts de champs, etc. présents dans le formulaire, ou même dans les outils d'analyse mis à disposition dans Excel pour créer facilement un nombre d'indicateurs minimum.</t>
  </si>
  <si>
    <t>I. Comprendre le format</t>
  </si>
  <si>
    <t>Si dans un contexte donné, une autre langue doit être ajoutée à l'enquête, vous pouvez ajouter deux colonnes pour chaque langue (une “label::nomdelalangue” et une “hint::nomdelalangue”) comme vous pouvez le voir sur la capture d'écran ci-dessous. En dehors de cela, un nom de colonne ne doit jamais être changé. Évitez également de changer l'ordre des colonnes, car cela peut compliquer les choses si vous avez besoin de copier-coller des éléments d'une autre enquête à un moment donné. Après avoir ajouté ces colonnes, vous devez saisir la traduction de chacune des questions (et indices) que vous allez utiliser.</t>
  </si>
  <si>
    <t>II.1. Langue</t>
  </si>
  <si>
    <t>Pour afficher une question facultative (masquée par défaut) de façon à ce que l'enquêteur puisse la visualiser, il vous suffit d'enlever l'option impossible paramétrée dans le fichier, telle que 1=2, dans la colonne "relevant". Assurez-vous que tout ce que vous avez ajouté pour intégrer le 1=2 quand il y a des conditions multiples est enlevé (tel que "and").</t>
  </si>
  <si>
    <t xml:space="preserve">    Veillez à n'effacer aucune des autres conditions existantes quand il y a plus d'une condition dans la cellule!</t>
  </si>
  <si>
    <t>II.3. Faire apparaître des questions facultatives</t>
  </si>
  <si>
    <t>L'outil d'analyse CAP EHA est configuré de telle manière que les indicateurs opérationnels de base soient faciles à analyser.Cependant, vous souhaiterez probablement visualiser bien d'autres indicateurs plus spécifiques à vos besoins. Vous pouvez mettre au point votre plan d'analyse en spécifiant dans quel onglet de l'outil d'analyse vous souhaitez visualiser les résultats de vos différentes questions. Consultez l'outil d'analyse plus en détail pour comprendre à quoi servent les différents onglets.</t>
  </si>
  <si>
    <t xml:space="preserve">Vous pouvez par conséquent aller à la dernière colonne - nommée "Analysis" - de l'onglet SURVEY </t>
  </si>
  <si>
    <t xml:space="preserve">  N'hésitez pas à masquer les colonnes autres que label et Analysis pour faciliter la configuration. </t>
  </si>
  <si>
    <t>Vous pouvez décider dans quels onglets de l'outil d'analyse la question sera disponible pour représentation graphique en saisissant les lettres suivantes dans la colonne "analyse".</t>
  </si>
  <si>
    <t>Si vous ajouter un D pour Disaggregation (désagrégation), cela veut dire que vous pourrez désagréger toutes les réponses dans les onglets Choice, Unique et Value par les résultats des questions choisies (par bloc, grappe, sexe, pays d'origine etc.)</t>
  </si>
  <si>
    <t>IV. Préparer votre analyse</t>
  </si>
  <si>
    <t>Pour tester votre formulaire, tout ce dont vous avez besoin est d'importer celui-ci régulièrement sur votre compte KoBo, où il sera validé au cours du processus d'importation.Consultez l'onglet "dépannage " pour voir quelles sont les erreurs fréquentes si vous ne comprenez pas le message d'erreur qui s'affiche.Pour mettre un formulaire existant à jour, suivez la procédure indiquée dans l'outil "Troubleshooting".</t>
  </si>
  <si>
    <t xml:space="preserve">Le but de ce document est d'aider les partenaires d'implantation à adapter le formulaire CAP EHA (Connaissances, Attitudes, Pratiques) - mis à disposition par le HCR - en fonction de leurs besoins locaux. Le format XLS, c'est-à-dire le format dans lequel le formulaire CAP EHA est disponible, est un format standard dans les enquêtes utilisant la technologie mobile. Beaucoup de documents ont déjà été écrits sur le codage dans ce format (liens disponibles à la fin du document); cependant, nous vous expliquerons ici comment adapter votre formulaire CAP EHA de manière spécifique.
</t>
  </si>
  <si>
    <t xml:space="preserve">    Dans l'onglet SURVEY, toutes les lignes en GRAS doivent rester telles quelles - elles sont reliées à des indicateurs de base qui ne seront pas calculés correctement si des modifications sont apportées.</t>
  </si>
  <si>
    <t>Objectif de ce document:</t>
  </si>
  <si>
    <t>Les trois onglets verts contiennent le contenu du formulaire:</t>
  </si>
  <si>
    <t>Les trois onglets orange sont les onglets d'instructions sur les modalités de fonctionnement et d'adaptation du formulaire au contexte local.</t>
  </si>
  <si>
    <t>Aperçu</t>
  </si>
  <si>
    <t>Elle doit être réglée dans la colonne "appearance" pour vous aider à changer la façon dont les éléments apparaissent à l'écran (seuls les deux réglages les plus utilisés sont mentionnés ici)</t>
  </si>
  <si>
    <t>Type d'effet</t>
  </si>
  <si>
    <t>Montre un calendrier tel que celui qui est utilisé pour "Date"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</si>
  <si>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</si>
  <si>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</si>
  <si>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Type de calcul</t>
  </si>
  <si>
    <t>Quantité d'eau pour un récipient donné d'après sa capacité (LITRE) et le nombre de trajets effectués (JOURNEY)</t>
  </si>
  <si>
    <t>${NBWOMENREPROD}&gt;0</t>
  </si>
  <si>
    <t>not(selected(${LATRINETYPE},'2'))</t>
  </si>
  <si>
    <t xml:space="preserve">    Vous ne pouvez pas faire référence à une variable qui recevra une valeur plus loin dans le formulaire.</t>
  </si>
  <si>
    <t xml:space="preserve">    Lorsque vous utilisez selected(${Variable}, ’youroption’), vous devez TOUJOURS utiliser des guillemets simples (apostrophes), y compris pour les nombres. Sinon vous recevrez un message d'erreur au moment de télécharger le formulaire.</t>
  </si>
  <si>
    <t>Celles-ci doivent mises dans la colonne "relevant" (pertinent) pour spécifier si une question ou un groupe de questions ne devraient apparaître que dans certains cas. Si vous ajoutez plus qu'une condition, il vous faut utiliser les opérateurs AND/OR (ET/OU) pour spécifier si vous voulez que toutes les conditions s'appliquent ou juste une.</t>
  </si>
  <si>
    <t>Type de condition</t>
  </si>
  <si>
    <t>Les questions sur l'hygiène féminine n'apparaissent que si la variable “NBWOMENREPROD” est supérieure à 0.</t>
  </si>
  <si>
    <t>La question "Si autre, merci de spécifier:" apparaît si la variable “ENUMERATOR” est égale à "96" (ce qui correspond au code pour "Autre"</t>
  </si>
  <si>
    <t>La question n'apparaît que si la variable “LATRINETYPE” n'obtient pas la valeur "2" (c'est-à-dire "pit latrine") AJOUTER PARENTHÈSE. Donc tout autre choix que "2" à la question "IDType" fera apparaître la question LATRINETYPE.</t>
  </si>
  <si>
    <t>.&gt;0 and .&lt;100</t>
  </si>
  <si>
    <t>.&lt;${HHSIZE}</t>
  </si>
  <si>
    <t>Celles-ci doivent être mises dans la colonne "Constraints".</t>
  </si>
  <si>
    <t>Type de contrainte</t>
  </si>
  <si>
    <t>Le résultat pour cette question doit être SUPÉRIEUR À 0 et INFÉRIEUR à 100</t>
  </si>
  <si>
    <t>CETTE COLONNE doit être SUPÉRIEURE OU ÉGALE à la valeur de "HHSIZE"</t>
  </si>
  <si>
    <t xml:space="preserve">    Notez que le résultat d'une question peut être commandé à l'aide de "${VARIABLENAME}".</t>
  </si>
  <si>
    <t>III. Au delà des questions individuelles</t>
  </si>
  <si>
    <t>La section ci-dessous décrit différentes façons de regrouper les questions selon les objectifs</t>
  </si>
  <si>
    <t>III.1 Groupes</t>
  </si>
  <si>
    <t>III.2 Répétitions</t>
  </si>
  <si>
    <t>I. Informations générales</t>
  </si>
  <si>
    <t>Description</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</si>
  <si>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</si>
  <si>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</si>
  <si>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</si>
  <si>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</si>
  <si>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</si>
  <si>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 onglet de l'analyseur Kobo vos résultats à une question donnée vont apparaître (voir la documentation sur l'analyse pour en savoir plus)</t>
  </si>
  <si>
    <t>Type de question (texte, image...)</t>
  </si>
  <si>
    <t>Nom de la question (et des colonnes dans "Output")</t>
  </si>
  <si>
    <t>Ce que l'intervieweur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</si>
  <si>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</si>
  <si>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</si>
  <si>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</si>
  <si>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EN FRANÇAIS DS LE TXT div), peut calculer un âge à partir d'un date de naissance par exemple</t>
  </si>
  <si>
    <t>Pour ajouter une (des) condition(s) à respecter pour que la question s'affiche. Par exemple, si la réponse à la question précédente est "Autre" montrer la question "Si autre, merci de spécifier"; sinon, ne pas afficher.</t>
  </si>
  <si>
    <t>Colonnes</t>
  </si>
  <si>
    <t>constraint_message</t>
  </si>
  <si>
    <t>I.1. Type de questions (ou variables)</t>
  </si>
  <si>
    <t>I.2. Rôle des colonnes</t>
  </si>
  <si>
    <t>Pour la saisie de texte libre</t>
  </si>
  <si>
    <t>Pour sélectionner une date</t>
  </si>
  <si>
    <t>Pour sélectionner une date &amp; une heure</t>
  </si>
  <si>
    <t>Pour enregistrer un audio.</t>
  </si>
  <si>
    <t>Pour enregistrer un vidéo.</t>
  </si>
  <si>
    <t>Pour ordonner un calcul</t>
  </si>
  <si>
    <t>Saisie de nombres entiers ("ronds")</t>
  </si>
  <si>
    <t>Saisie de nombres décimaux.</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</si>
  <si>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</si>
  <si>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</si>
  <si>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Inscrit une note sur l'écran mais n'autorise aucune saisie.</t>
  </si>
  <si>
    <t>Pour recueillir les coordonnées GPS.</t>
  </si>
  <si>
    <t>Pour prendre une photo.</t>
  </si>
  <si>
    <t>Pour analyser un code-barres, mais requiert des applications supplémentaires.</t>
  </si>
  <si>
    <t>integer (nombre entier)</t>
  </si>
  <si>
    <t>decimal (nombre décimal)</t>
  </si>
  <si>
    <t>select_one</t>
  </si>
  <si>
    <t>barcode (code-barres)</t>
  </si>
  <si>
    <t xml:space="preserve">Le regroupement de questions peut avoir plusieurs buts différents: (1) spécifier un paramètre pour tout un groupe de questions plutôt qu'une seule (ex: un saut de champ, ou encore une apparition sur un écran donné...) (2) pour faciliter l'analyse en "faisant comprendre" à l'outil d'analyse qu'il y a un lien entre les questions (voir exemple ci-dessous). Les questions doivent être regroupées entre les invites de commande "begin group" (début du groupe) et "end group" (fin du groupe).
 </t>
  </si>
  <si>
    <t>Un groupe de questions marquées comme "repeat" signifie que les questions qui y sont rattachées seront posées plusieurs fois. Les questions doivent être regroupées entre les invites de commande "begin repeat" (commencer la répétition) et "end repeat" (terminer la répétition).Si rien 'est spécifié dans la colonne "repeat_count" (nombre de répétitions), le nombre de questions sera répété jusqu'à ce que l'enquêteur mentionne qu'il ne veut pas ajouter de nouveau groupe de questions. Si un nombre ou encore le nom de la question précédente est spécifié dans repeat_coloumn" (tel que c'est le cas ici avec le nombre de récipients), le groupe de questions apparaîtra automatiquement le même nombre de fois que le nombre indiqué dans cette question.</t>
  </si>
  <si>
    <t>II. Paramètres spécifiques</t>
  </si>
  <si>
    <t>La section ci-dessous décrit les paramètres spécifiques qui peuvent être définis pour chaque question ou groupe de questions.</t>
  </si>
  <si>
    <t>II.1 Contraintes sur certaines données</t>
  </si>
  <si>
    <t>II.2 Questions conditionnelles ("relevant")</t>
  </si>
  <si>
    <t>II.3. Calculs</t>
  </si>
  <si>
    <t>II.4 Apparence</t>
  </si>
  <si>
    <t>I. General information</t>
  </si>
  <si>
    <t>You will find here all the explanations concerning what modifications can be made and how to make them whilst respecting the general format (as an error in the format can be extremely detrimental to your survey!)</t>
  </si>
  <si>
    <t>Questions can be added by the partner depending on his need. To facilitate analysis we recommend following the patterns set up for other questions (ie name of question, name of choices etc). Keep track of addition by writing them in GREEN - it will help any remote suppport and debugging.
Read the "XLS overview" tab thoroughly, and, most of all, test your form after every new question added if you have little experience in XLS forms, to make it easier to correct any mistakes.</t>
  </si>
  <si>
    <t xml:space="preserve">The numbering of the questions can be tricky. This has been set up to facilitate understanding and use in the Analysis tools. Please do not modify the numbering of existing questions to avoid a discrepancy with the Global form. You can either add an intermediary level (A.1.b. for example) or else put it at the end of a module when it makes sense to do so, or create a new module. We suggest you follow the actual pattern for "If other, please specify" questions, keeping the same number as the previous question. </t>
  </si>
  <si>
    <t>II.4.  Adding new questions</t>
  </si>
  <si>
    <t>II.4.  Appearance modifications</t>
  </si>
  <si>
    <t>Different appearance settings can be modified, in particular to view different questions on the same screen. You can check out the XLS_overview tab to know more- however, for most surveys that are used in very different settings with different phones, we often do not recommend any changes as if the phones used later on are smaller it will be problematic.</t>
  </si>
  <si>
    <t>A few other settings can be adapted in the form in the “settings” tab:</t>
  </si>
  <si>
    <t xml:space="preserve">    Name &amp; ID of the form</t>
  </si>
  <si>
    <t xml:space="preserve">You can change the name of the survey in the “Settings” tab. </t>
  </si>
  <si>
    <t>  To upload modified forms to Kobo, check the "Step 4- Setting up the survey system with Kobo Online".</t>
  </si>
  <si>
    <t xml:space="preserve">    Automatic naming</t>
  </si>
  <si>
    <t>An automatic naming of the survey is in place that concatenates the values to different questions (by default the survey data, the team number and the household number). This is to help enumerators identify finished or to-be-finished forms on the phone easily. You can add or modify these elements as much as you want so long as you test them thoroughly.</t>
  </si>
  <si>
    <t>This concerns the following aspects:</t>
  </si>
  <si>
    <t xml:space="preserve">    Constraints</t>
  </si>
  <si>
    <t>Different questions in the survey can have constraints that are changed depending on your knowledge of the local context. We’ve already seen an example concerning camp organization, however this is also the case for team numbers (depending on the number of teams that are present in the field) or some numeric fields (such as the number of HH sharing a facility…).</t>
  </si>
  <si>
    <t xml:space="preserve">    Mandatory</t>
  </si>
  <si>
    <t>The partner can also choose to make mandatory some questions that are not mandatory today if it is important for his analysis to have a full database on a given question. For this all that is necessary is to add a “yes” to the “required” column- make sure however that this is not set up for any question that:</t>
  </si>
  <si>
    <t xml:space="preserve">    Wording</t>
  </si>
  <si>
    <t xml:space="preserve">    Camp organization </t>
  </si>
  <si>
    <t>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t>
  </si>
  <si>
    <t xml:space="preserve">    Choice lists</t>
  </si>
  <si>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</si>
  <si>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t>You can modify the text in orange,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</si>
  <si>
    <t>For some questions pictures could be added to help enumerators explain to the households what is needed. This can make the form a little heavier so only use it if you are sure it will be useful.</t>
  </si>
  <si>
    <t>If you decide to go through with the idea you will need to add local pictures that the households will recognize (maybe by taking pictures in the local market for example). Then make sure the name in XLS in the “media::image" column is the same as the one you have determined (try to keep to a standard photo format).</t>
  </si>
  <si>
    <t>The functioning mode to upload pictures to the server can differ from one tool to the other. On Kobo, just add them to the project settings by following the print screen steps</t>
  </si>
  <si>
    <t>II.2. Geographical elements and local choice lists, constraints and mandatory aspects</t>
  </si>
  <si>
    <t>A specific colour scheme has been set up in the WASH KAP to make modification easier by partners:</t>
  </si>
  <si>
    <t>         Some cells have also been “protected” (which means a user cannot modify them) as the modification of these cells would have a strong impact either on the calculations, skip patterns etc in the form or on the analysis tools that have been made available in Excel to create the minimum indicators easily.</t>
  </si>
  <si>
    <t>I. Understanding the format</t>
  </si>
  <si>
    <t>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t>
  </si>
  <si>
    <t>II.1. Language</t>
  </si>
  <si>
    <t>To make an optional question (hidden by default) appear so that the enumerator will view it, all you need to do is remove the impossible condition set in the file, such as "1=2", in the "relevant" column. Make sure anything added to integrate the 1=2 when there are multiple conditions is removed (such as " and " )</t>
  </si>
  <si>
    <t xml:space="preserve">    Make sure you do not delete any of the other existing conditions when there is more than one condition in the cell!</t>
  </si>
  <si>
    <t>II.3. Making optional questions appear</t>
  </si>
  <si>
    <t>The WASH KAP Analysis tool is set up for the main operational indicators to be easily analysed.
However, you will probably have a lot of other indicators you'd like to visualise for specific needs. You can implement your analysis plan by specifying in which tab of the Analysis tool you want to be able to view the results to different questions. Check out the Analysis tool further to understand what the different tabs are useful for.</t>
  </si>
  <si>
    <t xml:space="preserve">You can therefore go to the last column of the “survey” sheet, called “Analysis” . </t>
  </si>
  <si>
    <t xml:space="preserve">  Don't hesitate to hide the columns other than the label and the Analysis to make it easier to set up. </t>
  </si>
  <si>
    <t>By entering the following letters in the “analysis” column, you can decide in which tab(s) of the Analysis tool the questions will be available to graph:</t>
  </si>
  <si>
    <t>If you add a D for Disaggregation it will mean that you can disagregate the answers in the Choice, Unique and Value tabs by the results of the questions chosen (by block, cluster, etc)</t>
  </si>
  <si>
    <t>IV. Preparing your analysis</t>
  </si>
  <si>
    <t>To test your form, all you need to do is import it regularly to your Kobo account, where it will be validated in the import process.
Check the "troubleshooting" tab to see most common mistakes if you cannot understand the mistake that is shown.
To update an existing form, follow the procedure in the "Troubleshooting" document.</t>
  </si>
  <si>
    <t xml:space="preserve">    Make sure that you test your survey extensively after setting it up to avoid any bad surprises that the validation tool may not have seen (be it logical or technical)! </t>
  </si>
  <si>
    <t xml:space="preserve">The aim of this document is to help implementing partners adapt the standardized WASH KAP (Knowledge, Aptitude, Practises) survey (made available by UNHCR) to their local needs.
XLS forms, the format in which the WASH KAP is available, is a standard for mobile surveys. Much has already been written about coding in this format (links to be found at the end of the document)- this document here will however help you learn how to adapt your WASH KAP.
</t>
  </si>
  <si>
    <t>Aim of this document</t>
  </si>
  <si>
    <t>The three green tabs are the ones with the content of the form:</t>
  </si>
  <si>
    <t>The three orange tabs are the ones with instructions as to how the form works and how to adapt it to a local context.</t>
  </si>
  <si>
    <t>Overview</t>
  </si>
  <si>
    <t>This needs to be put in the column “appearance” to help you change the way things look on the screen (only the two most used settings are specified here).</t>
  </si>
  <si>
    <t>Type of effect</t>
  </si>
  <si>
    <t>Shows a calendar, such as the one used for “Date” at the beginning of the survey</t>
  </si>
  <si>
    <t>To show many question on the same page, like table-list, but different presentation. Has to be set at a group level (group in which all questions will be found)</t>
  </si>
  <si>
    <t>Examples</t>
  </si>
  <si>
    <t>This needs to be put in the "Calculations" column to calculate elements based on survey results (ex: an age by comparing the date of survey and the date of birth, a sum of different elements etc).</t>
  </si>
  <si>
    <t>Type of calculation</t>
  </si>
  <si>
    <t>Quantity of water for a given container based on its capacity (LITRE) and the number of journeys that were made (JOURNEY)</t>
  </si>
  <si>
    <t xml:space="preserve">    You cannot make a reference to a variable that will receive a value later in the survey.</t>
  </si>
  <si>
    <t xml:space="preserve">    When using selected(${Variable}, ’youroption’), you must ALWAYS use single quotes, even for numbers. Otherwise when you upload the form you will get an error.</t>
  </si>
  <si>
    <t>This needs to be put in the “relevant” column to specify if a question or group of question should only appear in specific cases. When you add more than one condition, you will have to use the "AND"/"OR" operators to specify if you want all conditions to apply or just one.</t>
  </si>
  <si>
    <t>Type of condition</t>
  </si>
  <si>
    <t>The questions on female hygiene only appear if the variable “NBWOMENREPROD”, is superior to 0</t>
  </si>
  <si>
    <t>The question “If other, please specify:” appears if the variable “ENUMERATOR” is equal to “96” (which corresponds to the code for “Other”)</t>
  </si>
  <si>
    <t>The question only appears if the variable “LATRINETYPE” DOES NOT have the value “2” (or “pit latrine”. So any choice other than “2” to the question “IDType” will see this question LATRINETYPE.</t>
  </si>
  <si>
    <t>This needs to be put in the “Constraints” column.</t>
  </si>
  <si>
    <t>Type of constraint</t>
  </si>
  <si>
    <t>The result for this question must be GREATER THAN 0 and inferior to 100</t>
  </si>
  <si>
    <t>THIS ROW must be GREATER OR EQUAL to the value of “HHSIZE”</t>
  </si>
  <si>
    <t xml:space="preserve">    Notice that a question result can be called upon by using "${VARIABLENAME}".</t>
  </si>
  <si>
    <t>III. Beyond individual questions</t>
  </si>
  <si>
    <t>The section below describes different ways of regrouping questions for different purposes</t>
  </si>
  <si>
    <t>III.1  Groups</t>
  </si>
  <si>
    <t>III.2  Repeats</t>
  </si>
  <si>
    <t>Makes it possible to repeat questions a number of times automatically</t>
  </si>
  <si>
    <t>This is the column to set up cascading lists (options appearing depending on the answers to a previous questions)</t>
  </si>
  <si>
    <t>Widget for display (more later : like a calendar for example)</t>
  </si>
  <si>
    <t>Enter “yes” if you want to make an answer mandatory</t>
  </si>
  <si>
    <t>This is the column to be able to view modalities as photos and text (see tab "instructions", section II.2 for more information)</t>
  </si>
  <si>
    <t>To specify in which tabs in the Kobo Analyser your question results will appear (see Analysis documentation to know more)</t>
  </si>
  <si>
    <t>Question type (text, image...)</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</si>
  <si>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</si>
  <si>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</si>
  <si>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</si>
  <si>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 xml:space="preserve">Add constraints to the answers (a range for numerical value for example) </t>
  </si>
  <si>
    <t>Message to display if the answer entered doesn’t meet the constraints</t>
  </si>
  <si>
    <t>Calculates a value (“+”, “-” et div), can calculate age from a DOB for example</t>
  </si>
  <si>
    <t>Adds condition(s) that must be met for the question to show. For example, if the answer to the previous question is « Other », show the question « If other, please specify », otherwise do not show.</t>
  </si>
  <si>
    <t>I.1.  Type of questions (or variables)</t>
  </si>
  <si>
    <t>I.2.  Role of columns</t>
  </si>
  <si>
    <t>For free text inputs.</t>
  </si>
  <si>
    <t>Select a date.</t>
  </si>
  <si>
    <t>Select a date &amp; time.</t>
  </si>
  <si>
    <t>Record audio.</t>
  </si>
  <si>
    <t>Record video.</t>
  </si>
  <si>
    <t>Performs a calculation.</t>
  </si>
  <si>
    <t>Round numbers entry.</t>
  </si>
  <si>
    <t>Decimal numbers entry.</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</si>
  <si>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</si>
  <si>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</si>
  <si>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Prints a note on the screen, but doesn’t allow any input.</t>
  </si>
  <si>
    <t>To collect GPS coordinates.</t>
  </si>
  <si>
    <t>To take a picture.</t>
  </si>
  <si>
    <t>To analyse a barcode, but requires additional applications for this.</t>
  </si>
  <si>
    <t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</si>
  <si>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</si>
  <si>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II. Specific settings</t>
  </si>
  <si>
    <t>The section below describes specific settings that one can define for each question or group of questions.</t>
  </si>
  <si>
    <t>II.1  Constraints on data</t>
  </si>
  <si>
    <t>II.2  Conditional questions (“relevant”)</t>
  </si>
  <si>
    <t>II.3.  Calculations</t>
  </si>
  <si>
    <t>II.4  Appearance</t>
  </si>
  <si>
    <t>content</t>
  </si>
  <si>
    <t>french</t>
  </si>
  <si>
    <t>backup_english</t>
  </si>
  <si>
    <t>formula_translate</t>
  </si>
  <si>
    <t>Column1</t>
  </si>
  <si>
    <t>           N'hésitez pas à adapter la formulation des questions si vous trouvez qu'elles ne sont pas assez explicites dans un pays donné (tout en évitant d'en changer complètement le sens - si vous voulez modifier celui-ci complètement, mieux vaut masquer la question et en ajouter une nouvelle).</t>
  </si>
  <si>
    <t>      Feel free to adapt question labels if you find that they are not sufficiently explicit in a given country (while avoiding changing the sense completely- if you want to change the sense completely, prefer hiding a question and adding a new one).</t>
  </si>
  <si>
    <t>              Assurez 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réelle du formulaire) et "version".</t>
  </si>
  <si>
    <t>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</si>
  <si>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Adapter les questions au contexte local</t>
  </si>
  <si>
    <t>II.Adapting the questions to local context</t>
  </si>
  <si>
    <t>              Quand vous ajoutez une question, vous devez aussi vous assurer de remplir la colonne "Analyse", car elle permet de déterminer dans quel onglet de l'analyseur Kobo les résultats de votre question apparaîtront. Consultez la documentation associée pour plus d'informations</t>
  </si>
  <si>
    <t>         When you add a question, you must also make sure that you fill in the "analysis" column, which will define in which tab of the Kobo Analyser your question results will appear. Check the associated documentation for more information</t>
  </si>
  <si>
    <t>è Name &amp; ID (Nom et ID) du formulaire</t>
  </si>
  <si>
    <t>è Name &amp; ID of the form</t>
  </si>
  <si>
    <t>Un bon réflexe est de conserver le même nom de version (ex: "v6") et, si vous effectuez des modifications mineures, d'ajouter un numéro subsidiaire (ex: "v6.1"): cela vous aidera à savoir si vous avez la dernière version du formulaire ou non. Vous pouvez modifier autant que vous le voulez les champs "form_title" (pour ajouter le nom du camp et/ou l'année par exemple) et "form_id"; assurez-vous simplement de ne pas inclure d'espace ou de caractères spéciaux dans "form_id".</t>
  </si>
  <si>
    <t>A good practice is to keep the main version name (ie “V6”) and if you make some small modifications you can add a subnumber (ie “V6.1”): this will help you know if you have the last version of the form or not. You can modify as much as you want the “form_title” (to add the name of the camp and/or year for example) and “form_id”- just make sure for the latter that you have no spaces or special caracters in this ID.</t>
  </si>
  <si>
    <t>è Attribution automatique d'un nom</t>
  </si>
  <si>
    <t>è Automatic naming</t>
  </si>
  <si>
    <t>IV. Paramètres généraux</t>
  </si>
  <si>
    <t>IV. General settings</t>
  </si>
  <si>
    <t>è  Contraintes</t>
  </si>
  <si>
    <t>è Constraints</t>
  </si>
  <si>
    <t>è Obligatoire</t>
  </si>
  <si>
    <t>è Mandatory</t>
  </si>
  <si>
    <t>·        dont le type ne demande pas d'action humaine (ex: "calculate”, “note”, “select_multiple” pour lesquelles ne cocher aucun choix reste valide...), sinon votre enquêteur sera bloqué!</t>
  </si>
  <si>
    <t>·        Is of a type that does not require human action (ex: “calculate”, “note”, “select_multiple” when ticking none of the choices is valid…), otherwise this will block your enumerator!</t>
  </si>
  <si>
    <t>·        qui ne peut pas être remplie systématiquement, pour des raisons techniques (ex: points GPS, pour lesquels un problème peut toujours survenir avec le téléphone ...)</t>
  </si>
  <si>
    <t xml:space="preserve">·        cannot in all cases be filled, for technical reasons (ie GPS points, where a problem with the phone can always occur…) </t>
  </si>
  <si>
    <t>è  Formulation</t>
  </si>
  <si>
    <t>è Wording</t>
  </si>
  <si>
    <t>è  Organisation du camp</t>
  </si>
  <si>
    <t xml:space="preserve">è Camp organization </t>
  </si>
  <si>
    <t>è  Listes de choix</t>
  </si>
  <si>
    <t>è Choice lists</t>
  </si>
  <si>
    <t>è  Tout élément en orange doit être adapté/modifié avant un déploiement donné (voir parties II.1 et II.2 de cet onglet).</t>
  </si>
  <si>
    <t>è Anything in orange needs to be adapted/ modified before a given deployment (see part II.1 and II.2 of this tab).</t>
  </si>
  <si>
    <t>è  tout élément en rouge correspond aux questions facultatives qui sont masquées par défaut mais elles peuvent être affichées si besoin dans le cadre d'un déploiement donné</t>
  </si>
  <si>
    <t>è Anything in red corresponds to optional questions that are "hidden" by default but can be made to appear if these questions are necessary for a given deployment</t>
  </si>
  <si>
    <t>è  Nous recommandons fortement que toute question ou choix rajouté au formulaire par les organisations partenaires apparaissent en vert pour faciliter la comparaison entre la CAP standardisée et la version du partenaire (notamment au cas où un dépannage serait nécessaire)</t>
  </si>
  <si>
    <t>è We highly recommend that any questions or choices that are added to the form by partner organizations be done so in green to facilitate comparison between the standardized KAP and the partner version (in particular for troubleshooting)  </t>
  </si>
  <si>
    <t>            Veillez à n'effacer aucune des autres conditions existantes quand il y a plus d'une condition dans la cellule!</t>
  </si>
  <si>
    <t>        Make sure you do not delete any of the other existing conditions when there is more than one condition in the cell!</t>
  </si>
  <si>
    <t>  Réfléchissez attentivement à l'option de masquer ou non la question GPS - cela pourrait vous aider à créer des cartes d'analyse intéressantes (ex: comparaison des sources d'eau par rapport à la localisation des ménages dans le camp, etc.), mais allongerait la durée de l'entretien.</t>
  </si>
  <si>
    <t>  Think carefully on whether you want to hide the GPS question or not- it will help you make nice analysis maps (ie comparing water sources to the location in the camp etc) but will make answering the survey a little longer)</t>
  </si>
  <si>
    <t>- C: Choice (Choix)
- U: Unique 
- V: Value (Valeur)</t>
  </si>
  <si>
    <t>- C: Choice
- U: Unique
- V: Value</t>
  </si>
  <si>
    <t>III. Préparer votre analyse</t>
  </si>
  <si>
    <t>III. Preparing your analysis</t>
  </si>
  <si>
    <t xml:space="preserve">            Assurez-vous de tester minutieusement votre formulaire après la configuration pour éviter toute mauvaise surprise que l'outil de validation pourrait avoir manqué (que ce soit d'un point de vue logique ou technique!) </t>
  </si>
  <si>
    <t xml:space="preserve">        Make sure that you test your survey extensively after setting it up to avoid any bad surprises that the validation tool may not have seen (be it logical or technical)! </t>
  </si>
  <si>
    <t>V. Comment tester la CAP EHA</t>
  </si>
  <si>
    <t xml:space="preserve">V.  How to test the WASH KAP </t>
  </si>
  <si>
    <t xml:space="preserve">      Le présent document a pour but de fournir aux partenaires d'implantation les connaissances nécessaires pour comprendre comment fonctionne un formulaire XLS de telle sorte qu'ils puissent adapter celui d'une CAP EHA à leurs besoins. Cet outil ne permet cependant pas d'apprendre comment élaborer un formulaire à partir de zéro. </t>
  </si>
  <si>
    <t xml:space="preserve">
    This document here aims at giving implementing partners the knowledge to understand how an XLS form works so that they can adapt the WASH KAP to their needs. It is however far from sufficient to learn how to set up a survey from scratch. </t>
  </si>
  <si>
    <t xml:space="preserve">
    In the SURVEY tab, all the rows in BOLD must not be modified - they are tied to core indicators that will not be computed correctly if changes are made.</t>
  </si>
  <si>
    <t>Tutoriel version 0.1</t>
  </si>
  <si>
    <t>Tutorial version 0.1</t>
  </si>
  <si>
    <t>Survey (là où les questions sont listées)</t>
  </si>
  <si>
    <t>è Survey (where the survey questions are listed)</t>
  </si>
  <si>
    <t>Choice (là où les choix multiples ou simples de réponses aux questions du formulaire sont listés)</t>
  </si>
  <si>
    <t>è Choice (where the choices for multiple and simple response questions are listed)</t>
  </si>
  <si>
    <t>Settings (là où les paramètres généraux du formulaire sont décrits)</t>
  </si>
  <si>
    <t>è Settings (where the general form settings are described)</t>
  </si>
  <si>
    <t>Ces calculs n'apparaîtront pas à l'écran. Si vous voulez que les résultats du calcul apparaissent à l'écran, vous devez créer une une question"note" demandant la réponse calculée (check English)</t>
  </si>
  <si>
    <t>  These calculations will not appear on the screen. If you want the result of the calculations to appear on the screen, you must create a "note" question calling on the calculate one (see example below)</t>
  </si>
  <si>
    <t>Vous ne pouvez pas faire référence à une variable qui recevra une valeur plus loin dans le formulaire.</t>
  </si>
  <si>
    <t>  You cannot make a reference to a variable that will receive a value later in the survey.</t>
  </si>
  <si>
    <t>                   Lorsque vous utilisez selected(${Variable},’youroption’), vous devez TOUJOURS utiliser des guillemets simples (apostrophes), y compris pour les nombres. Sinon vous recevrez un message d'erreur au moment de télécharger le formulaire.</t>
  </si>
  <si>
    <t>           When using selected(${Variable},’youroption’), you must ALWAYS use single quotes, even for numbers. Otherwise when you upload the form you will get an error.</t>
  </si>
  <si>
    <t xml:space="preserve"> Vous pouvez aussi ajouter un message de contrainte dans la colonne constraint_message</t>
  </si>
  <si>
    <t>  You can also add a constraint message in the column constraint_message</t>
  </si>
  <si>
    <t>   Notez que le résultat d'une question peut être commandé à l'aide de "${VARIABLENAME}".</t>
  </si>
  <si>
    <t>   Notice that a question result can be called upon by using "${VARIABLENAME}".</t>
  </si>
  <si>
    <t xml:space="preserve">Le regroupement de questions peut avoir plusieurs buts différents: - spécifier un paramètre pour tout un groupe de questions plutôt qu'une seule (ex: un saut de champ, ou encore une apparition sur un écran donné...) - pour faciliter l'analyse en "faisant comprendre" à l'outil d'analyse qu'il y a un lien entre les questions (voir exemple ci-dessous) Les questions doivent être regroupées entre les invites de commande "begin group" (début du groupe) et "end group" (fin du groupe).
 </t>
  </si>
  <si>
    <t xml:space="preserve">Grouping questions can have different purposes:
- to specify a setting for a whole group of questions rather than just one (a skip pattern, or to make them appear on a given screen...)
- to facilitate analysis by making the analysis tool understand that there is a link between the questions (see example below)
The questions need to be regrouped between a "begin group" and "end group" prompt.
 </t>
  </si>
  <si>
    <t>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t>
  </si>
  <si>
    <t>no</t>
  </si>
  <si>
    <t>MESSAGE TO INTERVIEWER: DO NOT ANSWER THIS QUESTION.</t>
  </si>
  <si>
    <t>XSummaryDM</t>
  </si>
  <si>
    <t>label</t>
  </si>
  <si>
    <t>Total household size (all ages)</t>
  </si>
  <si>
    <t>nSHHSIZE</t>
  </si>
  <si>
    <t>select_one hhsize</t>
  </si>
  <si>
    <t>65 years and older</t>
  </si>
  <si>
    <t>nSTOT65OLD</t>
  </si>
  <si>
    <t>select_one tot65old</t>
  </si>
  <si>
    <t>Between 15 years and 64 years</t>
  </si>
  <si>
    <t>nSTOT1564</t>
  </si>
  <si>
    <t>select_one tot1564</t>
  </si>
  <si>
    <t>14 years or younger (0-14 years)</t>
  </si>
  <si>
    <t>nSTOTU15</t>
  </si>
  <si>
    <t>select_one totu15</t>
  </si>
  <si>
    <t xml:space="preserve">5-14 (5-14 years)
</t>
  </si>
  <si>
    <t>nSTOT514</t>
  </si>
  <si>
    <t>select_one tot514</t>
  </si>
  <si>
    <t>U5 (0-4 years)</t>
  </si>
  <si>
    <t>nSTOTU5</t>
  </si>
  <si>
    <t>select_one totu5</t>
  </si>
  <si>
    <t>nSTOTU2</t>
  </si>
  <si>
    <t>select_one totu2</t>
  </si>
  <si>
    <t>Years old</t>
  </si>
  <si>
    <t>nSLabels</t>
  </si>
  <si>
    <t>select_one summarylabels</t>
  </si>
  <si>
    <t>Xanthropometry</t>
  </si>
  <si>
    <t>(${TOTU15}+${TOT65OLD})div${TOT1564}</t>
  </si>
  <si>
    <t>HHADR</t>
  </si>
  <si>
    <t>${TOTMU5}+${TOTM514}+${TOTM1564}+${TOTM65OLD}</t>
  </si>
  <si>
    <t>HHMSIZE</t>
  </si>
  <si>
    <t>${TOTFU5}+${TOTF514}+${TOTF1564}+${TOTF65OLD}</t>
  </si>
  <si>
    <t>HHFSIZE</t>
  </si>
  <si>
    <t>${TOTF65OLD}+${TOTM65OLD}</t>
  </si>
  <si>
    <t>TOT65OLD</t>
  </si>
  <si>
    <t>if(sum(${XTOT65OLDM}) &gt; 0, sum(${XTOT65OLDM}),0)</t>
  </si>
  <si>
    <t>TOTM65OLD</t>
  </si>
  <si>
    <t>if(sum(${XTOT65OLDF}) &gt; 0, sum(${XTOT65OLDF}),0)</t>
  </si>
  <si>
    <t>TOTF65OLD</t>
  </si>
  <si>
    <t>${TOTF1564}+${TOTM1564}</t>
  </si>
  <si>
    <t>TOT1564</t>
  </si>
  <si>
    <t>if(sum(${XTOT1564M}) &gt; 0, sum(${XTOT1564M}),0)</t>
  </si>
  <si>
    <t>TOTM1564</t>
  </si>
  <si>
    <t>if(sum(${XTOT1564F}) &gt; 0, sum(${XTOT1564F}),0)</t>
  </si>
  <si>
    <t>TOTF1564</t>
  </si>
  <si>
    <t>${TOTFU15}+${TOTMU15}</t>
  </si>
  <si>
    <t>TOTU15</t>
  </si>
  <si>
    <t>${TOTMU5}+${TOTM514}</t>
  </si>
  <si>
    <t>TOTMU15</t>
  </si>
  <si>
    <t>${TOTFU5}+${TOTF514}</t>
  </si>
  <si>
    <t>TOTFU15</t>
  </si>
  <si>
    <t>${TOTF514}+${TOTM514}</t>
  </si>
  <si>
    <t>TOT514</t>
  </si>
  <si>
    <t>if(sum(${XTOT514M}) &gt; 0, sum(${XTOT514M}),0)</t>
  </si>
  <si>
    <t>TOTM514</t>
  </si>
  <si>
    <t>if(sum(${XTOT514F}) &gt; 0, sum(${XTOT514F}),0)</t>
  </si>
  <si>
    <t>TOTF514</t>
  </si>
  <si>
    <t>if(sum(${XTOTU5M}) &gt; 0, sum(${XTOTU5M}),0)</t>
  </si>
  <si>
    <t>TOTMU5</t>
  </si>
  <si>
    <t>if(sum(${XTOTU5F}) &gt; 0, sum(${XTOTU5F}),0)</t>
  </si>
  <si>
    <t>TOTFU5</t>
  </si>
  <si>
    <t>${TOTMU2}+${TOTFU2}</t>
  </si>
  <si>
    <t>TOTU2</t>
  </si>
  <si>
    <t>if(sum(${XTOTU2M}) &gt; 0, sum(${XTOTU2M}),0)</t>
  </si>
  <si>
    <t>TOTMU2</t>
  </si>
  <si>
    <t>if(sum(${XTOTU2F}) &gt; 0, sum(${XTOTU2F}),0)</t>
  </si>
  <si>
    <t>TOTFU2</t>
  </si>
  <si>
    <t>if(sum(${XTOTPREG}) &gt; 0, sum(${XTOTPREG}),0)</t>
  </si>
  <si>
    <t>TOTPREG</t>
  </si>
  <si>
    <t>if(sum(${XTOTWM}) &gt; 0, sum(${XTOTWM}),0)</t>
  </si>
  <si>
    <t>TOTWM</t>
  </si>
  <si>
    <t>if(sum(${XTOTU5}) &gt; 0, sum(${XTOTU5}),0)</t>
  </si>
  <si>
    <t>TOTU5</t>
  </si>
  <si>
    <t>Xsummary</t>
  </si>
  <si>
    <r>
      <t>${ARRIVE}</t>
    </r>
    <r>
      <rPr>
        <sz val="11"/>
        <color theme="1"/>
        <rFont val="Calibri"/>
        <family val="2"/>
        <scheme val="minor"/>
      </rPr>
      <t xml:space="preserve"> </t>
    </r>
    <r>
      <rPr>
        <sz val="11"/>
        <color theme="1"/>
        <rFont val="Calibri"/>
        <family val="2"/>
        <scheme val="minor"/>
      </rPr>
      <t>=</t>
    </r>
    <r>
      <rPr>
        <sz val="11"/>
        <color theme="1"/>
        <rFont val="Calibri"/>
        <family val="2"/>
        <scheme val="minor"/>
      </rPr>
      <t xml:space="preserve"> </t>
    </r>
    <r>
      <rPr>
        <sz val="11"/>
        <color theme="1"/>
        <rFont val="Calibri"/>
        <family val="2"/>
        <scheme val="minor"/>
      </rPr>
      <t>1</t>
    </r>
  </si>
  <si>
    <t>ARRIDATE</t>
  </si>
  <si>
    <t>select_one arrive</t>
  </si>
  <si>
    <t>${DMCONST} = 1</t>
  </si>
  <si>
    <t>ARRIVE</t>
  </si>
  <si>
    <t>Xconfidential3</t>
  </si>
  <si>
    <t>Were all household member recorded?</t>
  </si>
  <si>
    <t>HHMRECORDED</t>
  </si>
  <si>
    <t>acknowledge</t>
  </si>
  <si>
    <t>XRECAPDIED</t>
  </si>
  <si>
    <t>if(sum(${XBORND}) &gt; 0, sum(${XBORND}),0)</t>
  </si>
  <si>
    <t>if(sum(${XJOINEDD}) &gt; 0, sum(${XJOINEDD}),0)</t>
  </si>
  <si>
    <t>"y"</t>
  </si>
  <si>
    <t>if(${HHMBORND}=1,'y',"")</t>
  </si>
  <si>
    <t>Dummy note to ensure blank value in output.</t>
  </si>
  <si>
    <t>if(${HHMJOIND}=1,'y',"")</t>
  </si>
  <si>
    <t>${HHMBORND} = 1</t>
  </si>
  <si>
    <t>XBORND</t>
  </si>
  <si>
    <t>${HHMJOIND} = 1</t>
  </si>
  <si>
    <t>XJOINEDD</t>
  </si>
  <si>
    <t>LOCATION</t>
  </si>
  <si>
    <t>select_one location</t>
  </si>
  <si>
    <t>CAUSE</t>
  </si>
  <si>
    <t>select_one cause</t>
  </si>
  <si>
    <t>HHMBORND</t>
  </si>
  <si>
    <t>HHMJOIND</t>
  </si>
  <si>
    <t>.&gt;=0 and .&lt;=98</t>
  </si>
  <si>
    <t>NAMED</t>
  </si>
  <si>
    <t>${HH}</t>
  </si>
  <si>
    <t>${TEAM}</t>
  </si>
  <si>
    <t>if(${CLUSTER}&gt;=1,${CLUSTER},"1")</t>
  </si>
  <si>
    <t>${SURVDAT}</t>
  </si>
  <si>
    <t>${CAMPNAME}</t>
  </si>
  <si>
    <t>CAMPNAME_D</t>
  </si>
  <si>
    <t>${SENS_UUID}</t>
  </si>
  <si>
    <t>${HHDIED}</t>
  </si>
  <si>
    <t>Xdied</t>
  </si>
  <si>
    <t>HHDIED</t>
  </si>
  <si>
    <t>if(sum(${XBORNL}) &gt; 0, sum(${XBORNL}),0)</t>
  </si>
  <si>
    <t>if(sum(${XJOINEDL}) &gt; 0, sum(${XJOINEDL}),0)</t>
  </si>
  <si>
    <t>if(${HHMBORNL}=1,'y',"")</t>
  </si>
  <si>
    <t>if(${HHMJOINL}=1,'y',"")</t>
  </si>
  <si>
    <t>${HHMBORNL} = 1</t>
  </si>
  <si>
    <t>XBORNL</t>
  </si>
  <si>
    <t>${HHMJOINL} = 1</t>
  </si>
  <si>
    <t>XJOINEDL</t>
  </si>
  <si>
    <t>HHMBORNL</t>
  </si>
  <si>
    <t>HHMJOINL</t>
  </si>
  <si>
    <t>NAMEL</t>
  </si>
  <si>
    <t>CAMPNAME_L</t>
  </si>
  <si>
    <t>${HHLEFT}</t>
  </si>
  <si>
    <t>Xleft</t>
  </si>
  <si>
    <t>.&gt;=0 and .&lt;=30</t>
  </si>
  <si>
    <t>HHLEFT</t>
  </si>
  <si>
    <t>if(sum(${XBORN}) &gt; 0, sum(${XBORN}),0)</t>
  </si>
  <si>
    <t>if(sum(${XJOINED}) &gt; 0, sum(${XJOINED}),0)</t>
  </si>
  <si>
    <t>if(${HHMBORN}=1,'y',"")</t>
  </si>
  <si>
    <t>if(${HHMJOIN}=1,'y',"")</t>
  </si>
  <si>
    <t>XTOT65OLDM</t>
  </si>
  <si>
    <t>XTOT65OLDF</t>
  </si>
  <si>
    <t>XTOT1564M</t>
  </si>
  <si>
    <t>XTOT1564F</t>
  </si>
  <si>
    <t>XTOT514M</t>
  </si>
  <si>
    <t>XTOT514F</t>
  </si>
  <si>
    <t>XTOTU5M</t>
  </si>
  <si>
    <t>XTOTU5F</t>
  </si>
  <si>
    <t>XTOTU2M</t>
  </si>
  <si>
    <t>XTOTU2F</t>
  </si>
  <si>
    <r>
      <t>${HHMPREG}</t>
    </r>
    <r>
      <rPr>
        <sz val="11"/>
        <color theme="1"/>
        <rFont val="Calibri"/>
        <family val="2"/>
        <scheme val="minor"/>
      </rPr>
      <t xml:space="preserve"> = </t>
    </r>
    <r>
      <rPr>
        <sz val="11"/>
        <color theme="1"/>
        <rFont val="Calibri"/>
        <family val="2"/>
        <scheme val="minor"/>
      </rPr>
      <t>1</t>
    </r>
  </si>
  <si>
    <t>XTOTPREG</t>
  </si>
  <si>
    <r>
      <t xml:space="preserve">If you wish to modify the age range for women to 12-49 please change the column "relevant" to  </t>
    </r>
    <r>
      <rPr>
        <b/>
        <sz val="11"/>
        <color rgb="FF0000FF"/>
        <rFont val="Calibri"/>
        <family val="2"/>
      </rPr>
      <t>${HHMAGE} &gt;= 12 and ${HHMAGE} &lt;= 49 and ${HHMSEX} = 'f'</t>
    </r>
    <r>
      <rPr>
        <sz val="11"/>
        <color rgb="FF0000FF"/>
        <rFont val="Calibri"/>
        <family val="2"/>
      </rPr>
      <t xml:space="preserve"> </t>
    </r>
  </si>
  <si>
    <t>${ENA_LIV_HHMAGE} &gt;= 15 and ${ENA_LIV_HHMAGE} &lt;= 49 and ${ENA_LIV_HHMSEX} = 'f'</t>
  </si>
  <si>
    <t>XTOTWM</t>
  </si>
  <si>
    <t>XTOTU5</t>
  </si>
  <si>
    <t>${HHMBORN} = 1</t>
  </si>
  <si>
    <t>XBORN</t>
  </si>
  <si>
    <t>${HHMJOIN} = 1</t>
  </si>
  <si>
    <t>XJOINED</t>
  </si>
  <si>
    <t>Is the household member ${NAME} currently pregnant?</t>
  </si>
  <si>
    <t>HHMPREG</t>
  </si>
  <si>
    <t>HHMBORN</t>
  </si>
  <si>
    <t>HHMJOIN</t>
  </si>
  <si>
    <t>What is the age of the household member ${NAME} (years)?</t>
  </si>
  <si>
    <t>NAME</t>
  </si>
  <si>
    <t>position(..)</t>
  </si>
  <si>
    <t>HHMID</t>
  </si>
  <si>
    <t>ASK INTERVIEWEE IF THOSE ARE ALL THE MEMBERS IN THE HOUSEHOLD AND THAT NO ONE IS MISSING.
THESE QUESTIONS NEED TO BE COMPLETED FOR EACH HH MEMBER WHO LIVES IN THE HOUSEHOLD, STARTING WITH THE HEAD OF HOUSEHOLD.</t>
  </si>
  <si>
    <t>XEachHHM</t>
  </si>
  <si>
    <t>.&gt;=1 and .&lt;=30</t>
  </si>
  <si>
    <t>What is the total number of household members?</t>
  </si>
  <si>
    <t>${HHHHOST} = 2 or ${HHHHOST} = 8</t>
  </si>
  <si>
    <r>
      <t xml:space="preserve">Has the household head been forced to move from his/her country of origin to this country </t>
    </r>
    <r>
      <rPr>
        <sz val="11"/>
        <color rgb="FFFF0000"/>
        <rFont val="Calibri"/>
        <family val="2"/>
        <scheme val="minor"/>
      </rPr>
      <t>[INSERT COUNTRY</t>
    </r>
    <r>
      <rPr>
        <sz val="11"/>
        <color theme="1"/>
        <rFont val="Calibri"/>
        <family val="2"/>
        <scheme val="minor"/>
      </rPr>
      <t>]?</t>
    </r>
  </si>
  <si>
    <t>HHHREFUG</t>
  </si>
  <si>
    <t>${HHHHOST} = 1</t>
  </si>
  <si>
    <t>Has the household head been forced to move from his/her place of origin?</t>
  </si>
  <si>
    <t>HHHIDP</t>
  </si>
  <si>
    <r>
      <t>Is the household head a national of this country</t>
    </r>
    <r>
      <rPr>
        <sz val="11"/>
        <color rgb="FFFF0000"/>
        <rFont val="Calibri"/>
        <family val="2"/>
        <scheme val="minor"/>
      </rPr>
      <t xml:space="preserve"> [INSERT COUNTRY]</t>
    </r>
    <r>
      <rPr>
        <sz val="11"/>
        <color theme="1"/>
        <rFont val="Calibri"/>
        <family val="2"/>
        <scheme val="minor"/>
      </rPr>
      <t>?</t>
    </r>
  </si>
  <si>
    <t>HHHHOST</t>
  </si>
  <si>
    <t xml:space="preserve"> What is the country of origin of the household head?</t>
  </si>
  <si>
    <t>HHHCTRY</t>
  </si>
  <si>
    <t>select_one nationality</t>
  </si>
  <si>
    <t>YOU DO NOT NEED TO SEE PROOF OF AGE.
RECORD THE NUMBER IN YEARS IF KNOWN. RECORD 97 IF 97 YEARS OR OLDER. RECORD 98 IF UNKNOWN.</t>
  </si>
  <si>
    <t>What is the age of the household head (years)?</t>
  </si>
  <si>
    <t>HHHAGE</t>
  </si>
  <si>
    <t>THE HOUSEHOLD HEAD IS THE PERSON RESPONSIBLE FOR MAKING THE DECISIONS FOR THE HOUSEHOLD AS A WHOLE. USE THE TERM AGREED UPON DURING THE TRAINING.</t>
  </si>
  <si>
    <t>What is the sex of the household head?</t>
  </si>
  <si>
    <t>HHHSEX</t>
  </si>
  <si>
    <t>XIntroHHH</t>
  </si>
  <si>
    <t>concat('D',${SURVDAT},'_C-',${CAMP_LABEL},'_S-',${SECTION},'_Z-',${ZONE},'_B-',${BLOCK},'_T',${TEAM},'_HH',${HH})</t>
  </si>
  <si>
    <t>SENS_UUID</t>
  </si>
  <si>
    <t>رقم الأسرة:</t>
  </si>
  <si>
    <t>Numéro du ménage:</t>
  </si>
  <si>
    <t>Household number:</t>
  </si>
  <si>
    <t>.&gt;=1 and .&lt;=6</t>
  </si>
  <si>
    <t>رقم الفريق:</t>
  </si>
  <si>
    <t>Team number:</t>
  </si>
  <si>
    <t>.&gt;=1 and .&lt;=50</t>
  </si>
  <si>
    <t>Cluster number:</t>
  </si>
  <si>
    <t>The interview cannot take place in the future.</t>
  </si>
  <si>
    <t>تاريخ المقابلة:</t>
  </si>
  <si>
    <t>SURVDAT</t>
  </si>
  <si>
    <t>.&gt;=1 and .&lt;=15</t>
  </si>
  <si>
    <t>.&gt;=1 and .&lt;=4</t>
  </si>
  <si>
    <t>.&gt;=1 and .&lt;=8</t>
  </si>
  <si>
    <t>jr:choice-name(${CAMPNAME},'${CAMPNAME}')</t>
  </si>
  <si>
    <t>CAMP_LABEL</t>
  </si>
  <si>
    <t>CAMPNAME</t>
  </si>
  <si>
    <t>THIS QUESTIONNAIRE IS TO BE COMPLETED IN ALL SELECTED HOUSEHOLDS AND IS TO BE ADMINISTERED TO THE HEAD OF THE HOUSEHOLD OR, IF THERE ARE ABSENT, ANOTHER ADULT MEMBER OF THE HOUSEHOLD.</t>
  </si>
  <si>
    <t>XIntroDM</t>
  </si>
  <si>
    <t>XRightsDM</t>
  </si>
  <si>
    <t>THIS STATEMENT IS TO BE READ TO THE HEAD OF THE HOUSEHOLD OR, IF THEY ARE ABSENT, ANOTHER ADULT MEMBER OF THE HOUSE BEFORE THE INTERVIEW. DEFINE HEAD OF HOUSEHOLD AS MEMBER OF THE FAMILY WHO MANAGES THE FAMILY RESOURCES AND IS THE FINAL DECISION MAKER IN THE HOUSE.</t>
  </si>
  <si>
    <t>XGreetingDM</t>
  </si>
  <si>
    <t>TodayDate</t>
  </si>
  <si>
    <t>today</t>
  </si>
  <si>
    <t>module</t>
  </si>
  <si>
    <t>read_only</t>
  </si>
  <si>
    <t>default</t>
  </si>
  <si>
    <t>hint::Swahili</t>
  </si>
  <si>
    <t>hint::العربية</t>
  </si>
  <si>
    <t>label::Swahili</t>
  </si>
  <si>
    <t>label::العربية</t>
  </si>
  <si>
    <t>Sijui</t>
  </si>
  <si>
    <t>لا</t>
  </si>
  <si>
    <t xml:space="preserve">نعم </t>
  </si>
  <si>
    <t>Hayupo</t>
  </si>
  <si>
    <t>غائب</t>
  </si>
  <si>
    <t>yesnoabs</t>
  </si>
  <si>
    <t>${TOT65OLD}</t>
  </si>
  <si>
    <t>tot65old</t>
  </si>
  <si>
    <t>${TOTM65OLD}</t>
  </si>
  <si>
    <t>${TOTF65OLD}</t>
  </si>
  <si>
    <t>${TOT1564}</t>
  </si>
  <si>
    <t>tot1564</t>
  </si>
  <si>
    <t>${TOTM1564}</t>
  </si>
  <si>
    <t>${TOTF1564}</t>
  </si>
  <si>
    <t>${TOTU15}</t>
  </si>
  <si>
    <t>totu15</t>
  </si>
  <si>
    <t>${TOTMU15}</t>
  </si>
  <si>
    <t>${TOTFU15}</t>
  </si>
  <si>
    <t>${TOT514}</t>
  </si>
  <si>
    <t>tot514</t>
  </si>
  <si>
    <t>${TOTM514}</t>
  </si>
  <si>
    <t>${TOTF514}</t>
  </si>
  <si>
    <t>${TOTU5}</t>
  </si>
  <si>
    <t>totu5</t>
  </si>
  <si>
    <t>${TOTMU5}</t>
  </si>
  <si>
    <t>${TOTFU5}</t>
  </si>
  <si>
    <t>${TOTU2}</t>
  </si>
  <si>
    <t>totu2</t>
  </si>
  <si>
    <t>${TOTMU2}</t>
  </si>
  <si>
    <t>${TOTFU2}</t>
  </si>
  <si>
    <t>Total</t>
  </si>
  <si>
    <t>t</t>
  </si>
  <si>
    <t>summarylabels</t>
  </si>
  <si>
    <t>m</t>
  </si>
  <si>
    <t>f</t>
  </si>
  <si>
    <t>أنثى</t>
  </si>
  <si>
    <t>Féminin</t>
  </si>
  <si>
    <t>ذكر</t>
  </si>
  <si>
    <t>Masculin</t>
  </si>
  <si>
    <t>nationality</t>
  </si>
  <si>
    <t>Country E</t>
  </si>
  <si>
    <t>Country D</t>
  </si>
  <si>
    <t>Country C</t>
  </si>
  <si>
    <t>Country B</t>
  </si>
  <si>
    <t>Country A</t>
  </si>
  <si>
    <t>location</t>
  </si>
  <si>
    <t>At the nutrition centre (OTP, TSFP, SC) or health facility</t>
  </si>
  <si>
    <t>At home</t>
  </si>
  <si>
    <t>hhsize</t>
  </si>
  <si>
    <t>${HHMSIZE}</t>
  </si>
  <si>
    <t>${HHFSIZE}</t>
  </si>
  <si>
    <t>[TO BE ADAPTED]</t>
  </si>
  <si>
    <t>cause</t>
  </si>
  <si>
    <t>Illness</t>
  </si>
  <si>
    <t>Injury/Traumatic</t>
  </si>
  <si>
    <t>Unknown</t>
  </si>
  <si>
    <t>CCC CCC</t>
  </si>
  <si>
    <t>BBB BBB</t>
  </si>
  <si>
    <t>AAA AAA</t>
  </si>
  <si>
    <t>arrive</t>
  </si>
  <si>
    <t>Other (TO BE ADAPTED)</t>
  </si>
  <si>
    <t>&gt;3 years ago</t>
  </si>
  <si>
    <t>2-3 years ago</t>
  </si>
  <si>
    <t>1-2 years ago</t>
  </si>
  <si>
    <r>
      <t xml:space="preserve">12 months ago </t>
    </r>
    <r>
      <rPr>
        <sz val="10"/>
        <color rgb="FFFF0000"/>
        <rFont val="Calibri"/>
        <family val="2"/>
        <scheme val="minor"/>
      </rPr>
      <t>[INSERT MONTH]</t>
    </r>
  </si>
  <si>
    <r>
      <t xml:space="preserve">11 months ago </t>
    </r>
    <r>
      <rPr>
        <sz val="10"/>
        <color rgb="FFFF0000"/>
        <rFont val="Calibri"/>
        <family val="2"/>
        <scheme val="minor"/>
      </rPr>
      <t>[INSERT MONTH]</t>
    </r>
  </si>
  <si>
    <r>
      <t>10 months ago</t>
    </r>
    <r>
      <rPr>
        <sz val="10"/>
        <color rgb="FFFF0000"/>
        <rFont val="Calibri"/>
        <family val="2"/>
        <scheme val="minor"/>
      </rPr>
      <t xml:space="preserve"> [INSERT MONTH]</t>
    </r>
  </si>
  <si>
    <r>
      <t xml:space="preserve">9 months ago </t>
    </r>
    <r>
      <rPr>
        <sz val="10"/>
        <color rgb="FFFF0000"/>
        <rFont val="Calibri"/>
        <family val="2"/>
        <scheme val="minor"/>
      </rPr>
      <t>[INSERT MONTH]</t>
    </r>
  </si>
  <si>
    <r>
      <t xml:space="preserve">8 months ago </t>
    </r>
    <r>
      <rPr>
        <sz val="10"/>
        <color rgb="FFFF0000"/>
        <rFont val="Calibri"/>
        <family val="2"/>
        <scheme val="minor"/>
      </rPr>
      <t>[INSERT MONTH]</t>
    </r>
  </si>
  <si>
    <r>
      <t>7 months ago</t>
    </r>
    <r>
      <rPr>
        <sz val="10"/>
        <color rgb="FFFF0000"/>
        <rFont val="Calibri"/>
        <family val="2"/>
        <scheme val="minor"/>
      </rPr>
      <t xml:space="preserve"> [INSERT MONTH]</t>
    </r>
  </si>
  <si>
    <r>
      <t>6 months ago</t>
    </r>
    <r>
      <rPr>
        <sz val="10"/>
        <color rgb="FFFF0000"/>
        <rFont val="Calibri"/>
        <family val="2"/>
        <scheme val="minor"/>
      </rPr>
      <t xml:space="preserve"> [INSERT MONTH]</t>
    </r>
  </si>
  <si>
    <r>
      <t>5 months ago</t>
    </r>
    <r>
      <rPr>
        <sz val="10"/>
        <color rgb="FFFF0000"/>
        <rFont val="Calibri"/>
        <family val="2"/>
        <scheme val="minor"/>
      </rPr>
      <t xml:space="preserve"> [INSERT MONTH]</t>
    </r>
  </si>
  <si>
    <r>
      <t>4 months ago</t>
    </r>
    <r>
      <rPr>
        <sz val="10"/>
        <color rgb="FFFF0000"/>
        <rFont val="Calibri"/>
        <family val="2"/>
        <scheme val="minor"/>
      </rPr>
      <t xml:space="preserve"> [INSERT MONTH]</t>
    </r>
  </si>
  <si>
    <r>
      <t xml:space="preserve">3 months ago </t>
    </r>
    <r>
      <rPr>
        <sz val="10"/>
        <color rgb="FFFF0000"/>
        <rFont val="Calibri"/>
        <family val="2"/>
        <scheme val="minor"/>
      </rPr>
      <t>[INSERT MONTH]</t>
    </r>
  </si>
  <si>
    <r>
      <t xml:space="preserve">2 months ago </t>
    </r>
    <r>
      <rPr>
        <sz val="10"/>
        <color rgb="FFFF0000"/>
        <rFont val="Calibri"/>
        <family val="2"/>
        <scheme val="minor"/>
      </rPr>
      <t>[INSERT MONTH]</t>
    </r>
  </si>
  <si>
    <r>
      <t>1 month ago</t>
    </r>
    <r>
      <rPr>
        <sz val="10"/>
        <color rgb="FFFF0000"/>
        <rFont val="Calibri"/>
        <family val="2"/>
        <scheme val="minor"/>
      </rPr>
      <t xml:space="preserve"> [INSERT MONTH]</t>
    </r>
  </si>
  <si>
    <t>filter</t>
  </si>
  <si>
    <t xml:space="preserve">    This document here aims at giving a survey manager the knowledge to understand how an XLS form works so that they can adapt the SENS form to their needs. It is however far from sufficient to learn how to set up a survey from scratch. </t>
  </si>
  <si>
    <t>Tutoriel version 0.3</t>
  </si>
  <si>
    <t>Tutorial version 0.3</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</si>
  <si>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</si>
  <si>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</si>
  <si>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</si>
  <si>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</si>
  <si>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 xml:space="preserve">    Variable NAMES, i.e. the names as set under column "name" are NOT to be changed. Only if new questions are added, new  names can be introduced. Ask for assistance if questions need to be added.</t>
  </si>
  <si>
    <t>A specific colour scheme has been set up in SENS Global Forms to make modification easier by partners:</t>
  </si>
  <si>
    <t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t>
  </si>
  <si>
    <t>This needs to be put in the "calculations" column to calculate elements based on survey results (ex: an age by comparing the date of survey and the date of birth, a sum of different elements etc).</t>
  </si>
  <si>
    <t>Quelques autres paramètres du formulaire peuvent être adaptés dans l'onglet "settings":</t>
  </si>
  <si>
    <t>field_list</t>
  </si>
  <si>
    <t>DDD</t>
  </si>
  <si>
    <t>DDD DDD</t>
  </si>
  <si>
    <t xml:space="preserve">Plusieurs questions du formulaire peuvent avoir des contraintes associées qui changent selon vos connaissances du contexte local. </t>
  </si>
  <si>
    <t>Different questions in the survey can have constraints that are changed depending on your knowledge of the local context.</t>
  </si>
  <si>
    <t xml:space="preserve">     Is of a type that does not require human action (ex: “calculate”, “note”, “select_multiple” when ticking none of the choices is valid…), otherwise this will block your enumerator!</t>
  </si>
  <si>
    <t xml:space="preserve">     dont le type ne demande pas d'action humaine (ex: "calculate”, “note”, “select_multiple” pour lesquelles ne cocher aucun choix reste valide...), sinon votre enquêteur sera bloqué!</t>
  </si>
  <si>
    <t>III. Paramètres généraux</t>
  </si>
  <si>
    <t>III. General settings</t>
  </si>
  <si>
    <t xml:space="preserve">You can change the name of the survey in the “settings” tab. </t>
  </si>
  <si>
    <t>inst_get_msg_42</t>
  </si>
  <si>
    <t>Global SENS Demography and Mortality</t>
  </si>
  <si>
    <t>Vous trouverez ici toutes les explications concernant les modifications autorisées et comment les réaliser en respectant le format général (car une erreur de format peut s'avérer catastrophique pour votre enquête!).</t>
  </si>
  <si>
    <t xml:space="preserve">    Assurez-vous de toujours sauvegarder le formulaire sous un nom de version adapté à chaque fois que vous faites des modifications afin de pouvoir vous retrouver facilement (idem pour la mise à jour des versions sur les téléphones). Cela doit être fait dans l'onglet "settings" dans les cellules "form_title", "form_id" (attention, il ne peut y avoir ni espace ni caractères spéciaux ici; il s'agit de l'ID réel du formulaire) et "version".</t>
  </si>
  <si>
    <r>
      <t xml:space="preserve">Les questions peuvent être ajoutées par le partenaire en fonction de ses besoins. Pour faciliter l'analyse, nous recommandons de suivre la logique adoptée pour les autres questions (ex: nom de la question, nom des choix, etc.). Retracez facilement tous les ajouts en les inscrivant </t>
    </r>
    <r>
      <rPr>
        <b/>
        <sz val="11"/>
        <color rgb="FF0000FF"/>
        <rFont val="Calibri"/>
        <family val="2"/>
        <scheme val="minor"/>
      </rPr>
      <t>en BLEU</t>
    </r>
    <r>
      <rPr>
        <sz val="11"/>
        <color theme="1"/>
        <rFont val="Calibri"/>
        <family val="2"/>
        <scheme val="minor"/>
      </rPr>
      <t xml:space="preserve"> - cela sera utile dans le cas d'un soutien à distance ou un debugging. Lisez attentivement l'onglet "XLS_overview" et surtout, testez votre formulaire à chaque nouvelle question ajoutée si vous avez peu d'expérience en matière de formulaires XLS form - cela permettra de corriger plus facilement les erreurs éventuelles.</t>
    </r>
  </si>
  <si>
    <t>Vous pouvez modifier le nom de l'enquête dans l'onglet «settings».</t>
  </si>
  <si>
    <t xml:space="preserve">Une bonne pratique pour chaque nouvelle version est de changer le numéro de version. Ceci est également recommandé pour les versions préliminaires, car il est difficile de garder une trace. Vous pouvez modifier autant de fois que vous voulez le “form_title” afin qu'il contienne le pays/l'opération ou le lieu, ainsi que l'année et le “form_id” en remplaçant "GLO" par les initiales de votre pays/votre opération. Faites juste attention à ce qu'il n'y ait pas d'espaces ou de caractères spéciaux dans cet ID.
</t>
  </si>
  <si>
    <r>
      <t xml:space="preserve">     </t>
    </r>
    <r>
      <rPr>
        <b/>
        <sz val="11"/>
        <color theme="1"/>
        <rFont val="Calibri"/>
        <family val="2"/>
        <scheme val="minor"/>
      </rPr>
      <t>Qui ne peut pas être remplie systématiquement</t>
    </r>
    <r>
      <rPr>
        <sz val="11"/>
        <color theme="1"/>
        <rFont val="Calibri"/>
        <family val="2"/>
        <scheme val="minor"/>
      </rPr>
      <t>, pour des raisons techniques (ex: points GPS, pour lesquels un problème peut toujours survenir avec le téléphone ...).</t>
    </r>
  </si>
  <si>
    <r>
      <t xml:space="preserve">Certaines formulations peuvent aussi nécessiter des modifications pour certaines questions afin de les rendre plus explicites (ex. tous les questions en rouges ). Veillez à ne faire aucune modification qui puisse compliquer les comparaisons à long terme et de conserver les noms des valeurs existantes autant que possible (pour rester cohérent avec les "names" associées aux valeurs). La colonne "hint" peut être très utile pour expliquer les définitions ou aspects locaux que vous souhaiteriez souligner autour des listes d'options utilisées. Au cas où vous souhaiteriez ajouter un nouvel élément à une liste de réponses possibles, privilégiez la création d'un nouveau "label" (libellé ou étiquette) et d'un nouveau "name" (nom) plutôt que la modification de ceux qui existent déjà afin d'éviter toute confusion future. Utilisez la </t>
    </r>
    <r>
      <rPr>
        <b/>
        <sz val="11"/>
        <color rgb="FF0000FF"/>
        <rFont val="Calibri"/>
        <family val="2"/>
        <scheme val="minor"/>
      </rPr>
      <t>couleur bleue</t>
    </r>
    <r>
      <rPr>
        <sz val="11"/>
        <color theme="1"/>
        <rFont val="Calibri"/>
        <family val="2"/>
        <scheme val="minor"/>
      </rPr>
      <t xml:space="preserve"> dans toutes les cellules que vous avez modifiées afin que toute personne réutilisant le même formulaire puisse voir ce qui diffère du formulaire SENS standard à l'intérieur; de même, servez-vous </t>
    </r>
    <r>
      <rPr>
        <b/>
        <sz val="11"/>
        <color theme="9"/>
        <rFont val="Calibri"/>
        <family val="2"/>
        <scheme val="minor"/>
      </rPr>
      <t>du vert</t>
    </r>
    <r>
      <rPr>
        <sz val="11"/>
        <color theme="1"/>
        <rFont val="Calibri"/>
        <family val="2"/>
        <scheme val="minor"/>
      </rPr>
      <t xml:space="preserve"> pour tous vos ajouts.</t>
    </r>
  </si>
  <si>
    <t>Dans l'onglet "choix" beaucoup de listes doivent être adaptées, telles que les noms de camps ou les différentes options à une question qui devront être adaptées au contexte local (ex: types de devises, type de toilettes, etc.). Consultez l'onglet "XLS Overview" pour en savoir plus sur l'utilité de chaque colonne.
 </t>
  </si>
  <si>
    <r>
      <t>Vous pouvez modifier le texte en</t>
    </r>
    <r>
      <rPr>
        <sz val="11"/>
        <color rgb="FF0000FF"/>
        <rFont val="Calibri"/>
        <family val="2"/>
        <scheme val="minor"/>
      </rPr>
      <t xml:space="preserve"> </t>
    </r>
    <r>
      <rPr>
        <b/>
        <sz val="11"/>
        <color rgb="FF0000FF"/>
        <rFont val="Calibri"/>
        <family val="2"/>
        <scheme val="minor"/>
      </rPr>
      <t>bleu</t>
    </r>
    <r>
      <rPr>
        <sz val="11"/>
        <color theme="1"/>
        <rFont val="Calibri"/>
        <family val="2"/>
        <scheme val="minor"/>
      </rPr>
      <t>, effacer une ligne ou en ajouter une pour de nouvelles options si nécessaire. Assurez-vous simplement de remplir les différentes colonnes pour ces nouvelles lignes d'après les lignes existantes (ex: copier/coller le nom de la liste ci-dessus, gardez la même logique pour "name", etc.). Ne réutilisez pas un ID existant pour une nouvelle valeur créée (même si l'ID passé a été supprimé) afin de rendre possibles de futures comparaisons avec d'autres contextes si besoin.</t>
    </r>
  </si>
  <si>
    <t>Un code de couleurs spécifique a été mis en place dans les fomulaires globaux de SENS pour faciliter leurs modification par les partenaires:</t>
  </si>
  <si>
    <r>
      <t xml:space="preserve">    Les noms des variables </t>
    </r>
    <r>
      <rPr>
        <b/>
        <sz val="11"/>
        <color rgb="FFFF0000"/>
        <rFont val="Calibri"/>
        <family val="2"/>
        <scheme val="minor"/>
      </rPr>
      <t>de couleur rouge</t>
    </r>
    <r>
      <rPr>
        <sz val="11"/>
        <color theme="1"/>
        <rFont val="Calibri"/>
        <family val="2"/>
        <scheme val="minor"/>
      </rPr>
      <t xml:space="preserve"> correspondent aux variables SENS standard et ne doivent pas être modifiés. Ces variables sont OBLIGATOIRES.</t>
    </r>
  </si>
  <si>
    <r>
      <t xml:space="preserve">         Les noms des variables </t>
    </r>
    <r>
      <rPr>
        <b/>
        <sz val="11"/>
        <color theme="5"/>
        <rFont val="Calibri"/>
        <family val="2"/>
        <scheme val="minor"/>
      </rPr>
      <t>de couleur orange</t>
    </r>
    <r>
      <rPr>
        <sz val="11"/>
        <color theme="1"/>
        <rFont val="Calibri"/>
        <family val="2"/>
        <scheme val="minor"/>
      </rPr>
      <t xml:space="preserve"> sont des notes à afficher pour les enquêteurs. Elles ne doivent pas être supprimées du questionnaire et ne doivent pas être lues au répondant pendant l'interview.</t>
    </r>
  </si>
  <si>
    <t>Pour afficher une question facultative (masquée par défaut) de façon à ce que l'enquêteur puisse la visualiser, il vous suffit d'enlever l'option impossible paramétrée dans le fichier, telle que "1=2", dans la colonne "relevant" (par exemple si vous prenez des points GPS, vous devez enlever "1=2" de la colonne "relevant" dans la ligne correspondant à la question du GPS dans l'onglet "survey").  Assurez-vous que tout ce que vous avez ajouté pour intégrer le "1=2" quand il y a des conditions multiples est enlevé (tel que "and").</t>
  </si>
  <si>
    <t xml:space="preserve">    Réfléchissez attentivement à l'option de masquer ou non la question GPS - cela pourrait vous aider à créer des cartes d'analyse intéressantes. Pour plus d'informations concernant les points GPS dans les enquêtes SENS, veuillez consulter la documentation: "Using GPS Coordinates in SENS surveys",  http://sens.unhcr.org/mobile-technology/tools/ </t>
  </si>
  <si>
    <t xml:space="preserve">    Assurez-vous de tester minutieusement votre formulaire après la configuration pour éviter toute mauvaise surprise que l'outil de validation pourrait avoir manqué (que ce soit d'un point de vue logique ou technique)! </t>
  </si>
  <si>
    <t xml:space="preserve">      Ce document vise à donner aux responsables d’enquêtes les connaissances nécessaires pour comprendre le fonctionnement d’un XLS Form et leur permettre d’adapter le formulaire SENS à leurs besoins. Il est cependant loin d’être suffisant pour apprendre à créer une enquête à partir de rien.</t>
  </si>
  <si>
    <t xml:space="preserve">      Les noms de variable, c’est-à-dire les noms définis dans la colonne "name", NE DOIVENT PAS être modifiés. De nouveaux noms peuvent être introduits seulement si de nouvelles questions sont ajoutées. Demandez de l'aide si des questions doivent être ajoutées.</t>
  </si>
  <si>
    <r>
      <t xml:space="preserve">Les </t>
    </r>
    <r>
      <rPr>
        <b/>
        <sz val="11"/>
        <color rgb="FF008000"/>
        <rFont val="Calibri"/>
        <family val="2"/>
        <scheme val="minor"/>
      </rPr>
      <t>trois onglets verts</t>
    </r>
    <r>
      <rPr>
        <sz val="11"/>
        <color theme="1"/>
        <rFont val="Calibri"/>
        <family val="2"/>
        <scheme val="minor"/>
      </rPr>
      <t xml:space="preserve"> contiennent le contenu du formulaire:</t>
    </r>
  </si>
  <si>
    <r>
      <t>Les</t>
    </r>
    <r>
      <rPr>
        <b/>
        <sz val="11"/>
        <color theme="5"/>
        <rFont val="Calibri"/>
        <family val="2"/>
        <scheme val="minor"/>
      </rPr>
      <t xml:space="preserve"> trois onglets oranges</t>
    </r>
    <r>
      <rPr>
        <sz val="11"/>
        <color theme="1"/>
        <rFont val="Calibri"/>
        <family val="2"/>
        <scheme val="minor"/>
      </rPr>
      <t xml:space="preserve"> sont les onglets d'instructions sur les modalités de fonctionnement et d'adaptation du formulaire au contexte local.</t>
    </r>
  </si>
  <si>
    <t>Elle doit être réglée dans la colonne "appearance" pour vous aider à changer la façon dont les éléments apparaissent à l'écran (seuls les deux réglages les plus utilisés sont mentionnés ici).</t>
  </si>
  <si>
    <t>Montre un calendrier tel que celui qui est utilisé pour "La date d'entrevue" au début du formulaire.</t>
  </si>
  <si>
    <t>Pour afficher plusieurs questions sur la même page, comme des tableaux ou des listes mais sous une présentation différente. Doit être paramétré au niveau du groupe (celui dans lequel toutes les questions se trouveront).</t>
  </si>
  <si>
    <t>Ils doivent figurer dans la colonne pour calculer les éléments basés sur les résultats d'enquête (ex: un âge en comparant la date d'enquête et la date de naissance, une somme d'éléments, etc.).</t>
  </si>
  <si>
    <t xml:space="preserve">    Ces calculs n'apparaîtront pas à l'écran. Si vous voulez que les résultats du calcul apparaissent à l'écran, vous devez créer une une question "note" demandant la réponse calculée (voir exemple ci-dessous).</t>
  </si>
  <si>
    <t>Les questions sur les membres du ménage vont seulement apparaître si la variable “${DMCONST}” sera égale à 1.</t>
  </si>
  <si>
    <r>
      <t>La question</t>
    </r>
    <r>
      <rPr>
        <i/>
        <sz val="11"/>
        <color theme="1"/>
        <rFont val="Calibri"/>
        <family val="2"/>
        <scheme val="minor"/>
      </rPr>
      <t xml:space="preserve"> "Is the household member ${NAME} currently pregnant?" </t>
    </r>
    <r>
      <rPr>
        <sz val="11"/>
        <color theme="1"/>
        <rFont val="Calibri"/>
        <family val="2"/>
        <scheme val="minor"/>
      </rPr>
      <t>va apparaître si l'âge du membre du ménage sera plus grand ou égal à 15 ans et si le genre du membre du ménage est féminin. La condition ajoutée dans la colonne "relevant" pour cela est</t>
    </r>
    <r>
      <rPr>
        <b/>
        <sz val="11"/>
        <color theme="1"/>
        <rFont val="Calibri"/>
        <family val="2"/>
        <scheme val="minor"/>
      </rPr>
      <t xml:space="preserve"> ${ENA_LIV_HHMAGE} &gt;= 15 and ${ENA_LIV_HHMAGE} &lt;= 49 and ${ENA_LIV_HHMSEX} = 'f'.</t>
    </r>
  </si>
  <si>
    <t>Celles-ci doivent être mises dans la colonne "constraint".</t>
  </si>
  <si>
    <t>Le résultat pour cette question doit être SUPÉRIEUR À 0 et INFÉRIEUR à 30.</t>
  </si>
  <si>
    <t>CETTE LIGNE doit être SUPÉRIEURE OU ÉGALE à la valeur de "HHSIZE".</t>
  </si>
  <si>
    <t xml:space="preserve">    Vous pouvez aussi ajouter un message de contrainte dans la colonne "constraint_message".</t>
  </si>
  <si>
    <t>La section ci-dessous décrit différentes façons de regrouper les questions selon les objectifs:</t>
  </si>
  <si>
    <t>Permet de répéter les questions un certain nombre de fois automatiquement.</t>
  </si>
  <si>
    <t>C'est la colonne qui permet de paramétrer des listes en cascades (options apparaissant selon les réponses fournies aux questions précédentes).</t>
  </si>
  <si>
    <t>Widget à afficher (cf. plus loin: calendrier par exemple).</t>
  </si>
  <si>
    <t>Saisir "yes" si vous voulez rendre cette question obligatoire.</t>
  </si>
  <si>
    <t>C'est la colonne qui permet de visualiser les modalités telles que les photos, du texte, etc (voir onglet "instructions", section II.2 pour plus d'informations).</t>
  </si>
  <si>
    <t>Pour spécifier dans quels onglets du module les résultats de votre question apparaîtront.</t>
  </si>
  <si>
    <t>Ce que l'enquêteur verra réellement dans le téléphone. Vous pouvez ajouter autant de langues que vous le désirez (ou enlever les colonnes des langues que vous ne voulez pas voir).</t>
  </si>
  <si>
    <t>Une note pour l'intervieweur, pour clarifier une question, faire un rappel... N'oubliez pas d'ajouter les différentes langues que vous avez incluses pour la colonne "label" ou de les retirer dans le cas contraire.</t>
  </si>
  <si>
    <t>Pour ajouter des contraintes aux réponses (fourchette de valeurs numériques par exemple).</t>
  </si>
  <si>
    <t>Message à afficher si la réponse ne respecte pas les contraintes.</t>
  </si>
  <si>
    <t>Calcule une valeur (“+”, “-” et "div"), peut calculer un âge à partir d'un date de naissance par exemple.</t>
  </si>
  <si>
    <t>Pour la saisie de texte libre.</t>
  </si>
  <si>
    <t>Pour sélectionner une date.</t>
  </si>
  <si>
    <t>Pour sélectionner une date &amp; une heure.</t>
  </si>
  <si>
    <t>Pour ordonner un calcul.</t>
  </si>
  <si>
    <t>Saisie de nombres entiers ("ronds").</t>
  </si>
  <si>
    <t>Pour les questions à choix multiples mais auxquelles vous ne pouvez sélectionner qu'une seule réponse parmi celles de la liste fournie. [option] indique ce que vous devez spécifier dans l'onglet "choices", où la liste des options est fournie. Si le nom de votre liste est "foodtype", la traduction informatique est "select_one [foodtype]".</t>
  </si>
  <si>
    <t>Identique à "select_one", hormis que l'utilisateur peut choisir autant de réponses qu'il le désire.</t>
  </si>
  <si>
    <t>You will find here all the explanations concerning what modifications can be made and how to make them whilst respecting the general format (as an error in the format can be extremely detrimental to your survey!).</t>
  </si>
  <si>
    <t xml:space="preserve">       Feel free to adapt question labels if you find that they are not sufficiently explicit in a given country (while avoiding changing the sense completely - if you want to change the sense completely, prefer hiding a question and adding a new one).</t>
  </si>
  <si>
    <t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t>
  </si>
  <si>
    <t>II. Adapting the questions to local context in XLS form</t>
  </si>
  <si>
    <t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t>
  </si>
  <si>
    <r>
      <t>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t>
    </r>
    <r>
      <rPr>
        <sz val="11"/>
        <color rgb="FF3366FF"/>
        <rFont val="Calibri"/>
        <family val="2"/>
        <scheme val="minor"/>
      </rPr>
      <t xml:space="preserve"> </t>
    </r>
    <r>
      <rPr>
        <b/>
        <sz val="11"/>
        <color rgb="FF0000FF"/>
        <rFont val="Calibri"/>
        <family val="2"/>
        <scheme val="minor"/>
      </rPr>
      <t>in blue</t>
    </r>
    <r>
      <rPr>
        <sz val="11"/>
        <color rgb="FF0000FF"/>
        <rFont val="Calibri"/>
        <family val="2"/>
        <scheme val="minor"/>
      </rPr>
      <t xml:space="preserve"> </t>
    </r>
    <r>
      <rPr>
        <sz val="11"/>
        <color theme="1"/>
        <rFont val="Calibri"/>
        <family val="2"/>
        <scheme val="minor"/>
      </rPr>
      <t xml:space="preserve">any cell you have modified, so that anyone reusing the same survey may see what is different from the standard Global SENS survey, and anything you add </t>
    </r>
    <r>
      <rPr>
        <b/>
        <sz val="11"/>
        <color theme="9"/>
        <rFont val="Calibri"/>
        <family val="2"/>
        <scheme val="minor"/>
      </rPr>
      <t>in green</t>
    </r>
    <r>
      <rPr>
        <sz val="11"/>
        <color theme="1"/>
        <rFont val="Calibri"/>
        <family val="2"/>
        <scheme val="minor"/>
      </rPr>
      <t>.</t>
    </r>
  </si>
  <si>
    <t>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t>
  </si>
  <si>
    <r>
      <t>You can modify the text in</t>
    </r>
    <r>
      <rPr>
        <b/>
        <sz val="11"/>
        <color theme="1"/>
        <rFont val="Calibri"/>
        <family val="2"/>
        <scheme val="minor"/>
      </rPr>
      <t xml:space="preserve"> </t>
    </r>
    <r>
      <rPr>
        <b/>
        <sz val="11"/>
        <color rgb="FF0000FF"/>
        <rFont val="Calibri"/>
        <family val="2"/>
        <scheme val="minor"/>
      </rPr>
      <t>blue</t>
    </r>
    <r>
      <rPr>
        <sz val="11"/>
        <color theme="1"/>
        <rFont val="Calibri"/>
        <family val="2"/>
        <scheme val="minor"/>
      </rPr>
      <t>,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t>
    </r>
  </si>
  <si>
    <r>
      <t xml:space="preserve">    Variable names colored </t>
    </r>
    <r>
      <rPr>
        <b/>
        <sz val="11"/>
        <color theme="9"/>
        <rFont val="Calibri"/>
        <family val="2"/>
        <scheme val="minor"/>
      </rPr>
      <t xml:space="preserve">in </t>
    </r>
    <r>
      <rPr>
        <b/>
        <sz val="11"/>
        <color rgb="FF00B050"/>
        <rFont val="Calibri"/>
        <family val="2"/>
        <scheme val="minor"/>
      </rPr>
      <t xml:space="preserve">green </t>
    </r>
    <r>
      <rPr>
        <sz val="11"/>
        <rFont val="Calibri"/>
        <family val="2"/>
        <scheme val="minor"/>
      </rPr>
      <t>are OPTIONAL SENS variables.</t>
    </r>
  </si>
  <si>
    <r>
      <t xml:space="preserve">    Variable names colored </t>
    </r>
    <r>
      <rPr>
        <b/>
        <sz val="11"/>
        <color rgb="FFFF0000"/>
        <rFont val="Calibri"/>
        <family val="2"/>
        <scheme val="minor"/>
      </rPr>
      <t>in red</t>
    </r>
    <r>
      <rPr>
        <sz val="11"/>
        <color rgb="FFFF0000"/>
        <rFont val="Calibri"/>
        <family val="2"/>
        <scheme val="minor"/>
      </rPr>
      <t xml:space="preserve"> </t>
    </r>
    <r>
      <rPr>
        <sz val="11"/>
        <color theme="1"/>
        <rFont val="Calibri"/>
        <family val="2"/>
        <scheme val="minor"/>
      </rPr>
      <t>corresponds to standard SENS variables and should not be changed. They are MANDATORY.</t>
    </r>
  </si>
  <si>
    <r>
      <t xml:space="preserve">         Variable names colored </t>
    </r>
    <r>
      <rPr>
        <b/>
        <sz val="11"/>
        <color theme="5"/>
        <rFont val="Calibri"/>
        <family val="2"/>
        <scheme val="minor"/>
      </rPr>
      <t>in orange</t>
    </r>
    <r>
      <rPr>
        <sz val="11"/>
        <rFont val="Calibri"/>
        <family val="2"/>
        <scheme val="minor"/>
      </rPr>
      <t xml:space="preserve"> are</t>
    </r>
    <r>
      <rPr>
        <sz val="11"/>
        <color theme="1"/>
        <rFont val="Calibri"/>
        <family val="2"/>
        <scheme val="minor"/>
      </rPr>
      <t xml:space="preserve"> display notes for surveyors. They should not be deleted from the questionnaire and should not be read to the respondent during the interview.</t>
    </r>
  </si>
  <si>
    <t>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t>
  </si>
  <si>
    <t>Aim of this document:</t>
  </si>
  <si>
    <r>
      <t xml:space="preserve">The </t>
    </r>
    <r>
      <rPr>
        <b/>
        <sz val="11"/>
        <color rgb="FF008000"/>
        <rFont val="Calibri"/>
        <family val="2"/>
        <scheme val="minor"/>
      </rPr>
      <t>three green tabs</t>
    </r>
    <r>
      <rPr>
        <sz val="11"/>
        <color theme="1"/>
        <rFont val="Calibri"/>
        <family val="2"/>
        <scheme val="minor"/>
      </rPr>
      <t xml:space="preserve"> are the ones with the content of the form:</t>
    </r>
  </si>
  <si>
    <r>
      <t xml:space="preserve">The </t>
    </r>
    <r>
      <rPr>
        <b/>
        <sz val="11"/>
        <color theme="5"/>
        <rFont val="Calibri"/>
        <family val="2"/>
        <scheme val="minor"/>
      </rPr>
      <t>three orange tabs</t>
    </r>
    <r>
      <rPr>
        <sz val="11"/>
        <color theme="1"/>
        <rFont val="Calibri"/>
        <family val="2"/>
        <scheme val="minor"/>
      </rPr>
      <t xml:space="preserve"> are the ones with instructions as to how the form works and how to adapt it to a local context.</t>
    </r>
  </si>
  <si>
    <t>Shows a calendar, such as the one used for “Date of Interview” at the beginning of the survey.</t>
  </si>
  <si>
    <t>To show many question on the same page, like field-list, but different presentation. Has to be set at a group level (group in which all questions will be found).</t>
  </si>
  <si>
    <t xml:space="preserve">    These calculations will not appear on the screen. If you want the result of the calculations to appear on the screen, you must create a "note" question calling on the calculate one (see example below).</t>
  </si>
  <si>
    <t>The questions on household members will only appear if the variable “${DMCONST}” is equal to 1.</t>
  </si>
  <si>
    <r>
      <t>The question</t>
    </r>
    <r>
      <rPr>
        <i/>
        <sz val="11"/>
        <color theme="1"/>
        <rFont val="Calibri"/>
        <family val="2"/>
        <scheme val="minor"/>
      </rPr>
      <t xml:space="preserve"> "Is the household member ${NAME} currently pregnant?" </t>
    </r>
    <r>
      <rPr>
        <sz val="11"/>
        <color theme="1"/>
        <rFont val="Calibri"/>
        <family val="2"/>
        <scheme val="minor"/>
      </rPr>
      <t>will appear</t>
    </r>
    <r>
      <rPr>
        <i/>
        <sz val="11"/>
        <color theme="1"/>
        <rFont val="Calibri"/>
        <family val="2"/>
        <scheme val="minor"/>
      </rPr>
      <t xml:space="preserve"> </t>
    </r>
    <r>
      <rPr>
        <sz val="11"/>
        <color theme="1"/>
        <rFont val="Calibri"/>
        <family val="2"/>
        <scheme val="minor"/>
      </rPr>
      <t>if</t>
    </r>
    <r>
      <rPr>
        <i/>
        <sz val="11"/>
        <color theme="1"/>
        <rFont val="Calibri"/>
        <family val="2"/>
        <scheme val="minor"/>
      </rPr>
      <t xml:space="preserve"> </t>
    </r>
    <r>
      <rPr>
        <sz val="11"/>
        <color theme="1"/>
        <rFont val="Calibri"/>
        <family val="2"/>
        <scheme val="minor"/>
      </rPr>
      <t>the household member's age is greater or equal to 15 and if the sex of the household member is female. The condition added to the relevant column for this is</t>
    </r>
    <r>
      <rPr>
        <b/>
        <sz val="11"/>
        <color theme="1"/>
        <rFont val="Calibri"/>
        <family val="2"/>
        <scheme val="minor"/>
      </rPr>
      <t xml:space="preserve"> ${ENA_LIV_HHMAGE} &gt;= 15 and ${ENA_LIV_HHMAGE} &lt;= 49 and ${ENA_LIV_HHMSEX} = 'f'.</t>
    </r>
  </si>
  <si>
    <t>This needs to be put in the “constraint” column.</t>
  </si>
  <si>
    <t>The result for this question must be GREATER THAN 0 and inferior to 30.</t>
  </si>
  <si>
    <t>THIS ROW must be GREATER OR EQUAL to the value of “HHSIZE”.</t>
  </si>
  <si>
    <t xml:space="preserve">    You can also add a constraint message in the column "constraint_message".</t>
  </si>
  <si>
    <t>The section below describes different ways of regrouping questions for different purposes:</t>
  </si>
  <si>
    <t>Makes it possible to repeat questions a number of times automatically.</t>
  </si>
  <si>
    <t>This is the column to set up cascading lists (options appearing depending on the answers to a previous questions).</t>
  </si>
  <si>
    <t>Widget for display (more later: like a calendar for example).</t>
  </si>
  <si>
    <t>Enter “yes” if you want to make an answer mandatory.</t>
  </si>
  <si>
    <t>This is the column to be able to view modalities as photos and text (see tab "instructions", section II.2 for more information).</t>
  </si>
  <si>
    <t>To specify in which tabs in the Module your question results will appear.</t>
  </si>
  <si>
    <t>Name of the question (and of the columns in "Output")</t>
  </si>
  <si>
    <t>What the interviewer will actually see on the phone. You can add as many languages as you want (or remove the columns of languages you don't want to see).</t>
  </si>
  <si>
    <t>A note to the interviewer, to clarify a question, or prompt up a reminder… Don't forget to add the different languages you added for the "label" column (or remove the columns of languages you have removed for "label").</t>
  </si>
  <si>
    <t>Add constraints to the answers (a range for numerical value for example).</t>
  </si>
  <si>
    <t>Message to display if the answer entered doesn’t meet the constraints.</t>
  </si>
  <si>
    <t>Calculates a value (“+”, “-” et div), can calculate age from a date of birth for example.</t>
  </si>
  <si>
    <t>I.1. Type of questions (or variables)</t>
  </si>
  <si>
    <t>I.2. Role of columns</t>
  </si>
  <si>
    <t>For multiple choice answer, where you can only select one answer among the list provided. [option] indicates that you must specify, in the « choices » sheet, where is the list of options provided. If the name of your list is “foodtype”, this would read “select_one [foodtype]".</t>
  </si>
  <si>
    <t>Same as "select_one", except that the user can choose as many options as he wants.</t>
  </si>
  <si>
    <t xml:space="preserve">L'objectif de ce document est d'aider les responsables d'enquête expérimentés à adapter le formulaire Global SENS Demography and Mortality à leurs besoins locaux.
Les XLS forms sont une norme pour les enquêtes mobiles, une connaissance préalable des bases de XLS form est indispensable. Ce document donne des instructions sur les champs ou les questions pouvant être modifiés et les questions devant rester telles quelles.
</t>
  </si>
  <si>
    <t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t>
  </si>
  <si>
    <r>
      <t xml:space="preserve">   </t>
    </r>
    <r>
      <rPr>
        <b/>
        <sz val="11"/>
        <color theme="1"/>
        <rFont val="Calibri"/>
        <family val="2"/>
        <scheme val="minor"/>
      </rPr>
      <t xml:space="preserve">  Cannot be filled in all cases</t>
    </r>
    <r>
      <rPr>
        <sz val="11"/>
        <color theme="1"/>
        <rFont val="Calibri"/>
        <family val="2"/>
        <scheme val="minor"/>
      </rPr>
      <t>, for technical reasons (ie GPS points, where a problem with the phone can always occur…).</t>
    </r>
  </si>
  <si>
    <r>
      <t xml:space="preserve">    Les noms des variables </t>
    </r>
    <r>
      <rPr>
        <b/>
        <sz val="11"/>
        <color rgb="FF00B050"/>
        <rFont val="Calibri"/>
        <family val="2"/>
        <scheme val="minor"/>
      </rPr>
      <t xml:space="preserve">de couleur verte </t>
    </r>
    <r>
      <rPr>
        <sz val="11"/>
        <rFont val="Calibri"/>
        <family val="2"/>
        <scheme val="minor"/>
      </rPr>
      <t>représentent</t>
    </r>
    <r>
      <rPr>
        <sz val="11"/>
        <color theme="1"/>
        <rFont val="Calibri"/>
        <family val="2"/>
        <scheme val="minor"/>
      </rPr>
      <t xml:space="preserve"> des variables SENS OPTIONNELLES.</t>
    </r>
  </si>
  <si>
    <r>
      <t xml:space="preserve">Si vous souhaitez modifier la tranche d'âge des femmes de 12 à 49 ans, remplacez la colonne "relevant" par </t>
    </r>
    <r>
      <rPr>
        <b/>
        <sz val="11"/>
        <color rgb="FF0000FF"/>
        <rFont val="Calibri"/>
        <family val="2"/>
      </rPr>
      <t>${HHMAGE}&gt;=12 and ${HHMAGE}&lt;=49 and ${HHMSEX}='f'</t>
    </r>
  </si>
  <si>
    <t>Veuillez ajouter une plage acceptable comme 1-30.</t>
  </si>
  <si>
    <t>Veuillez ajouter une plage acceptable comme 0-98.</t>
  </si>
  <si>
    <t>Veuillez ajouter une plage acceptable comme 0-30.</t>
  </si>
  <si>
    <r>
      <t xml:space="preserve">La colonne </t>
    </r>
    <r>
      <rPr>
        <b/>
        <sz val="11"/>
        <rFont val="Calibri"/>
        <family val="2"/>
        <scheme val="minor"/>
      </rPr>
      <t>"default"</t>
    </r>
    <r>
      <rPr>
        <sz val="11"/>
        <rFont val="Calibri"/>
        <family val="2"/>
        <scheme val="minor"/>
      </rPr>
      <t xml:space="preserve"> peut être utilisée pour limiter la plage de valeurs acceptables pour les questions entières (numériques)</t>
    </r>
  </si>
  <si>
    <r>
      <t xml:space="preserve">You can edit the camp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The camp </t>
    </r>
    <r>
      <rPr>
        <b/>
        <sz val="10"/>
        <color rgb="FF0000FF"/>
        <rFont val="Calibri"/>
        <family val="2"/>
        <scheme val="minor"/>
      </rPr>
      <t>"label</t>
    </r>
    <r>
      <rPr>
        <sz val="10"/>
        <color rgb="FF0000FF"/>
        <rFont val="Calibri"/>
        <family val="2"/>
        <scheme val="minor"/>
      </rPr>
      <t>" should remain the same in all languages if possible.</t>
    </r>
  </si>
  <si>
    <r>
      <t>Vous pouvez modifier la liste des camps et ajouter des lignes si nécessaire. Vous pouvez utiliser des chiffres ou des abréviations dans la colonne</t>
    </r>
    <r>
      <rPr>
        <b/>
        <sz val="10"/>
        <color rgb="FF0000FF"/>
        <rFont val="Calibri"/>
        <family val="2"/>
        <scheme val="minor"/>
      </rPr>
      <t xml:space="preserve"> "name"</t>
    </r>
    <r>
      <rPr>
        <sz val="10"/>
        <color rgb="FF0000FF"/>
        <rFont val="Calibri"/>
        <family val="2"/>
        <scheme val="minor"/>
      </rPr>
      <t xml:space="preserve">, celle-ci doit être unique, sans espaces ni caractères spéciaux.
Le </t>
    </r>
    <r>
      <rPr>
        <b/>
        <sz val="10"/>
        <color rgb="FF0000FF"/>
        <rFont val="Calibri"/>
        <family val="2"/>
        <scheme val="minor"/>
      </rPr>
      <t>"label"</t>
    </r>
    <r>
      <rPr>
        <sz val="10"/>
        <color rgb="FF0000FF"/>
        <rFont val="Calibri"/>
        <family val="2"/>
        <scheme val="minor"/>
      </rPr>
      <t xml:space="preserve"> du camp doit rester le même dans toutes les langues, si possible.</t>
    </r>
  </si>
  <si>
    <r>
      <rPr>
        <b/>
        <sz val="11"/>
        <color rgb="FF000000"/>
        <rFont val="Calibri"/>
        <family val="2"/>
      </rPr>
      <t>colonne "form_title"</t>
    </r>
    <r>
      <rPr>
        <sz val="11"/>
        <color rgb="FF000000"/>
        <rFont val="Calibri"/>
        <family val="2"/>
      </rPr>
      <t xml:space="preserve">: Veuillez ajuster le titre pour qu'il contienne le pays / l'opération ou le lieu, ainsi que l'année.
Exemple: Tanzanie SENS Questionnaire 2016 chez les nourrissons et les enfants V36
</t>
    </r>
    <r>
      <rPr>
        <b/>
        <sz val="11"/>
        <color rgb="FF000000"/>
        <rFont val="Calibri"/>
        <family val="2"/>
      </rPr>
      <t>colonne "form_id"</t>
    </r>
    <r>
      <rPr>
        <sz val="11"/>
        <color rgb="FF000000"/>
        <rFont val="Calibri"/>
        <family val="2"/>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11"/>
        <color rgb="FF000000"/>
        <rFont val="Calibri"/>
        <family val="2"/>
      </rPr>
      <t>colonne "default_language"</t>
    </r>
    <r>
      <rPr>
        <sz val="11"/>
        <color rgb="FF000000"/>
        <rFont val="Calibri"/>
        <family val="2"/>
      </rPr>
      <t xml:space="preserve">: La langue par défaut peut être modifiée, si nécessaire, en l'une des langues d'enquête utilisées dans le formulaire. C'est toujours la langue par défaut qui est affichée en premier lors de l'ouverture d'un formulaire.
</t>
    </r>
    <r>
      <rPr>
        <b/>
        <sz val="11"/>
        <color rgb="FF000000"/>
        <rFont val="Calibri"/>
        <family val="2"/>
      </rPr>
      <t>colonne "version"</t>
    </r>
    <r>
      <rPr>
        <sz val="11"/>
        <color rgb="FF000000"/>
        <rFont val="Calibri"/>
        <family val="2"/>
      </rPr>
      <t>: pour chaque nouvelle version, veuillez changer le numéro de version. Ceci est également recommandé pour les versions préliminaires, car il est difficile de garder une trace.</t>
    </r>
  </si>
  <si>
    <r>
      <t xml:space="preserve">
</t>
    </r>
    <r>
      <rPr>
        <b/>
        <sz val="11"/>
        <color rgb="FF000000"/>
        <rFont val="Calibri"/>
        <family val="2"/>
      </rPr>
      <t>form_title</t>
    </r>
    <r>
      <rPr>
        <sz val="11"/>
        <color rgb="FF000000"/>
        <rFont val="Calibri"/>
        <family val="2"/>
      </rPr>
      <t xml:space="preserve"> column: Please adjust the title to contain country/operation or location as well as the year.
Example: </t>
    </r>
    <r>
      <rPr>
        <i/>
        <sz val="11"/>
        <color rgb="FF000000"/>
        <rFont val="Calibri"/>
        <family val="2"/>
      </rPr>
      <t>Tanzania SENS Infant and Child Questionnaire 2016 V36</t>
    </r>
    <r>
      <rPr>
        <sz val="11"/>
        <color rgb="FF000000"/>
        <rFont val="Calibri"/>
        <family val="2"/>
      </rPr>
      <t xml:space="preserve">
</t>
    </r>
    <r>
      <rPr>
        <b/>
        <sz val="11"/>
        <color rgb="FF000000"/>
        <rFont val="Calibri"/>
        <family val="2"/>
      </rPr>
      <t>form_id</t>
    </r>
    <r>
      <rPr>
        <sz val="11"/>
        <color rgb="FF000000"/>
        <rFont val="Calibri"/>
        <family val="2"/>
      </rPr>
      <t xml:space="preserve"> column: Please adjust the form ID, by replacing GLO with the initials of your country/operation. Also remove the languages you are not keeping and adjust the version number after every iteration. 
Example: </t>
    </r>
    <r>
      <rPr>
        <i/>
        <sz val="11"/>
        <color rgb="FF000000"/>
        <rFont val="Calibri"/>
        <family val="2"/>
      </rPr>
      <t>NIG-PH-ICF-FR-ref-36-XLS</t>
    </r>
    <r>
      <rPr>
        <sz val="11"/>
        <color rgb="FF000000"/>
        <rFont val="Calibri"/>
        <family val="2"/>
      </rPr>
      <t xml:space="preserve"> for a survey in French held in Niger.
</t>
    </r>
    <r>
      <rPr>
        <b/>
        <sz val="11"/>
        <color rgb="FF000000"/>
        <rFont val="Calibri"/>
        <family val="2"/>
      </rPr>
      <t>default_language</t>
    </r>
    <r>
      <rPr>
        <sz val="11"/>
        <color rgb="FF000000"/>
        <rFont val="Calibri"/>
        <family val="2"/>
      </rPr>
      <t xml:space="preserve"> column: Default language can be changed if necessary to any of the survey languages used in the form. It is always the default language being displayed first when opening a form.
</t>
    </r>
    <r>
      <rPr>
        <b/>
        <sz val="11"/>
        <color rgb="FF000000"/>
        <rFont val="Calibri"/>
        <family val="2"/>
      </rPr>
      <t xml:space="preserve">version </t>
    </r>
    <r>
      <rPr>
        <sz val="11"/>
        <color rgb="FF000000"/>
        <rFont val="Calibri"/>
        <family val="2"/>
      </rPr>
      <t>column:</t>
    </r>
    <r>
      <rPr>
        <b/>
        <sz val="11"/>
        <color rgb="FF000000"/>
        <rFont val="Calibri"/>
        <family val="2"/>
      </rPr>
      <t xml:space="preserve"> </t>
    </r>
    <r>
      <rPr>
        <sz val="11"/>
        <color rgb="FF000000"/>
        <rFont val="Calibri"/>
        <family val="2"/>
      </rPr>
      <t>For every new version, please change the version number. This is also recommended for draft versions, since it is difficult to keep track.</t>
    </r>
  </si>
  <si>
    <r>
      <t xml:space="preserve">You can edit the country list and add new rows for a new countries that are relevant. You can use numbers or abbreviations in the </t>
    </r>
    <r>
      <rPr>
        <b/>
        <sz val="10"/>
        <color rgb="FF0000FF"/>
        <rFont val="Calibri"/>
        <family val="2"/>
        <scheme val="minor"/>
      </rPr>
      <t xml:space="preserve">"name" </t>
    </r>
    <r>
      <rPr>
        <sz val="10"/>
        <color rgb="FF0000FF"/>
        <rFont val="Calibri"/>
        <family val="2"/>
        <scheme val="minor"/>
      </rPr>
      <t xml:space="preserve">column, it must be unique, without spaces or special characters.  </t>
    </r>
  </si>
  <si>
    <r>
      <t xml:space="preserve">Vous pouvez modifier la liste des pays et ajouter de nouvelles lignes pour un nouveau pays pertinent.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</si>
  <si>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t>concat('DM','_HH',${HH})</t>
  </si>
  <si>
    <t>https://opendatakit.org/xlsform/</t>
  </si>
  <si>
    <r>
      <t xml:space="preserve">Questions can be added by the partner depending on his need. To facilitate analysis we recommend following the patterns set up for other questions (ie name of question, name of choices etc). Keep track of addition by writing them </t>
    </r>
    <r>
      <rPr>
        <b/>
        <sz val="11"/>
        <color rgb="FF0000FF"/>
        <rFont val="Calibri"/>
        <family val="2"/>
        <scheme val="minor"/>
      </rPr>
      <t>in BLUE</t>
    </r>
    <r>
      <rPr>
        <sz val="11"/>
        <color theme="1"/>
        <rFont val="Calibri"/>
        <family val="2"/>
        <scheme val="minor"/>
      </rPr>
      <t xml:space="preserve"> - it will help any remote suppport and debugging.
Read the "XLS overview" tab thoroughly, and, most of all, test your form after every new question added if you have little experience in XLS forms, to make it easier to correct any mistakes.</t>
    </r>
  </si>
  <si>
    <t>Une attribution de nom automatique a été mise au point pour chaque formulaire; celle-ci concatène les valeurs de différentes questions (par défaut, cela concerne le nom de l'enquête et le numéro du ménage). Cela aide les enquêteurs à identifier facilement sur le téléphone les formulaires terminés ou à terminer. Vous pouvez ajouter ou modifier ces éléments autant que vous le souhaitez du moment que vous les testez soigneusement.</t>
  </si>
  <si>
    <t>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t>
  </si>
  <si>
    <t>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t>
  </si>
  <si>
    <r>
      <t xml:space="preserve">  </t>
    </r>
    <r>
      <rPr>
        <sz val="11"/>
        <rFont val="Calibri"/>
        <family val="2"/>
        <scheme val="minor"/>
      </rPr>
      <t xml:space="preserve">  Tous les noms de variables </t>
    </r>
    <r>
      <rPr>
        <b/>
        <sz val="11"/>
        <color rgb="FF3366FF"/>
        <rFont val="Calibri"/>
        <family val="2"/>
        <scheme val="minor"/>
      </rPr>
      <t>de couleur bleue</t>
    </r>
    <r>
      <rPr>
        <sz val="11"/>
        <rFont val="Calibri"/>
        <family val="2"/>
        <scheme val="minor"/>
      </rPr>
      <t xml:space="preserve"> peuvent être adaptés en fonction du contexte local.</t>
    </r>
  </si>
  <si>
    <r>
      <t xml:space="preserve">  </t>
    </r>
    <r>
      <rPr>
        <sz val="11"/>
        <rFont val="Calibri"/>
        <family val="2"/>
        <scheme val="minor"/>
      </rPr>
      <t xml:space="preserve">  All variable names </t>
    </r>
    <r>
      <rPr>
        <b/>
        <sz val="11"/>
        <color rgb="FF0000FF"/>
        <rFont val="Calibri"/>
        <family val="2"/>
        <scheme val="minor"/>
      </rPr>
      <t>in blue</t>
    </r>
    <r>
      <rPr>
        <sz val="11"/>
        <color rgb="FFFF0000"/>
        <rFont val="Calibri"/>
        <family val="2"/>
        <scheme val="minor"/>
      </rPr>
      <t xml:space="preserve"> </t>
    </r>
    <r>
      <rPr>
        <sz val="11"/>
        <color theme="1"/>
        <rFont val="Calibri"/>
        <family val="2"/>
        <scheme val="minor"/>
      </rPr>
      <t xml:space="preserve">can be adapted depending on local context. </t>
    </r>
  </si>
  <si>
    <r>
      <t xml:space="preserve">          Notez que dans certains camps, les mots "block" et "section" ne sont peut être pas utilisés et d'autres mots peuvent être utilisés à la place de ceux-ci (par exemple, zone, quartier). Adaptez le libellé en conséquence. Vous pouvez modifier/supprimer la formulation de tous les options de choix </t>
    </r>
    <r>
      <rPr>
        <b/>
        <sz val="11"/>
        <color rgb="FF3366FF"/>
        <rFont val="Calibri"/>
        <family val="2"/>
        <scheme val="minor"/>
      </rPr>
      <t>en bleu</t>
    </r>
    <r>
      <rPr>
        <sz val="11"/>
        <color theme="1"/>
        <rFont val="Calibri"/>
        <family val="2"/>
        <scheme val="minor"/>
      </rPr>
      <t>, mais PAS leurs valeurs qui sont stockées dans la colonne "name".</t>
    </r>
  </si>
  <si>
    <r>
      <t xml:space="preserve">     Note that in some camps, the words "block" and "section" may not be used and other words may be used for these (e.g. area, quarter). Adapt the wording accordingly. You can change/remove the phrasing of all choices </t>
    </r>
    <r>
      <rPr>
        <b/>
        <sz val="11"/>
        <color rgb="FF0000FF"/>
        <rFont val="Calibri"/>
        <family val="2"/>
        <scheme val="minor"/>
      </rPr>
      <t>in blue</t>
    </r>
    <r>
      <rPr>
        <sz val="11"/>
        <color theme="1"/>
        <rFont val="Calibri"/>
        <family val="2"/>
        <scheme val="minor"/>
      </rPr>
      <t>, but NOT their values which are stored in the column "name".</t>
    </r>
  </si>
  <si>
    <t>Pour tester votre formulaire, vous pouvez utiliser le convertisseur XLS form en ligne (voir ci-dessous), ou- si votre internet ne le permet pas- vous pouvez utiliser le convertisseur XLS hors ligne qui inclue une fonctionalité de validation de formulaire. Ils ne convertiront le XLS en XLM que si la syntaxe est correcte.
https://www.dropbox.com/s/gvfvt60agv8a91w/ODK%20XLSForm%20Offline.exe?dl=0. Ce convertisseur vous permettra donc de valider la syntaxe et de convertir le formulaire en XML par la même occasion, ce dont vous aurez besoin pour la VM (machine virtuelle) Aggregate.</t>
  </si>
  <si>
    <t>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t>
  </si>
  <si>
    <r>
      <rPr>
        <b/>
        <sz val="11"/>
        <color theme="1"/>
        <rFont val="Calibri"/>
        <family val="2"/>
        <scheme val="minor"/>
      </rPr>
      <t xml:space="preserve">    choices</t>
    </r>
    <r>
      <rPr>
        <sz val="11"/>
        <color theme="1"/>
        <rFont val="Calibri"/>
        <family val="2"/>
        <scheme val="minor"/>
      </rPr>
      <t xml:space="preserve"> (là où les choix des questions à choix multiples ou unique du formulaire sont listés)</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</si>
  <si>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</si>
  <si>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Quantité d'eau pour un récipient donné d'après sa capacité (LITER) et le nombre de trajets effectués (NUMTRIPS).</t>
  </si>
  <si>
    <t>Quantity of water for a given container based on its capacity (LITER) and the number of journeys that were made (NUMTRIPS).</t>
  </si>
  <si>
    <t>Il y a 1-2 ans</t>
  </si>
  <si>
    <t>Il y a 2-3 ans</t>
  </si>
  <si>
    <t>Il y a plus que 3 ans</t>
  </si>
  <si>
    <t>Inconnu</t>
  </si>
  <si>
    <t>Blessure/Traumatisme</t>
  </si>
  <si>
    <t>Maladie</t>
  </si>
  <si>
    <t>A la maison</t>
  </si>
  <si>
    <t>Pays A</t>
  </si>
  <si>
    <t>Pays B</t>
  </si>
  <si>
    <t>Pays C</t>
  </si>
  <si>
    <t>Pays D</t>
  </si>
  <si>
    <t>Pays E</t>
  </si>
  <si>
    <r>
      <t xml:space="preserve">Vous pouvez modifier la liste "cause du décès" et ajouter des lignes si nécessaire. Vous pouvez utiliser des chiffres ou des abréviations dans la colonne </t>
    </r>
    <r>
      <rPr>
        <b/>
        <sz val="10"/>
        <color rgb="FF0000FF"/>
        <rFont val="Calibri"/>
        <family val="2"/>
        <scheme val="minor"/>
      </rPr>
      <t>"name"</t>
    </r>
    <r>
      <rPr>
        <sz val="10"/>
        <color rgb="FF0000FF"/>
        <rFont val="Calibri"/>
        <family val="2"/>
        <scheme val="minor"/>
      </rPr>
      <t>, celle-ci doit être unique, sans espaces ni caractères spéciaux.</t>
    </r>
  </si>
  <si>
    <r>
      <t xml:space="preserve"> You can edit the "cause of the death" list and add rows as needed.  You can use numbers or abbreviations in the </t>
    </r>
    <r>
      <rPr>
        <b/>
        <sz val="10"/>
        <color rgb="FF0000FF"/>
        <rFont val="Calibri"/>
        <family val="2"/>
        <scheme val="minor"/>
      </rPr>
      <t>"name"</t>
    </r>
    <r>
      <rPr>
        <sz val="10"/>
        <color rgb="FF0000FF"/>
        <rFont val="Calibri"/>
        <family val="2"/>
        <scheme val="minor"/>
      </rPr>
      <t xml:space="preserve"> column, it must be unique, without spaces or special characters.  </t>
    </r>
  </si>
  <si>
    <t>Camp Name:</t>
  </si>
  <si>
    <t>Nom du camp:</t>
  </si>
  <si>
    <t>Section Code/Number:</t>
  </si>
  <si>
    <t>Code/Numéro de la Section:</t>
  </si>
  <si>
    <t>Code/Numéro de la Zone:</t>
  </si>
  <si>
    <t>Code/Numéro du Bloc:</t>
  </si>
  <si>
    <t>Zone Code/Number:</t>
  </si>
  <si>
    <t>Block Code/Number:</t>
  </si>
  <si>
    <t>Date of interview:</t>
  </si>
  <si>
    <t>Date de l’entretien:</t>
  </si>
  <si>
    <t>Numéro de la grappe:</t>
  </si>
  <si>
    <t>Numéro de l’équipe:</t>
  </si>
  <si>
    <t>THESE QUESTIONS NEED TO BE ASKED TO THE HEAD OF THE HOUSEHOLD OR, IF THEY ARE ABSENT, ANOTHER ADULT MEMBER OF THE HOUSEHOLD.</t>
  </si>
  <si>
    <t>Quel est le sexe du chef de ménage?</t>
  </si>
  <si>
    <t>Quel est l'âge du chef de ménage (en années)?</t>
  </si>
  <si>
    <t>Quel est le pays d'origine du chef de ménage?</t>
  </si>
  <si>
    <t>Le chef de ménage a-t-il été contraint de quitter son lieu d'origine?</t>
  </si>
  <si>
    <t>Enquête auprès des membres du ménage:</t>
  </si>
  <si>
    <t>ID du membre du ménage:</t>
  </si>
  <si>
    <t>Nom du membre du ménage:</t>
  </si>
  <si>
    <t>Quel est le sexe du membre du ménage ${NAME}?</t>
  </si>
  <si>
    <t>Quel est l'âge du membre du ménage ${NAME} (en années)?</t>
  </si>
  <si>
    <t>Note factice pour assurer une valeur vide dans les données.</t>
  </si>
  <si>
    <t>Survey of Household Members:</t>
  </si>
  <si>
    <t>ID of household member:</t>
  </si>
  <si>
    <t>Name of household member:</t>
  </si>
  <si>
    <t>What is the sex of the household member ${NAME}?</t>
  </si>
  <si>
    <t>Members that have left:</t>
  </si>
  <si>
    <t>Members that have died:</t>
  </si>
  <si>
    <t>Summary messages:
Write down the summary data provided below on the participants and measure control sheet.</t>
  </si>
  <si>
    <t>For anthropometry, this is the number of children to survey: ${TOTU5} and the number of women 15-49: ${TOTWM} out of which ${TOTPREG} are pregnant.</t>
  </si>
  <si>
    <t>DEMOGRAPHY QUESTIONNAIRE SUMMARY:</t>
  </si>
  <si>
    <r>
      <t xml:space="preserve">Quel est le nombre total de membres du ménage qui ont QUITTE ce ménage depuis le </t>
    </r>
    <r>
      <rPr>
        <sz val="11"/>
        <color rgb="FFFF0000"/>
        <rFont val="Calibri"/>
        <family val="2"/>
        <scheme val="minor"/>
      </rPr>
      <t>[INSÉRER LA DATE DE DÉBUT DE LA PÉRIODE DE RAPPEL]</t>
    </r>
    <r>
      <rPr>
        <sz val="11"/>
        <color theme="1"/>
        <rFont val="Calibri"/>
        <family val="2"/>
        <scheme val="minor"/>
      </rPr>
      <t>?</t>
    </r>
  </si>
  <si>
    <t>Membres qui ont quitté:</t>
  </si>
  <si>
    <t>What is the sex of the household member ${NAMEL}?</t>
  </si>
  <si>
    <t>What is the age of the household member ${NAMEL} (years)?</t>
  </si>
  <si>
    <t>Quel est le sexe du membre du ménage ${NAMEL}?</t>
  </si>
  <si>
    <t>Quel est l'âge du membre du ménage ${NAMEL} (en années)?</t>
  </si>
  <si>
    <t>Membres décédés:</t>
  </si>
  <si>
    <t>What was the sex of the household member ${NAMED}?</t>
  </si>
  <si>
    <t>What was the age of the household member ${NAMED} (years)?</t>
  </si>
  <si>
    <t>What was the cause of the death of ${NAMED}?</t>
  </si>
  <si>
    <t>In which location did the household member ${NAMED} die?</t>
  </si>
  <si>
    <t>Quel était le sexe du membre du ménage ${NAMED}?</t>
  </si>
  <si>
    <t>Quel était l'âge du membre du ménage ${NAMED} (en années)?</t>
  </si>
  <si>
    <t>Tous les membres du ménage ont-ils été enregistrés?</t>
  </si>
  <si>
    <t>EXPLAIN TO THE RESPONDENT THAT THESE QUESTIONS WILL BE KEPT CONFIDENTIAL AND WILL NOT AFFECT THE ASSISTANCE THEY RECEIVE/ARE ENTITLED TO.</t>
  </si>
  <si>
    <r>
      <t xml:space="preserve">Did all household members arrive to </t>
    </r>
    <r>
      <rPr>
        <sz val="11"/>
        <color rgb="FFFF0000"/>
        <rFont val="Calibri"/>
        <family val="2"/>
        <scheme val="minor"/>
      </rPr>
      <t>${CAMPNAME}/country of asylum</t>
    </r>
    <r>
      <rPr>
        <sz val="11"/>
        <color theme="1"/>
        <rFont val="Calibri"/>
        <family val="2"/>
        <scheme val="minor"/>
      </rPr>
      <t xml:space="preserve"> at the same time?</t>
    </r>
  </si>
  <si>
    <r>
      <t xml:space="preserve">When did members of your household arrive to </t>
    </r>
    <r>
      <rPr>
        <sz val="11"/>
        <color rgb="FFFF0000"/>
        <rFont val="Calibri"/>
        <family val="2"/>
        <scheme val="minor"/>
      </rPr>
      <t>${CAMPNAME}/country of asylum</t>
    </r>
    <r>
      <rPr>
        <sz val="11"/>
        <color theme="1"/>
        <rFont val="Calibri"/>
        <family val="2"/>
        <scheme val="minor"/>
      </rPr>
      <t xml:space="preserve">? </t>
    </r>
  </si>
  <si>
    <t>RÉSUMÉ DU QUESTIONNAIRE DE DÉMOGRAPHIE:</t>
  </si>
  <si>
    <t>Ans</t>
  </si>
  <si>
    <t>U2 (0-1 ans)</t>
  </si>
  <si>
    <t>U5 (0-4 ans)</t>
  </si>
  <si>
    <t>5-14 (5-14 ans)</t>
  </si>
  <si>
    <t>14 ans ou moins (0-14 ans)</t>
  </si>
  <si>
    <t>Entre 15 et 64 ans</t>
  </si>
  <si>
    <t>65 ans et plus</t>
  </si>
  <si>
    <t>Taille totale du ménage (tout âge)</t>
  </si>
  <si>
    <t>Enquêteur: Je confirme que le questionnaire est complet.</t>
  </si>
  <si>
    <t>Superviseur: Je confirme que le questionnaire est complet.</t>
  </si>
  <si>
    <t>U2 (0-1 years)</t>
  </si>
  <si>
    <t>Interviewer: I confirm that questionnaire is complete.</t>
  </si>
  <si>
    <t>Supervisor: I confirm that questionnaire is complete.</t>
  </si>
  <si>
    <t>ENSURE THAT YOU HAVE INTRODUCED THE TEAM AND INFORMED THEM ABOUT THE INTERVIEW.</t>
  </si>
  <si>
    <t>RECORD THE NUMBER. Please add acceptable range as 1-30.</t>
  </si>
  <si>
    <t>YOU DO NOT NEED TO SEE PROOF OF AGE.
RECORD THE NUMBER IN YEARS IF KNOWN. F AGE IS LESS THAN 1 YEAR, RECORD 0. RECORD 97 IF 97 YEARS OR OLDER. RECORD 98 IF UNKNOWN.</t>
  </si>
  <si>
    <t>The number you have typed is outside the expected range (1-8).</t>
  </si>
  <si>
    <t>The number you have typed is outside the expected range (1-4).</t>
  </si>
  <si>
    <t>The number you have typed is outside the expected range (1-15).</t>
  </si>
  <si>
    <t>Le nombre que vous avez tapé est en dehors de la plage attendue (1-8).</t>
  </si>
  <si>
    <t>Le nombre que vous avez tapé est en dehors de la plage attendue (1-4).</t>
  </si>
  <si>
    <t>Le nombre que vous avez tapé est en dehors de la plage attendue (1-15).</t>
  </si>
  <si>
    <t>La date d'entrevue ne peut être dans le futur.</t>
  </si>
  <si>
    <t>Le nombre que vous avez tapé est en dehors de la plage attendue (1-50).</t>
  </si>
  <si>
    <t>Le nombre que vous avez tapé est en dehors de la plage attendue (1-6).</t>
  </si>
  <si>
    <t>The number you have typed is outside the expected range (1-50).</t>
  </si>
  <si>
    <t>The number you have typed is outside the expected range (1-6).</t>
  </si>
  <si>
    <t>Please add acceptable range as 1-30.</t>
  </si>
  <si>
    <t>Please add acceptable range as 0-98.</t>
  </si>
  <si>
    <t>Please add acceptable range as 0-30.</t>
  </si>
  <si>
    <r>
      <rPr>
        <b/>
        <sz val="11"/>
        <rFont val="Calibri"/>
        <family val="2"/>
        <scheme val="minor"/>
      </rPr>
      <t>default</t>
    </r>
    <r>
      <rPr>
        <sz val="11"/>
        <rFont val="Calibri"/>
        <family val="2"/>
        <scheme val="minor"/>
      </rPr>
      <t xml:space="preserve"> column can be used to limite the range of acceptable values for integer (numeric) questions.</t>
    </r>
  </si>
  <si>
    <t>• Hello, my name is _____________ and I work with [organisation/institution]. We would like to invite your household to participate in a survey that is looking at the nutrition and health status of people living in this [camp / survey area].
• UNHCR is sponsoring this nutrition survey.
• Taking part in this survey is totally your choice. You can decide to not participate, or if you do participate you can stop taking part in this survey at any time for any reason. If you stop being in this survey, it will not have any negative effects on how you or your household is treated or what assistance you receive.
• If you agree to participate, we will ask you some questions about your family and we will also measure all the children in the household who are older than 6 months and younger than 5 years  [and/or women]. In addition to these assessments, we will test a small amount of blood from the finger of the children and women to see if they have anaemia.
• Before we start to ask you any questions or take any measurements, we will ask you to give us your verbal consent. Be assured that any information that you will provide will be kept strictly confidential.
• You can ask me any question that you have about this survey before you decide to participate or not.
• If you do not understand the information or if your questions were not answered to your satisfaction, do not declare your consent on this form. Thank you.</t>
  </si>
  <si>
    <r>
      <t>constraint_message::</t>
    </r>
    <r>
      <rPr>
        <b/>
        <sz val="11"/>
        <rFont val="Arial"/>
        <family val="2"/>
      </rPr>
      <t>العربية</t>
    </r>
  </si>
  <si>
    <t>constraint_message::Swahili</t>
  </si>
  <si>
    <t>MESSAGE POUR L’ENQUÊTEUR: NE RÉPONDEZ PAS À CETTE QUESTION.</t>
  </si>
  <si>
    <t>IDL</t>
  </si>
  <si>
    <t>IDD</t>
  </si>
  <si>
    <t>H</t>
  </si>
  <si>
    <t>ENA_H_HHMSEX</t>
  </si>
  <si>
    <t>ENA_H_HHMAGE</t>
  </si>
  <si>
    <t>${ENA_H_HHMAGE} = 0</t>
  </si>
  <si>
    <t>${ENA_H_HHMAGE} &gt;= 15 and ${ENA_H_HHMAGE} &lt;= 49 and ${ENA_H_HHMSEX} = 'f'</t>
  </si>
  <si>
    <t>${ENA_H_HHMAGE} &lt; 5</t>
  </si>
  <si>
    <t>${ENA_H_HHMAGE} &lt; 2 and ${ENA_H_HHMSEX} = 'f'</t>
  </si>
  <si>
    <t>${ENA_H_HHMAGE} &lt; 2 and ${ENA_H_HHMSEX} = 'm'</t>
  </si>
  <si>
    <t>${ENA_H_HHMAGE} &lt; 5 and ${ENA_H_HHMSEX} = 'f'</t>
  </si>
  <si>
    <t>${ENA_H_HHMAGE} &lt; 5 and ${ENA_H_HHMSEX} = 'm'</t>
  </si>
  <si>
    <t>${ENA_H_HHMAGE} &gt;= 5 and ${ENA_H_HHMAGE} &lt;= 14 and ${ENA_H_HHMSEX} = 'f'</t>
  </si>
  <si>
    <t>${ENA_H_HHMAGE} &gt;= 5 and ${ENA_H_HHMAGE} &lt;= 14 and ${ENA_H_HHMSEX} = 'm'</t>
  </si>
  <si>
    <t>${ENA_H_HHMAGE} &gt;= 15 and ${ENA_H_HHMAGE} &lt;= 64 and ${ENA_H_HHMSEX} = 'f'</t>
  </si>
  <si>
    <t>${ENA_H_HHMAGE} &gt;= 15 and ${ENA_H_HHMAGE} &lt;= 64 and ${ENA_H_HHMSEX} = 'm'</t>
  </si>
  <si>
    <t>${ENA_H_HHMAGE} &gt;= 65 and ${ENA_H_HHMAGE} != 98 and ${ENA_H_HHMSEX} = 'f'</t>
  </si>
  <si>
    <t>${ENA_H_HHMAGE} &gt;= 65 and ${ENA_H_HHMAGE} != 98 and ${ENA_H_HHMSEX} = 'm'</t>
  </si>
  <si>
    <t>ENA_H_JOINED</t>
  </si>
  <si>
    <t>ENA_H_LEFT</t>
  </si>
  <si>
    <t>ENA_H_BORN</t>
  </si>
  <si>
    <t>ENA_H_DIED</t>
  </si>
  <si>
    <t>XNBHJOINED</t>
  </si>
  <si>
    <t>XNBHBORN</t>
  </si>
  <si>
    <t>XRECAPH</t>
  </si>
  <si>
    <t>CAMPNAME_H</t>
  </si>
  <si>
    <t>L</t>
  </si>
  <si>
    <t>ENA_L_HHMSEX</t>
  </si>
  <si>
    <t>ENA_L_HHMAGE</t>
  </si>
  <si>
    <t>${ENA_L_HHMAGE} = 0</t>
  </si>
  <si>
    <t>ENA_L_JOINED</t>
  </si>
  <si>
    <t>ENA_L_LEFT</t>
  </si>
  <si>
    <t>ENA_L_BORN</t>
  </si>
  <si>
    <t>ENA_L_DIED</t>
  </si>
  <si>
    <t>XLJOINED</t>
  </si>
  <si>
    <t>XLBORN</t>
  </si>
  <si>
    <t>XRECAPL</t>
  </si>
  <si>
    <r>
      <t xml:space="preserve">Vous avez mentionné ${HHLEFT} personne(s) ayant quitté le ménage, parmi le(s)quel(les) ${XLJOINED} l'avai(en)t rejoint et ${XLBORN} y est/sont né(es) depuis </t>
    </r>
    <r>
      <rPr>
        <sz val="11"/>
        <color rgb="FFFF0000"/>
        <rFont val="Calibri"/>
        <family val="2"/>
        <scheme val="minor"/>
      </rPr>
      <t>[UTILISEZ DES ÉVÉNEMENTS IMPORTANTS POUR MARQUER LA PÉRIODE]</t>
    </r>
    <r>
      <rPr>
        <sz val="11"/>
        <color theme="1"/>
        <rFont val="Calibri"/>
        <family val="2"/>
        <scheme val="minor"/>
      </rPr>
      <t>.
Veuillez cocher la case ci-dessous si tout semble correct ou bien revenez en arrière et corrigez les entrées précédentes.</t>
    </r>
  </si>
  <si>
    <t>D</t>
  </si>
  <si>
    <t>ENA_D_HHMSEX</t>
  </si>
  <si>
    <t>ENA_D_HHMAGE</t>
  </si>
  <si>
    <t>${ENA_D_HHMAGE} = 0</t>
  </si>
  <si>
    <t>ENA_D_JOINED</t>
  </si>
  <si>
    <t>ENA_D_LEFT</t>
  </si>
  <si>
    <t>ENA_D_BORN</t>
  </si>
  <si>
    <t>ENA_D_DIED</t>
  </si>
  <si>
    <t>XDJOINED</t>
  </si>
  <si>
    <t>XDBORN</t>
  </si>
  <si>
    <r>
      <t xml:space="preserve">You have mentioned ${HHDIED} person/people from the HH having died, amongst which ${XDJOINED} have joined it and ${XDBORN} were born into it since </t>
    </r>
    <r>
      <rPr>
        <sz val="11"/>
        <color rgb="FFFF0000"/>
        <rFont val="Calibri"/>
        <family val="2"/>
        <scheme val="minor"/>
      </rPr>
      <t>[USE IMPORTANT EVENTS TO MARK THE PERIOD]</t>
    </r>
    <r>
      <rPr>
        <sz val="11"/>
        <color theme="1"/>
        <rFont val="Calibri"/>
        <family val="2"/>
        <scheme val="minor"/>
      </rPr>
      <t>. Please tick the box below if all seems correct or else go back and correct the previous entries.</t>
    </r>
  </si>
  <si>
    <r>
      <t xml:space="preserve">Vous avez mentionné ${HHDIED} personne(s) du ménage étant décédé(es), parmi le(s)quel(les) ${XDJOINED} l'avaient rejoint et ${XDBORN} y sont nés depuis </t>
    </r>
    <r>
      <rPr>
        <sz val="11"/>
        <color rgb="FFFF0000"/>
        <rFont val="Calibri"/>
        <family val="2"/>
        <scheme val="minor"/>
      </rPr>
      <t>[UTILISEZ DES ÉVÉNEMENTS IMPORTANTS POUR MARQUER LA PÉRIODE]</t>
    </r>
    <r>
      <rPr>
        <sz val="11"/>
        <color theme="1"/>
        <rFont val="Calibri"/>
        <family val="2"/>
        <scheme val="minor"/>
      </rPr>
      <t>.
Veuillez cocher la case ci-dessous si tout semble correct ou bien revenez en arrière et corrigez les entrées précédentes.</t>
    </r>
  </si>
  <si>
    <t>H_UUID</t>
  </si>
  <si>
    <t>ENA_SURVDAT_H</t>
  </si>
  <si>
    <t>ENA_CLUSTER_H</t>
  </si>
  <si>
    <t>ENA_TEAM_H</t>
  </si>
  <si>
    <t>ENA_HH_H</t>
  </si>
  <si>
    <t>L_UUID</t>
  </si>
  <si>
    <t>ENA_SURVDAT_L</t>
  </si>
  <si>
    <t>ENA_CLUSTER_L</t>
  </si>
  <si>
    <t>ENA_TEAM_L</t>
  </si>
  <si>
    <t>ENA_HH_L</t>
  </si>
  <si>
    <t>D_UUID</t>
  </si>
  <si>
    <t>ENA_SURVDAT_D</t>
  </si>
  <si>
    <t>ENA_CLUSTER_D</t>
  </si>
  <si>
    <t>ENA_TEAM_D</t>
  </si>
  <si>
    <t>ENA_HH_D</t>
  </si>
  <si>
    <t>MDCCONST</t>
  </si>
  <si>
    <t>Was consent given for conducting the interview using Mobile Data Collection (use of smartphone or tablet)?</t>
  </si>
  <si>
    <t>Le consentement a-t-il été donné pour mener l'entretien en utilisant la collecte de données mobile (utilisation du smartphone ou de la tablette)?</t>
  </si>
  <si>
    <t>S’ASSURER D’AVOIR PRÉSENTÉ L’ÉQUIPE ET D’AVOIR INFORMÉ LE RÉPONDANT À PROPOS DES OBJECTIFS DE L’ENQUÊTE.</t>
  </si>
  <si>
    <t>GPSCONST</t>
  </si>
  <si>
    <t>Was consent given for taking the GPS coordinates of the household?</t>
  </si>
  <si>
    <t>DMHHSIZE</t>
  </si>
  <si>
    <t>${DMHHSIZE}</t>
  </si>
  <si>
    <t>Vous avez mentionné ${DMHHSIZE} personne(s) habitant aujourd'hui dans le ménage, parmi le(s)quel(les) ${XNBHJOINED} l'a/ont rejoint et ${XNBHBORN} y est/sont né(es) depuis [UTILISEZ DES ÉVÉNEMENTS IMPORTANTS POUR MARQUER LA PÉRIODE].
Veuillez cocher la case ci-dessous si tout semble correct ou bien revenez en arrière et corrigez les entrées précédentes.</t>
  </si>
  <si>
    <t>${MDCCONST} = 1</t>
  </si>
  <si>
    <t>CETTE DECLARATION DOIT ETRE LUE AU CHEF DU MENAGE OU, SI CETTE PERSONNE EST ABSENTE, A UN AUTRE ADULTE DU MENAGE POUVANT REPRESENTER CELUI-CI, AVANT DE COMMENCER L’ENTRETIEN. LE TERME « CHEF DE MENAGE » DESIGNE LE MEMBRE DE LA FAMILLE QUI GERE LES RESSOURCES FAMILIALES ET PREND LES DECISIONS FINALES DANS LA MAISON.</t>
  </si>
  <si>
    <t>• Bonjour Mr/Mme, je m’appelle _____________ et je travaille pour [organisation/institution]. Nous souhaiterions inviter votre ménage à participer à une enquête permettant d’évaluer l’état nutritionnel et de santé des personnes résidant dans [ce camp/zone d’enquête].
• Le HCR soutient cette enquête nutritionnelle.
• Votre participation à cette enquête est libre et vous pouvez donc décider de ne pas en faire partie. Si vous participez, vous êtes libre de cesser d’y prendre part à tout moment et ce quel que soit la raison. Si vous ne participez pas à cette enquête, ou si vous cessez d’y participer, il n’y aura aucune conséquence sur la façon dont vous ou votre ménage êtes pris en charge ou sur l’aide dont vous bénéficiez.
• Si vous acceptez de participer, nous vous poserons quelques questions sur votre famille et prendrons les mesures de tous les enfants âgés de 6 à 59 mois [et/ou des femmes] faisant partie de votre ménage. En plus de cela, nous prélèverons une petite quantité de sang au bout du doigt des enfants et des femmes non enceintes afin d’évaluer s’ils souffrent d’anémie.
• Avant de commencer à vous poser des questions ou à prendre des mesures, nous vous demanderons votre consentement verbal à participer à l’enquête. Soyez assuré(e) que toute information que vous fournirez restera strictement confidentielle.
• Vous pouvez me poser toutes les questions que vous souhaitez au sujet de cette enquête avant de décider de votre participation.
• Si vous ne comprenez pas les informations suscitées, ou si vous n’êtes pas satisfait(e) des réponses apportées à vos questions, ne donnez pas votre consentement à participer à cette enquête. Merci.</t>
  </si>
  <si>
    <t>CE QUESTIONNAIRE DOIT ETRE ADMINISTRE AU CHEF DU MENAGE OU, EN SON ABSENCE, A UN AUTRE MEMBRE ADULTE DU MENAGE.</t>
  </si>
  <si>
    <t>CES QUESTIONS DOIVENT ETRE ADMINISTREES AU CHEF DE MENAGE OU, EN SON ABSENCE, A UN AUTRE MEMBRE ADULTE DU MENAGE.</t>
  </si>
  <si>
    <t>LE CHEF DU MÉNAGE EST LA PERSONNE RESPONSABLE DE LA PRISE DE DÉCISIONS POUR LE MÉNAGE DANS SON ENSEMBLE. UTILISER LE TERME CONVENU D’UTILISER LORS DE LA FORMATION.</t>
  </si>
  <si>
    <t>IL N’Y A PAS BESOIN DE VÉRIFIER AVEC UN DOCUMENT OFFICIEL MENTIONNANT L’ÂGE OU LA DATE DE NAISSANCE. ENREGISTRER LE NOMBRE D’ANNÉES ENREGISTRER « 97 » SI 97 ANS OU PLUS. ENREGISTRER « 98 » SI LE NOMBRE D’ANNÉES N’EST PAS CONNU.</t>
  </si>
  <si>
    <r>
      <t xml:space="preserve">Le chef de ménage est-il un ressortissant de ce pays </t>
    </r>
    <r>
      <rPr>
        <sz val="11"/>
        <color rgb="FFFF0000"/>
        <rFont val="Calibri"/>
        <family val="2"/>
      </rPr>
      <t>[INSÉRER LE NOM DU PAYS]</t>
    </r>
    <r>
      <rPr>
        <sz val="11"/>
        <color rgb="FF000000"/>
        <rFont val="Calibri"/>
        <family val="2"/>
      </rPr>
      <t>?</t>
    </r>
  </si>
  <si>
    <r>
      <t xml:space="preserve">Le chef de ménage a-t-il été forcé de quitter son pays d'origine pour se rendre dans ce pays </t>
    </r>
    <r>
      <rPr>
        <sz val="11"/>
        <color rgb="FFFF0000"/>
        <rFont val="Calibri"/>
        <family val="2"/>
      </rPr>
      <t>[INSÉRER LE NOM DU PAYS]</t>
    </r>
    <r>
      <rPr>
        <sz val="11"/>
        <color rgb="FF000000"/>
        <rFont val="Calibri"/>
        <family val="2"/>
      </rPr>
      <t>?</t>
    </r>
  </si>
  <si>
    <t>Quel est le nombre total de membres au sein du ménage?</t>
  </si>
  <si>
    <t>ENREGISTRER LE NOMBRE RAPPORTÉ. Veuillez ajouter une plage acceptable comprise entre 1 et 30.</t>
  </si>
  <si>
    <t>DEMANDER AU REPONDANT SI TOUS LES MEMBRES DU MENAGE SONT COMPTABILISES ET SI PERSONNE NE MANQUE. CES QUESTIONS DOIVENT ETRE COMPLETEES POUR CHAQUE MEMBRE QUI VIT DANS LE MENAGE, EN COMMENCANT PAR LE CHEF DU MÉNAGE.</t>
  </si>
  <si>
    <r>
      <t xml:space="preserve">Est-ce que le membre du ménage a rejoint le ménage depuis </t>
    </r>
    <r>
      <rPr>
        <sz val="11"/>
        <color rgb="FFFF0000"/>
        <rFont val="Calibri"/>
        <family val="2"/>
      </rPr>
      <t>[INSÉRER LA DATE DE DÉBUT DE LA PÉRIODE DE RAPPEL]</t>
    </r>
    <r>
      <rPr>
        <sz val="11"/>
        <color rgb="FF000000"/>
        <rFont val="Calibri"/>
        <family val="2"/>
      </rPr>
      <t>?</t>
    </r>
  </si>
  <si>
    <r>
      <t xml:space="preserve">Est-ce que le membre du ménage est né(e) depuis </t>
    </r>
    <r>
      <rPr>
        <sz val="11"/>
        <color rgb="FFFF0000"/>
        <rFont val="Calibri"/>
        <family val="2"/>
      </rPr>
      <t>[INSÉRER LA DATE DE DÉBUT DE LA PÉRIODE DE RAPPEL]</t>
    </r>
    <r>
      <rPr>
        <sz val="11"/>
        <color rgb="FF000000"/>
        <rFont val="Calibri"/>
        <family val="2"/>
      </rPr>
      <t>?</t>
    </r>
  </si>
  <si>
    <t>Est-ce que le membre du ménage ${NAME} est actuellement enceinte?</t>
  </si>
  <si>
    <r>
      <t xml:space="preserve">CES QUESTIONS DOIVENT ETRE COMPLETEES POUR CHAQUE MEMBRE QUI A QUITTÉ CE MENAGE DEPUIS  </t>
    </r>
    <r>
      <rPr>
        <sz val="11"/>
        <color rgb="FFFF0000"/>
        <rFont val="Calibri"/>
        <family val="2"/>
        <scheme val="minor"/>
      </rPr>
      <t>[INSCRIRE LA DATE DE DÉBUT DE LA PÉRIODE DE RAPPEL]</t>
    </r>
    <r>
      <rPr>
        <sz val="11"/>
        <color theme="1"/>
        <rFont val="Calibri"/>
        <family val="2"/>
        <scheme val="minor"/>
      </rPr>
      <t>.</t>
    </r>
  </si>
  <si>
    <t>ENREGISTRER LE PRÉNOM SEULEMENT.</t>
  </si>
  <si>
    <r>
      <t xml:space="preserve">Quel est le nombre total de membres du ménage qui sont DÉCÉDÉS depuis </t>
    </r>
    <r>
      <rPr>
        <sz val="11"/>
        <color rgb="FFFF0000"/>
        <rFont val="Calibri"/>
        <family val="2"/>
        <scheme val="minor"/>
      </rPr>
      <t>[INSÉRER LA DATE DE DÉBUT DE LA PÉRIODE DE RAPPEL]</t>
    </r>
    <r>
      <rPr>
        <sz val="11"/>
        <color theme="1"/>
        <rFont val="Calibri"/>
        <family val="2"/>
        <scheme val="minor"/>
      </rPr>
      <t>?</t>
    </r>
  </si>
  <si>
    <r>
      <t xml:space="preserve">CES QUESTIONS DOIVENT ETRE COMPLETEES POUR CHAQUE MEMBRE DU MENAGE QUI EST DÉCÉDÉ DEPUIS </t>
    </r>
    <r>
      <rPr>
        <sz val="11"/>
        <color rgb="FFFF0000"/>
        <rFont val="Calibri"/>
        <family val="2"/>
        <scheme val="minor"/>
      </rPr>
      <t>[INDIQUER LA DATE DE DÉBUT DU RAPPEL]</t>
    </r>
    <r>
      <rPr>
        <sz val="11"/>
        <color theme="1"/>
        <rFont val="Calibri"/>
        <family val="2"/>
        <scheme val="minor"/>
      </rPr>
      <t>.</t>
    </r>
  </si>
  <si>
    <r>
      <t xml:space="preserve">Est-ce que le membre du ménage avait rejoint le ménage depuis </t>
    </r>
    <r>
      <rPr>
        <sz val="11"/>
        <color rgb="FFFF0000"/>
        <rFont val="Calibri"/>
        <family val="2"/>
      </rPr>
      <t>[INSÉRER LA DATE DE DÉBUT DE LA PÉRIODE DE RAPPEL]</t>
    </r>
    <r>
      <rPr>
        <sz val="11"/>
        <color rgb="FF000000"/>
        <rFont val="Calibri"/>
        <family val="2"/>
      </rPr>
      <t>?</t>
    </r>
  </si>
  <si>
    <r>
      <t xml:space="preserve">Est-ce que le membre du ménage était né(e) depuis </t>
    </r>
    <r>
      <rPr>
        <sz val="11"/>
        <color rgb="FFFF0000"/>
        <rFont val="Calibri"/>
        <family val="2"/>
      </rPr>
      <t>[INSÉRER LA DATE DE DÉBUT DE LA PÉRIODE DE RAPPEL]</t>
    </r>
    <r>
      <rPr>
        <sz val="11"/>
        <color rgb="FF000000"/>
        <rFont val="Calibri"/>
        <family val="2"/>
      </rPr>
      <t>?</t>
    </r>
  </si>
  <si>
    <t>Quelle était la cause du décès de ${NAMED}?</t>
  </si>
  <si>
    <t>Où le membre du ménage ${NAMED} est-il décédé?</t>
  </si>
  <si>
    <t>EXPLIQUER AU RÉPONDANT QUE LES RÉPONSES À CES QUESTIONS RESTERONT CONFIDENTIELLES ET QUE CELA N’AFFECTERA PAS L’ASSISTANCE QU’ILS REÇOIVENT/À LAQUELLE ILS ONT DROIT.</t>
  </si>
  <si>
    <r>
      <t xml:space="preserve">Est-ce que les membres de votre ménage sont arrivés à  </t>
    </r>
    <r>
      <rPr>
        <sz val="11"/>
        <color rgb="FFFF0000"/>
        <rFont val="Calibri"/>
        <family val="2"/>
      </rPr>
      <t>${CAMPNAME}/pays d'asile</t>
    </r>
    <r>
      <rPr>
        <sz val="11"/>
        <color rgb="FF000000"/>
        <rFont val="Calibri"/>
        <family val="2"/>
      </rPr>
      <t xml:space="preserve"> tous en même temps?</t>
    </r>
  </si>
  <si>
    <r>
      <t xml:space="preserve">Quand les membres de votre ménage sont-ils arrivés à </t>
    </r>
    <r>
      <rPr>
        <sz val="11"/>
        <color rgb="FFFF0000"/>
        <rFont val="Calibri"/>
        <family val="2"/>
      </rPr>
      <t>${CAMPNAME}/pays d'asile</t>
    </r>
    <r>
      <rPr>
        <sz val="11"/>
        <color rgb="FF000000"/>
        <rFont val="Calibri"/>
        <family val="2"/>
      </rPr>
      <t>?</t>
    </r>
  </si>
  <si>
    <t>Le consentement a-t-il été donné pour enregistrer les coordonnées GPS du ménage?</t>
  </si>
  <si>
    <t>Messages de résumé
REPORTER LES DONNÉES DE RÉSUMÉ FOURNIES CI-DESSOUS SUR LA FICHE DE CONTRÔLE DES PARTICIPANTS ET DES MESURES.</t>
  </si>
  <si>
    <t>Pour l'anthropométrie, le nombre d'enfant(s) à enquêter et à mesurer est de: ${TOTU5} et le nombre de femme(s) âgée(s) de 15 à 49 ans à enquêter est de: ${TOTWM}, dont ${TOTPREG} femme(s) enceinte(s).</t>
  </si>
  <si>
    <t>ONLY WRITE FIRST NAME.</t>
  </si>
  <si>
    <t>[À ADAPTER]</t>
  </si>
  <si>
    <t>Au centre nutritionnel (CRENI, CRENAS, CRENAM) ou dans un centre de santé</t>
  </si>
  <si>
    <r>
      <t xml:space="preserve">Il y a 1 mois </t>
    </r>
    <r>
      <rPr>
        <sz val="10"/>
        <color rgb="FFFF0000"/>
        <rFont val="Calibri"/>
        <family val="2"/>
      </rPr>
      <t>[INSÉRER MOIS]</t>
    </r>
  </si>
  <si>
    <r>
      <t xml:space="preserve">Il y a 2 mois </t>
    </r>
    <r>
      <rPr>
        <sz val="10"/>
        <color rgb="FFFF0000"/>
        <rFont val="Calibri"/>
        <family val="2"/>
      </rPr>
      <t>[INSÉRER MOIS]</t>
    </r>
  </si>
  <si>
    <r>
      <t xml:space="preserve">Il y a 3 mois </t>
    </r>
    <r>
      <rPr>
        <sz val="10"/>
        <color rgb="FFFF0000"/>
        <rFont val="Calibri"/>
        <family val="2"/>
      </rPr>
      <t>[INSÉRER MOIS]</t>
    </r>
  </si>
  <si>
    <r>
      <t xml:space="preserve">Il y a 4 mois </t>
    </r>
    <r>
      <rPr>
        <sz val="10"/>
        <color rgb="FFFF0000"/>
        <rFont val="Calibri"/>
        <family val="2"/>
      </rPr>
      <t>[INSÉRER MOIS]</t>
    </r>
  </si>
  <si>
    <r>
      <t xml:space="preserve">Il y a 5 mois </t>
    </r>
    <r>
      <rPr>
        <sz val="10"/>
        <color rgb="FFFF0000"/>
        <rFont val="Calibri"/>
        <family val="2"/>
      </rPr>
      <t>[INSÉRER MOIS]</t>
    </r>
  </si>
  <si>
    <r>
      <t xml:space="preserve">Il y a 6 mois </t>
    </r>
    <r>
      <rPr>
        <sz val="10"/>
        <color rgb="FFFF0000"/>
        <rFont val="Calibri"/>
        <family val="2"/>
      </rPr>
      <t>[INSÉRER MOIS]</t>
    </r>
  </si>
  <si>
    <r>
      <t xml:space="preserve">Il y a 7 mois </t>
    </r>
    <r>
      <rPr>
        <sz val="10"/>
        <color rgb="FFFF0000"/>
        <rFont val="Calibri"/>
        <family val="2"/>
      </rPr>
      <t>[INSÉRER MOIS]</t>
    </r>
  </si>
  <si>
    <r>
      <t xml:space="preserve">Il y a 8 mois </t>
    </r>
    <r>
      <rPr>
        <sz val="10"/>
        <color rgb="FFFF0000"/>
        <rFont val="Calibri"/>
        <family val="2"/>
      </rPr>
      <t>[INSÉRER MOIS]</t>
    </r>
  </si>
  <si>
    <r>
      <t xml:space="preserve">Il y a 9 mois </t>
    </r>
    <r>
      <rPr>
        <sz val="10"/>
        <color rgb="FFFF0000"/>
        <rFont val="Calibri"/>
        <family val="2"/>
      </rPr>
      <t>[INSÉRER MOIS]</t>
    </r>
  </si>
  <si>
    <r>
      <t xml:space="preserve">Il y a 10 mois </t>
    </r>
    <r>
      <rPr>
        <sz val="10"/>
        <color rgb="FFFF0000"/>
        <rFont val="Calibri"/>
        <family val="2"/>
      </rPr>
      <t>[INSÉRER MOIS]</t>
    </r>
  </si>
  <si>
    <r>
      <t xml:space="preserve">Il y a 11 mois </t>
    </r>
    <r>
      <rPr>
        <sz val="10"/>
        <color rgb="FFFF0000"/>
        <rFont val="Calibri"/>
        <family val="2"/>
      </rPr>
      <t>[INSÉRER MOIS]</t>
    </r>
  </si>
  <si>
    <r>
      <t xml:space="preserve">Il y a 12 mois </t>
    </r>
    <r>
      <rPr>
        <sz val="10"/>
        <color rgb="FFFF0000"/>
        <rFont val="Calibri"/>
        <family val="2"/>
      </rPr>
      <t>[INSÉRER MOIS]</t>
    </r>
  </si>
  <si>
    <t>Autre [A ADAPTER]</t>
  </si>
  <si>
    <t>${MDCCONST} = 1 and ${HHLEFT} &gt; 0</t>
  </si>
  <si>
    <t>${MDCCONST} = 1 and ${HHDIED} &gt; 0</t>
  </si>
  <si>
    <t>KAULI HII INAPASWA ASOMEWE MKUU WA KAYA AU, IKIWA HAYUPO, MWANAKAYA MWINGINE MTU MZIMA KABLA YA MAHOJIANO. FAFANUA MKUU WA KAYA NI MWANAFAMILIA AMBAYE HUSIMAMIA RASILIMALI ZA FAMILIA NA NDIYE MWAMUZI WA MWISHO KATIKA NYUMBA.</t>
  </si>
  <si>
    <t>● Hujambo, jina langu ni _____________ na ninafanya kazi na [shirika / taasisi ]. Tungependa kuikaribisha kaya yako kushiriki katika utafiti ambao unaoangalia hali ya lishe na afya ya watu wanaoishi katika [hili kambi / eneo la utafiti].
● UNHCR inafadhili utafiti huu wa lishe.
● Kushiriki katika utafiti huu ni uchaguzi wako kabisa. Unaweza kuamua kutoshiriki, au kama utashiriki unaweza kujitoa wakati wowote kwa sababu yoyote. Ukiacha kuwa katika utafiti huu, hakutakuwa na madhara yoyote kuhusu jinsi wewe au kaya yako inavyofanyiwa au ni msaada gani unapokea.
● Ikiwa utakubali kushiriki, tutakuuliza maswali kadha kuhusu familia yako na tutapima watoto wote katika kaya walio na umri wa zaidi ya miezi 6 na chini ya miaka 5 [na/au wanawakw]. Pamoja na tathmini hizi, tutapima kiasi kidogo cha damu kutoka kwenye kidole cha watoto na wanawake ili kuona kama wana upungufu wa damu.
● Kabla ya kuanza kukuuliza maswali yoyote au kuchukua vipimo vyoyote, tutakuomba utupe kibali chako cha maneno. Kuwa na uhakika kwamba taarifa yoyote ambayo utaitoa itawekwa siri kabisa.
● Unaweza kuniuliza swali lolote kuhusu utafiti huu kabla ya kuamua kushiriki au la.
● Kama huelewi taarifa au kama maswali yako hayakujibiwa hadi ukaridhika, usitoe idhini yako kwenye fomu hii. Asante.</t>
  </si>
  <si>
    <t>DODOSO HILI AHOJIWE MKUU WA KAYA AU, KAMA HAYUPO, MWANAKAYA MWINGINE MTU MZIMA.</t>
  </si>
  <si>
    <t>Jina la kambi:</t>
  </si>
  <si>
    <t>Msimbo/Nambari ya sehemu:</t>
  </si>
  <si>
    <t>Msimbo/Nambari ya Kanda:</t>
  </si>
  <si>
    <t>Msimbo/Nambari ya Eneo:</t>
  </si>
  <si>
    <t>Tarehe ya mahojiano:</t>
  </si>
  <si>
    <t>Nambari ya Kikundi:</t>
  </si>
  <si>
    <t>Nambari ya Timu:</t>
  </si>
  <si>
    <t>Nambari ya Kaya:</t>
  </si>
  <si>
    <t>MASWALI HAYA YANAPASWA KUULIZWA KWA MKUU WA KAYA AU, IKIWA HAYUPO, MWANAKAYA MWINGINE AMBAYE NI MTU MZIMA.</t>
  </si>
  <si>
    <t>HAKIKISHA KWAMBA UMEITAMBULISHA TIMU NA UMEWAJULISHA KUHUSU MAHOJIANO.</t>
  </si>
  <si>
    <t>Je, mkuu wa kaya ni wa jinsia gani?</t>
  </si>
  <si>
    <t>Andika umri wa mkuu wa kaya (miaka)?</t>
  </si>
  <si>
    <t xml:space="preserve">Je, mkuu wa kaya ni wa nchi gani? </t>
  </si>
  <si>
    <r>
      <t xml:space="preserve">Je, mkuu wa kaya ni raia wa nchi hii </t>
    </r>
    <r>
      <rPr>
        <sz val="11"/>
        <color rgb="FFFF0000"/>
        <rFont val="Calibri"/>
        <family val="2"/>
      </rPr>
      <t>[TAJA NCHI]</t>
    </r>
    <r>
      <rPr>
        <sz val="11"/>
        <rFont val="Calibri"/>
        <family val="2"/>
      </rPr>
      <t>?</t>
    </r>
  </si>
  <si>
    <t>MKUU WA KAYA NI MTU MWENYE JUKUMU LA KUFANYA MAAMUZI YA FAMILIA KWA UJUMLA. TUMIA NENO LILILOKUBALIKA WAKATI WA MAFUNZO.</t>
  </si>
  <si>
    <t>UHITAJI KUONA UHAKIKA WA UMRI WAO. ANDIKA IDADI YA MIAKA HIYO KAMA INAJULIKANA ANDIKA 97 KAMA NI MIAKA 97 AU ZAIDI ANDIKA 98 KAMA UMRI HAUJULIKANI.</t>
  </si>
  <si>
    <t xml:space="preserve">Huyu mkuu wa kaya amelazimishwa kuhama kutoka sehemu yake aliyozaliwa? </t>
  </si>
  <si>
    <r>
      <t xml:space="preserve">Huyu mkuu wa kaya amelazimishwa kuhama kutoka nchi yake aliyozaliwa </t>
    </r>
    <r>
      <rPr>
        <sz val="11"/>
        <color rgb="FFFF0000"/>
        <rFont val="Calibri"/>
        <family val="2"/>
      </rPr>
      <t>[TAJA NCHI]</t>
    </r>
    <r>
      <rPr>
        <sz val="11"/>
        <rFont val="Calibri"/>
        <family val="2"/>
      </rPr>
      <t>?</t>
    </r>
  </si>
  <si>
    <t>Je, idadi kamili ya watu wnaoishi kwenye nyumba ni wangapi?</t>
  </si>
  <si>
    <t>MUULIZE MHOJIWA KAMA HAO NDIO WATU WOTE WANAOISHI NAYE NA HAKUNA YEYOTE AMBAYE HAYUKO.
KILA MTU UNAYEISHI NAYE ANATAKIWA KUJIBU MASWALI HAYA.</t>
  </si>
  <si>
    <t>ANDIKA IDADI HIYO.</t>
  </si>
  <si>
    <t>Majina ya watu unaoishi nao:</t>
  </si>
  <si>
    <t>Je, mwanakaya ni jinsia gani?</t>
  </si>
  <si>
    <t>ANDIKA JINA LA KWANZA TU.</t>
  </si>
  <si>
    <t>UHITAJI KUONA UHAKIKA WA UMRI WAO. ANDIKA IDADI YA MIAKA HIYO KAMA INAJULIKANA
KAMA UMRI NI CHINI YA MWAKA 1, ANDIKA 0 ANDIKA 97 KAMA NI MIAKA 97 AU ZAIDI ANDIKA 98 KAMA UMRI HAUJULIKANI.</t>
  </si>
  <si>
    <t>MUELEZE MHOJIWA KWAMBA MASWALI HAYA YATAHIFADHIWA KWA SIRI NA HAYATAATHIRI MSAADA ANAOPATA/ANAYOTAKIWA KUPEWA.</t>
  </si>
  <si>
    <r>
      <t xml:space="preserve">Je, watu wote anaoishi nao wameshafika </t>
    </r>
    <r>
      <rPr>
        <sz val="11"/>
        <color rgb="FFFF0000"/>
        <rFont val="Calibri"/>
        <family val="2"/>
      </rPr>
      <t>[${CAMPNAME}/nchi ya hifadhi]</t>
    </r>
    <r>
      <rPr>
        <sz val="11"/>
        <rFont val="Calibri"/>
        <family val="2"/>
      </rPr>
      <t xml:space="preserve"> kwa wakati mmoja?</t>
    </r>
  </si>
  <si>
    <r>
      <t xml:space="preserve">Watu wote anaoishi nao walifika saa ngapi </t>
    </r>
    <r>
      <rPr>
        <sz val="11"/>
        <color rgb="FFFF0000"/>
        <rFont val="Calibri"/>
        <family val="2"/>
      </rPr>
      <t>[${CAMPNAME}/nchi ya hifadhi]</t>
    </r>
    <r>
      <rPr>
        <sz val="11"/>
        <rFont val="Calibri"/>
        <family val="2"/>
      </rPr>
      <t>?</t>
    </r>
  </si>
  <si>
    <t>Muhtasari wa ujumbe:
ANDIKA MUHTASARI WA MAELEZO YALIYOANDIKWA HAPO CHINI KUHUSU WATU WALIOSHIRIKI NA KARATASI YA KUTHIBITI VIPIMO.</t>
  </si>
  <si>
    <t>Miaka</t>
  </si>
  <si>
    <t>U2 (miaka 0 hadi 1)</t>
  </si>
  <si>
    <t>U5 (miaka 0-4)</t>
  </si>
  <si>
    <t>5-14 (miaka 5-14)</t>
  </si>
  <si>
    <t>Miaka 14 au chini (miaka 0-14)</t>
  </si>
  <si>
    <t>Kati ya miaka 15 na miaka 64</t>
  </si>
  <si>
    <t>Miaka 65 au zaidi</t>
  </si>
  <si>
    <t>Idadi ya watu waliopo nyumbani (miaka yote)</t>
  </si>
  <si>
    <t>Mhojaji: Ninathibitisha kwamba dodoso imekamilika: ndio/hapana.</t>
  </si>
  <si>
    <t>Msimamizi: Ninathibitisha kwamba dodoso imekamilika: ndiyo/hapana.</t>
  </si>
  <si>
    <t>UJUMBE KWA MHOJAJI: USIJIBU SWALI HILI.</t>
  </si>
  <si>
    <t>RECORD THE NUMBER. Please add acceptable range as 0-30.</t>
  </si>
  <si>
    <t>ENREGISTRER LE NOMBRE RAPPORTÉ. Veuillez ajouter une plage acceptable comprise entre 0 et 30.</t>
  </si>
  <si>
    <r>
      <t xml:space="preserve">Mwezi 1 uliopita </t>
    </r>
    <r>
      <rPr>
        <sz val="10"/>
        <color rgb="FFFF0000"/>
        <rFont val="Calibri"/>
        <family val="2"/>
      </rPr>
      <t>[ANDIKA MWEZI]</t>
    </r>
  </si>
  <si>
    <r>
      <t xml:space="preserve">Miezi 2 iliyopita </t>
    </r>
    <r>
      <rPr>
        <sz val="10"/>
        <color rgb="FFFF0000"/>
        <rFont val="Calibri"/>
        <family val="2"/>
      </rPr>
      <t>[ANDIKA MWEZI]</t>
    </r>
  </si>
  <si>
    <r>
      <t xml:space="preserve">Miezi 3 iliyopita </t>
    </r>
    <r>
      <rPr>
        <sz val="10"/>
        <color rgb="FFFF0000"/>
        <rFont val="Calibri"/>
        <family val="2"/>
      </rPr>
      <t>[ANDIKA MWEZI]</t>
    </r>
  </si>
  <si>
    <r>
      <t xml:space="preserve">Miezi 4 iliyopita </t>
    </r>
    <r>
      <rPr>
        <sz val="10"/>
        <color rgb="FFFF0000"/>
        <rFont val="Calibri"/>
        <family val="2"/>
      </rPr>
      <t>[ANDIKA MWEZI]</t>
    </r>
  </si>
  <si>
    <r>
      <t xml:space="preserve">Miezi 5 iliyopita </t>
    </r>
    <r>
      <rPr>
        <sz val="10"/>
        <color rgb="FFFF0000"/>
        <rFont val="Calibri"/>
        <family val="2"/>
      </rPr>
      <t>[ANDIKA MWEZI]</t>
    </r>
  </si>
  <si>
    <r>
      <t xml:space="preserve">Miezi 6 iliyopita </t>
    </r>
    <r>
      <rPr>
        <sz val="10"/>
        <color rgb="FFFF0000"/>
        <rFont val="Calibri"/>
        <family val="2"/>
      </rPr>
      <t>[ANDIKA MWEZI]</t>
    </r>
  </si>
  <si>
    <r>
      <t xml:space="preserve">Miezi 7 iliyopita </t>
    </r>
    <r>
      <rPr>
        <sz val="10"/>
        <color rgb="FFFF0000"/>
        <rFont val="Calibri"/>
        <family val="2"/>
      </rPr>
      <t>[ANDIKA MWEZI]</t>
    </r>
  </si>
  <si>
    <r>
      <t xml:space="preserve">Miezi 8 iliyopita </t>
    </r>
    <r>
      <rPr>
        <sz val="10"/>
        <color rgb="FFFF0000"/>
        <rFont val="Calibri"/>
        <family val="2"/>
      </rPr>
      <t>[ANDIKA MWEZI]</t>
    </r>
  </si>
  <si>
    <r>
      <t xml:space="preserve">Miezi 9 iliyopita </t>
    </r>
    <r>
      <rPr>
        <sz val="10"/>
        <color rgb="FFFF0000"/>
        <rFont val="Calibri"/>
        <family val="2"/>
      </rPr>
      <t>[ANDIKA MWEZI]</t>
    </r>
  </si>
  <si>
    <r>
      <t xml:space="preserve">Miezi 10 iliyopita </t>
    </r>
    <r>
      <rPr>
        <sz val="10"/>
        <color rgb="FFFF0000"/>
        <rFont val="Calibri"/>
        <family val="2"/>
      </rPr>
      <t>[ANDIKA MWEZI]</t>
    </r>
  </si>
  <si>
    <r>
      <t xml:space="preserve">Miezi 11 iliyopita </t>
    </r>
    <r>
      <rPr>
        <sz val="10"/>
        <color rgb="FFFF0000"/>
        <rFont val="Calibri"/>
        <family val="2"/>
      </rPr>
      <t>[ANDIKA MWEZI]</t>
    </r>
  </si>
  <si>
    <r>
      <t xml:space="preserve">Miezi 12 iliyopita </t>
    </r>
    <r>
      <rPr>
        <sz val="10"/>
        <color rgb="FFFF0000"/>
        <rFont val="Calibri"/>
        <family val="2"/>
      </rPr>
      <t>[ANDIKA MWEZI]</t>
    </r>
  </si>
  <si>
    <t>Kati ya mwaka 1 hadi 2 iliyopita</t>
  </si>
  <si>
    <t>Kati ya miaka 2 hadi 3 iliyopita</t>
  </si>
  <si>
    <t>Zaidi ya miaka 3 iliyopita</t>
  </si>
  <si>
    <t>Nyingine [KUREKEBISHWA]</t>
  </si>
  <si>
    <t>[KUREKEBISHWA]</t>
  </si>
  <si>
    <t>Nchi A</t>
  </si>
  <si>
    <t>Nchi B</t>
  </si>
  <si>
    <t>Nchi C</t>
  </si>
  <si>
    <t>Nchi D</t>
  </si>
  <si>
    <t>Nchi E</t>
  </si>
  <si>
    <t>Nyingine</t>
  </si>
  <si>
    <t>Mwanamume</t>
  </si>
  <si>
    <t>Mwanamke</t>
  </si>
  <si>
    <t>Jumla</t>
  </si>
  <si>
    <t>Ndio</t>
  </si>
  <si>
    <t>هذا البيان يجب أن يُقرأ على رب الأسرة أو، في حالة غيابه، على فرد آخر في الأسرة بالغ، وذلك قبل المقابلة. تعريف رب الأسرة بأنه عضو الأسرة الذي يدير موارد الأسرة وصانع القرار النهائي في البيت.</t>
  </si>
  <si>
    <t xml:space="preserve">•مرحباً، اسمي .................................... وأعمل في (المنظمة/المؤسسة). نود دعوة أسرتك للمشاركة في استطلاع يبحث في التغذية والوضع الصحي للأشخاص الذين يعيشون في هذا (المخيم/منطقة الاستطلاع ).
•ترعى هذا الاستطلاع مفوضية الأمم المتحدة السامية لشؤون اللاجئين.
•مشاركتك في هذا الاستطلاع هي محض رغبتك تماماً. يمكنك اتخاذ قرار بعدم االمشاركة، أو إذا شاركت، يمكنك التوقف عن الاستطلاع في أي وقت، ولأي سبب. إذا توقفت عن المشاركة في هذا الاستطلاع، لن يكون هناك أي أثر سلبي على الكيفية التي ستُعامل بها أسرتك، أو أي مساعدة تتلقاها.
•إذا وافقت على المشاركة، سنطرح عليك بعض الأسئلة عن أسرتك، وسنقوم أيضاً بقياس جميع الأطفال في منزلكم الذين تزيد أعمارهم عن 6 أشهر، أو تقل عن 5 سنوات (و/أو النساء). إضافة إلى هذه التقييمات، سنختبر كمية قليلة من الدم من إصبع الأطفال والنساء لمعرفة ما إذا كانوا مصابين بفقر الدم.
•قبل البدء في طرح أي أسئلة عليكم، أو أخذ أي قياسات، نود أن تعطينا موافقتكم الشفوية. نطمئنكم بأن المعلومات التي ستدلي 
بها ستكون في سرية تامة.
•ويمكنك طرح أية أسئلة عن هذا الاستطلاع قبل أن تقرر المشاركة أوعدم المشاركة.
•إذا لم تفهم المعلومات، أو لم تجد إجابة على أسئلتك، لا تعلن عن موافقتك على هذا النموذج. شكراً.
</t>
  </si>
  <si>
    <t xml:space="preserve">يجب تكملة هذا القسم في جميع الأسر المختارة. تكملة هذا القسم إلزامية. </t>
  </si>
  <si>
    <t>رمز/ رقم القسم:</t>
  </si>
  <si>
    <t>رمز/ رقم المنطقة:</t>
  </si>
  <si>
    <t>رمز/ رقم البناية</t>
  </si>
  <si>
    <t>رقم المجموعة:</t>
  </si>
  <si>
    <t>هذه الأسئلة يجب طرحها على رب الأسرة،  وإذا كان غائباً، تُطرح على أحد أفراد الأسرة البالغين.</t>
  </si>
  <si>
    <t>ما جنس رب الأسرة؟</t>
  </si>
  <si>
    <t>كم يبلغ عمر رب الأسرة (بالسنوات)؟</t>
  </si>
  <si>
    <t xml:space="preserve">ما الموطن الأصلي لرب الأسرة؟ </t>
  </si>
  <si>
    <r>
      <rPr>
        <sz val="11"/>
        <rFont val="Calibri"/>
        <family val="2"/>
      </rPr>
      <t>هل رب الأسرة مواطن في هذا البلد</t>
    </r>
    <r>
      <rPr>
        <sz val="11"/>
        <color rgb="FFFF0000"/>
        <rFont val="Calibri"/>
        <family val="2"/>
      </rPr>
      <t xml:space="preserve"> (ضع اسم البلد)</t>
    </r>
    <r>
      <rPr>
        <sz val="11"/>
        <rFont val="Calibri"/>
        <family val="2"/>
      </rPr>
      <t xml:space="preserve">؟ </t>
    </r>
  </si>
  <si>
    <t xml:space="preserve">هل أُجبر رب الأسرة على مغادرة موطنه/موطنها الأصلي؟ </t>
  </si>
  <si>
    <t>ما هو العدد الإجمالي لأفراد الأسرة؟</t>
  </si>
  <si>
    <t>سأل الضيف عمّا إذا كان هؤلاء جميع أفراد الأسرة في المنزل وأن ليس هناك أحد غائب.
يجب استكمال هذه الأسئلة لكل فرد من أفراد الأسرة يعيش في المنزل.</t>
  </si>
  <si>
    <t>اسم فرد الأسرة</t>
  </si>
  <si>
    <t>المقابلة لا يمكن أن تحصل في المستقبل</t>
  </si>
  <si>
    <t>اسم المخيم:</t>
  </si>
  <si>
    <t>الرقم الذي كتبته خارج النطاق المتوقع (١-٨)</t>
  </si>
  <si>
    <t>الرقم الذي كتبته خارج النطاق المتوقع (١-٤)</t>
  </si>
  <si>
    <t>الرقم الذي كتبته خارج النطاق المتوقع (١-١٥)</t>
  </si>
  <si>
    <t>الرقم الذي كتبته خارج النطاق المتوقع (١-٥٠)</t>
  </si>
  <si>
    <t>الرقم الذي كتبته خارج النطاق المتوقع (١-٦)</t>
  </si>
  <si>
    <t>تأكد من أنك قمت بتقديم الفريق وأخبرتهم بشأن المقابلة.</t>
  </si>
  <si>
    <t>رب الأسرة هو الشخص المسؤول عن اتخاذ قرارات بالإنابة عن الأسرة بأكملها. استخدم المصطلح الذي جرى الاتفاق عليه خلال التدريب.</t>
  </si>
  <si>
    <t xml:space="preserve">لا حاجة لك لدليل لإثبات العمر.
دوّن الرقم بالسنوات، إن كان معلوماً.
إذا كان العمر أقل من سنة واحدة، سجل 0. دوّن 97، إذا كان العمر 97 أو أكبر. دوّن 98، إذا كان العمر مجهولاً.
</t>
  </si>
  <si>
    <t>اكتب الاسم الأول فقط.</t>
  </si>
  <si>
    <t>اسم فرد الأسرة:</t>
  </si>
  <si>
    <t>وضح للمستجيب بأن هذه الأسئلة ستعامل بسرية ولن تؤثر على المساعدة التي يتلقونها أو التي سوف يتلقونها.</t>
  </si>
  <si>
    <r>
      <t>هل وصل جميع أفراد الأسرة إلى</t>
    </r>
    <r>
      <rPr>
        <sz val="12"/>
        <color rgb="FFFF0000"/>
        <rFont val="Calibri"/>
        <family val="2"/>
      </rPr>
      <t xml:space="preserve"> [${CAMPNAME}/ بلد اللجوء] </t>
    </r>
    <r>
      <rPr>
        <sz val="12"/>
        <color theme="1"/>
        <rFont val="Calibri"/>
        <family val="2"/>
      </rPr>
      <t>في الوقت نفسه؟</t>
    </r>
  </si>
  <si>
    <r>
      <t>متى وصلت الأسرة إلى</t>
    </r>
    <r>
      <rPr>
        <sz val="12"/>
        <color rgb="FFFF0000"/>
        <rFont val="Calibri"/>
        <family val="2"/>
      </rPr>
      <t xml:space="preserve"> [${CAMPNAME} / بلد اللجوء]</t>
    </r>
    <r>
      <rPr>
        <sz val="12"/>
        <color theme="1"/>
        <rFont val="Calibri"/>
        <family val="2"/>
      </rPr>
      <t>؟</t>
    </r>
  </si>
  <si>
    <t>رسائل موجزة:
قم بتدوين ملخص البيانات المقدمة أدناه على صفحة المشاركين وتدابير الرقابة.</t>
  </si>
  <si>
    <t>السنوات</t>
  </si>
  <si>
    <t>١٤ سنة أو أصغر(٠ -١٤ سنة)</t>
  </si>
  <si>
    <t>بين ١٥ سنة و ٦٤ سنة</t>
  </si>
  <si>
    <t>٦٥ عاماً فأكثر</t>
  </si>
  <si>
    <t>حجم الأسرة الإجمالي
(كافة الأعمار)</t>
  </si>
  <si>
    <t>رسالة للشخص المسؤول عن المقابلة: لا تجب على هذا السؤال.</t>
  </si>
  <si>
    <t xml:space="preserve">قبل ١-٢ سنة </t>
  </si>
  <si>
    <t xml:space="preserve">قبل ٢-٣ سنة </t>
  </si>
  <si>
    <t>&gt;  قبل ٣ سنوات</t>
  </si>
  <si>
    <t>لا أعرف</t>
  </si>
  <si>
    <t xml:space="preserve">البلد أ </t>
  </si>
  <si>
    <t xml:space="preserve">البلد ب </t>
  </si>
  <si>
    <t xml:space="preserve">البلد ج </t>
  </si>
  <si>
    <t xml:space="preserve">البلد د </t>
  </si>
  <si>
    <t xml:space="preserve">البلد هـ </t>
  </si>
  <si>
    <t>أخرى</t>
  </si>
  <si>
    <t>الإجمالي</t>
  </si>
  <si>
    <t>من فضلك قم بإضافة الحد المقبول من (١-٣٠)</t>
  </si>
  <si>
    <t>من فضلك قم بإضافة الحد المقبول من (٠-٩٨)</t>
  </si>
  <si>
    <t>هل تمت الموافقة على إجراء المقابلة باستخدام قاعدة البيانات المتنقلة ( باستخدام الموبايل أو التابلت)؟</t>
  </si>
  <si>
    <t xml:space="preserve">  تسجيل الرقم.
من فضلك قم بإضافة الحد المقبول من (١-٣٠)</t>
  </si>
  <si>
    <t xml:space="preserve">هل تم تسجيل جميع أفراد الأسرة؟ </t>
  </si>
  <si>
    <t>هل تمت إعطاء الموافقة على اخذ ارقام إحداثيات مكان العائلة؟</t>
  </si>
  <si>
    <r>
      <t xml:space="preserve">Did the household member join the household since </t>
    </r>
    <r>
      <rPr>
        <sz val="11"/>
        <color rgb="FFFF0000"/>
        <rFont val="Calibri"/>
        <family val="2"/>
      </rPr>
      <t>[INSERT THE START DATE OF THE RECALL PERIOD]</t>
    </r>
    <r>
      <rPr>
        <sz val="11"/>
        <color rgb="FF000000"/>
        <rFont val="Calibri"/>
        <family val="2"/>
      </rPr>
      <t>?</t>
    </r>
  </si>
  <si>
    <r>
      <t xml:space="preserve">Was the household member born since the </t>
    </r>
    <r>
      <rPr>
        <sz val="11"/>
        <color rgb="FFFF0000"/>
        <rFont val="Calibri"/>
        <family val="2"/>
      </rPr>
      <t>[INSERT THE START DATE OF THE RECALL PERIOD]</t>
    </r>
    <r>
      <rPr>
        <sz val="11"/>
        <color rgb="FF000000"/>
        <rFont val="Calibri"/>
        <family val="2"/>
      </rPr>
      <t>?</t>
    </r>
  </si>
  <si>
    <t>انت/انتي ذكرتوا ${DMHHSIZE} الشخص/الناس الذين هو موجودون في العائلة اليوم هم من ضمن هؤلاء ${XNBHJOINED} ممن انضموا للعائلة و ${XNBHBORN}  اللذين ولدوا بتاريخ ( اذكر تاريخ الولادة أو تاريخ الانضمام).
من فضلك اشر ب x على المربع الموجود تحت اذا كانت المعلومات صحيحة او رجاء ارجع الخلف وصحح المعلومات/ الادخالات السابقة</t>
  </si>
  <si>
    <t>عدد أعضاء العائلة اللذين رحلوا ؟</t>
  </si>
  <si>
    <t>عدد أعضاء الأسرة الذين توفوا ؟</t>
  </si>
  <si>
    <r>
      <t xml:space="preserve">What is the total number of household members that DIED since </t>
    </r>
    <r>
      <rPr>
        <sz val="11"/>
        <color rgb="FFFF0000"/>
        <rFont val="Calibri"/>
        <family val="2"/>
        <scheme val="minor"/>
      </rPr>
      <t>[INSERT THE START DATE OF THE RECALL PERIOD]</t>
    </r>
    <r>
      <rPr>
        <sz val="11"/>
        <color theme="1"/>
        <rFont val="Calibri"/>
        <family val="2"/>
        <scheme val="minor"/>
      </rPr>
      <t>?</t>
    </r>
  </si>
  <si>
    <r>
      <t>THESE QUESTIONS NEED TO BE COMPLETED FOR EACH HH MEMBER WHO DIED SINCE</t>
    </r>
    <r>
      <rPr>
        <sz val="11"/>
        <color rgb="FFFF0000"/>
        <rFont val="Calibri"/>
        <family val="2"/>
        <scheme val="minor"/>
      </rPr>
      <t xml:space="preserve"> [INSERT THE START DATE OF THE RECALL PERIOD</t>
    </r>
    <r>
      <rPr>
        <sz val="11"/>
        <color theme="1"/>
        <rFont val="Calibri"/>
        <family val="2"/>
        <scheme val="minor"/>
      </rPr>
      <t>].</t>
    </r>
  </si>
  <si>
    <t xml:space="preserve">1=2 </t>
  </si>
  <si>
    <t>You have mentioned ${DMHHSIZE} person/people in the HH today, amongst which ${XNBHJOINED} have rejoined it and ${XNBHBORN} were born into it since [USE IMPORTANT EVENTS TO MARK THE PERIOD].
 Please tick the box below if all seems correct or else go back and correct the previous entries.</t>
  </si>
  <si>
    <t>غير معروفة</t>
  </si>
  <si>
    <t>اصابة/صدمة</t>
  </si>
  <si>
    <t>مرض</t>
  </si>
  <si>
    <t>في المنزل</t>
  </si>
  <si>
    <t>في مركز التغذية او في المركز الصحي</t>
  </si>
  <si>
    <t>استبيان اعضاء الاسرة:</t>
  </si>
  <si>
    <t>البطاقة الشخصية لكل عضو من الأسرة:</t>
  </si>
  <si>
    <t>ماذا كان جنس عضو العائلة ${NAMED}؟</t>
  </si>
  <si>
    <t xml:space="preserve"> تسجيل الرقم.
من فضلك قم بإضافة الحد المقبول من (١-٣٠)</t>
  </si>
  <si>
    <r>
      <rPr>
        <sz val="11"/>
        <rFont val="Calibri"/>
        <family val="2"/>
        <scheme val="minor"/>
      </rPr>
      <t>THESE QUESTIONS NEED TO BE COMPLETED FOR EACH HH MEMBER WHO LEFT THIS HOUSEHOLD SINCE</t>
    </r>
    <r>
      <rPr>
        <sz val="11"/>
        <color theme="1"/>
        <rFont val="Calibri"/>
        <family val="2"/>
        <scheme val="minor"/>
      </rPr>
      <t xml:space="preserve"> </t>
    </r>
    <r>
      <rPr>
        <sz val="11"/>
        <color rgb="FFFF0000"/>
        <rFont val="Calibri"/>
        <family val="2"/>
        <scheme val="minor"/>
      </rPr>
      <t>[INSERT THE START DATE OF THE RECALL PERIOD]</t>
    </r>
    <r>
      <rPr>
        <sz val="11"/>
        <color theme="1"/>
        <rFont val="Calibri"/>
        <family val="2"/>
        <scheme val="minor"/>
      </rPr>
      <t>.</t>
    </r>
  </si>
  <si>
    <r>
      <t xml:space="preserve">You have mentioned ${HHLEFT} person/people having left the HH, amongst which ${XLJOINED} have rejoined it and ${XLBORN} were born into it since </t>
    </r>
    <r>
      <rPr>
        <sz val="11"/>
        <color rgb="FFFF0000"/>
        <rFont val="Calibri"/>
        <family val="2"/>
        <scheme val="minor"/>
      </rPr>
      <t>[USE IMPORTANT EVENTS TO MARK THE PERIOD]</t>
    </r>
    <r>
      <rPr>
        <sz val="11"/>
        <color theme="1"/>
        <rFont val="Calibri"/>
        <family val="2"/>
        <scheme val="minor"/>
      </rPr>
      <t>. Please tick the box below if all seems correct or else go back and correct the previous entries.</t>
    </r>
  </si>
  <si>
    <t>انت/انتي ذكرتوا ${HHLEFT} الشخص/ الناس الذين تركوا العائلة, هم ممن ${XLJOINED} انضموا للعائلة مؤخرا أو  ${XLBORN}  انولدوا في العائلة منذ ( ادخل تأريخ الحدث كاملا)؟
من فضلك اشر ب x على المربع الموجود تحت اذا كانت المعلومات صحيحة او رجاء ارجع الخلف وصحح المعلومات/ الادخالات السابقة</t>
  </si>
  <si>
    <r>
      <t xml:space="preserve">Did the household member join the household since </t>
    </r>
    <r>
      <rPr>
        <sz val="11"/>
        <color rgb="FFFF0000"/>
        <rFont val="Calibri"/>
        <family val="2"/>
      </rPr>
      <t>[INSERT THE START DATE OF THE RECALL PERIOD</t>
    </r>
    <r>
      <rPr>
        <sz val="11"/>
        <color rgb="FF000000"/>
        <rFont val="Calibri"/>
        <family val="2"/>
      </rPr>
      <t>]?</t>
    </r>
  </si>
  <si>
    <t>كم كان عمر عضو العائلة ${NAMED}؟</t>
  </si>
  <si>
    <t>ماذا كان سبب الوفاة ${NAMED} ؟</t>
  </si>
  <si>
    <t>في اي موقع/مكان توفى عضو العائلة ${NAMED}؟</t>
  </si>
  <si>
    <t>لغرض الاستبيان، هذا هو عدد الأطفال ${TOTU5}  وهذا هو عدد النساء اللاتي تتراوح أعمارهم بين (١٥-٤٩) سنة ${TOTWM} اللاتن من ضمنهن ${TOTPREG} حوامل</t>
  </si>
  <si>
    <t>نموذج أسئلة الاستبيان الديموغرافي:</t>
  </si>
  <si>
    <t>انت/انتي ذكرتوا ${DMHHSIZE} الشخص/الناس الذين قد توفوا في العائلة هم, من ضمن هؤلاء ${XNBHJOINED} ممن انضموا للعائلة و ${XNBHBORN}  اللذين ولدوا بتاريخ ( اذكر تاريخ الولادة أو تاريخ الانضمام).
من فضلك اشر ب x على المربع الموجود تحت اذا كانت المعلومات صحيحة او رجاء ارجع الخلف وصحح المعلومات/ الادخالات السابقة</t>
  </si>
  <si>
    <t>U2
(٠-١ سنوات)</t>
  </si>
  <si>
    <t>U5
(٠-٤ سنوات)</t>
  </si>
  <si>
    <t>5-14
(٥-١٤ سنوات)</t>
  </si>
  <si>
    <t>[يتم تعديلها]</t>
  </si>
  <si>
    <t>أخرى [يتم تعديلها]</t>
  </si>
  <si>
    <t>Hapana</t>
  </si>
  <si>
    <t>Namba uliyoingiza ipo nje ya wigo tarajiwa (1-8).</t>
  </si>
  <si>
    <t>Namba uliyoingiza ipo nje ya wigo tarajiwa (1-4).</t>
  </si>
  <si>
    <t>Namba uliyoingiza ipo nje ya wigo tarajiwa (1-15).</t>
  </si>
  <si>
    <t>Tarehe uliyoingiza siyo sahihi.</t>
  </si>
  <si>
    <t>Namba uliyoingiza ipo nje ya wigo (1-50).</t>
  </si>
  <si>
    <t>Namba uliyoingiza ipo nje ya wigo (1-6).</t>
  </si>
  <si>
    <t>Ridhaa imetolewa kufanya usaili kwa kutumia simu?</t>
  </si>
  <si>
    <t>Tafadhali ingiza namba kati ya 1-30.</t>
  </si>
  <si>
    <t>Utafiti kwa wanakaya:</t>
  </si>
  <si>
    <t>Utambolisho wa mwanakaya:</t>
  </si>
  <si>
    <t>Tafadhali ingiza umri kati ya miaka 0-98.</t>
  </si>
  <si>
    <t>Je, mwnakaya ${NAME} and umri gani (miaka)?</t>
  </si>
  <si>
    <t>Je, mwanakaya ${NAME} ana ujauzito kwa sasa?</t>
  </si>
  <si>
    <t>Tafadhali ingiza umri kati ya miaka 0-98</t>
  </si>
  <si>
    <t>Ridhaa imetolewa kuchukua namba zinazoonya eneo la kaya ilipo kupitita mtandao?</t>
  </si>
  <si>
    <t>Kwa vipimo vya mwili, hii ni idadi ya watoto wa kufanyiwa utafiti: ${TOTU5} na idadi ya wanawake kati ya miaka 15-49: ${TOTWM} ambao kati yao ${TOTPREG}  ni wajawazito.</t>
  </si>
  <si>
    <t>MUHTASARY WA DODOSO LA TAARIFA ZA WANAKAYA:</t>
  </si>
  <si>
    <t>.&gt;=6 and .&lt;=98</t>
  </si>
  <si>
    <t>Please add acceptable range as 6-98.</t>
  </si>
  <si>
    <t>Veuillez ajouter une plage acceptable comme 6-98.</t>
  </si>
  <si>
    <t>Tafadhali ingiza umri kati ya miaka 6-98.</t>
  </si>
  <si>
    <t>لا حاجة لك لدليل لإثبات العمر.
دوّن الرقم بالسنوات، إن كان معلوماً.
دوّن ٩٧، إذا كان العمر ٩٧ أو أكبر. دوّن ٩٨، إذا كان العمر مجهولاً.</t>
  </si>
  <si>
    <t>من فضلك قم بإضافة الحد المقبول من (٦-٩٨)</t>
  </si>
  <si>
    <t>ملاحظة وهمية لضمان قيمة فارغة في الإخراج</t>
  </si>
  <si>
    <t>Comments_for_modification_and_adaptation_of_the_forms::English</t>
  </si>
  <si>
    <t>Commentaires_pour_la_modification_et_l'adaptation_des_formulaires::Français</t>
  </si>
  <si>
    <r>
      <t xml:space="preserve">Je! Mwanakaya alikuwa kaisha jiunga kwenye kaya tangu </t>
    </r>
    <r>
      <rPr>
        <sz val="11"/>
        <color rgb="FFFF0000"/>
        <rFont val="Calibri"/>
        <family val="2"/>
        <scheme val="minor"/>
      </rPr>
      <t>[INGIZA TAREHE YA MWANZO WA KIPINDI CHA KUKUMBUKA]</t>
    </r>
    <r>
      <rPr>
        <sz val="11"/>
        <rFont val="Calibri"/>
        <family val="2"/>
        <scheme val="minor"/>
      </rPr>
      <t>?</t>
    </r>
  </si>
  <si>
    <r>
      <t xml:space="preserve">Je! Mwanakaya alikuwa kaisha zaliwa tangu </t>
    </r>
    <r>
      <rPr>
        <sz val="11"/>
        <color rgb="FFFF0000"/>
        <rFont val="Calibri"/>
        <family val="2"/>
        <scheme val="minor"/>
      </rPr>
      <t>[INGIZA TAREHE YA MWANZO WA KIPINDI CHA KUKUMBUKA]</t>
    </r>
    <r>
      <rPr>
        <sz val="11"/>
        <rFont val="Calibri"/>
        <family val="2"/>
        <scheme val="minor"/>
      </rPr>
      <t>?</t>
    </r>
  </si>
  <si>
    <t>Umetaja ${DMHHSIZE} mtu/watu katika kaya leo, ambao kati yao  ${XNBHJOINED} amejiunga nao na ${XNBHBORN} walizaliwa humo tangu [TUMIA MATUKIO MUHIMU KUPATA KIPINDI]. Tafadhali weka vema katika kisanduku hapo chini kama yote yanaonekana ni sahihi na rekebisha kama kuna makosa huko nyuma.</t>
  </si>
  <si>
    <r>
      <t xml:space="preserve">Ni idadi kiasi gani cha wanakaya walioonda tangu </t>
    </r>
    <r>
      <rPr>
        <sz val="11"/>
        <color rgb="FFFF0000"/>
        <rFont val="Calibri"/>
        <family val="2"/>
        <scheme val="minor"/>
      </rPr>
      <t>[INGIZA TAREHE YA MWANZO WA KIPINDI CHA KUKUMBUKA]</t>
    </r>
    <r>
      <rPr>
        <sz val="11"/>
        <rFont val="Calibri"/>
        <family val="2"/>
        <scheme val="minor"/>
      </rPr>
      <t>?</t>
    </r>
  </si>
  <si>
    <t>Tafadhali ingiza wigo unaokubalika kama 0-30.</t>
  </si>
  <si>
    <t>MASWALI HAYA YANAHITAJIKA KUULIZWA KWA KILA MWANAKAYA ALYEONDOKA KATIKA KAYA TANGU [INGIZA TAREHE YA MWANZO WA KIPINDI CHA KUKUMBUKA].</t>
  </si>
  <si>
    <t>Wanakaya walioondoka:</t>
  </si>
  <si>
    <r>
      <t>Umetaja ${HHLEFT} mtu/watu katika kaya leo, ambao kati yao  ${XLJOINED} amerudia/wamerudia kujiunga nao na ${XLBORN} alizaliwa/walizaliwa humo tangu</t>
    </r>
    <r>
      <rPr>
        <sz val="11"/>
        <color rgb="FFFF0000"/>
        <rFont val="Calibri"/>
        <family val="2"/>
        <scheme val="minor"/>
      </rPr>
      <t xml:space="preserve"> [TUMIA MATUKIO MUHIMU KUPATA KIPINDI</t>
    </r>
    <r>
      <rPr>
        <sz val="11"/>
        <rFont val="Calibri"/>
        <family val="2"/>
        <scheme val="minor"/>
      </rPr>
      <t>]. Tafadhali weka vema katika kisanduku hapo chini kama yote yanaonekana ni sahihi na rekebisha kama kuna makosa huko nyuma.</t>
    </r>
  </si>
  <si>
    <r>
      <t xml:space="preserve">Ni idadi gani ya wanakaya waliofariki tangu </t>
    </r>
    <r>
      <rPr>
        <sz val="11"/>
        <color rgb="FFFF0000"/>
        <rFont val="Calibri"/>
        <family val="2"/>
        <scheme val="minor"/>
      </rPr>
      <t>[INGIZA TAREHE YA MWANZO WA KIPINDI CHA KUKUMBUKA]</t>
    </r>
    <r>
      <rPr>
        <sz val="11"/>
        <rFont val="Calibri"/>
        <family val="2"/>
        <scheme val="minor"/>
      </rPr>
      <t>?</t>
    </r>
  </si>
  <si>
    <r>
      <t xml:space="preserve">MASWALI HAYA YANAHITAJIKA KUULIZWA KWA KILA MWANAKAYA ALIYEFARIKI TANGU </t>
    </r>
    <r>
      <rPr>
        <sz val="11"/>
        <color rgb="FFFF0000"/>
        <rFont val="Calibri"/>
        <family val="2"/>
        <scheme val="minor"/>
      </rPr>
      <t>[INGIZA TAREHE YA MWANZO WA KIPINDI CHA KUKUMBUKA]</t>
    </r>
    <r>
      <rPr>
        <sz val="11"/>
        <rFont val="Calibri"/>
        <family val="2"/>
        <scheme val="minor"/>
      </rPr>
      <t>.</t>
    </r>
  </si>
  <si>
    <t>Wanakaya waliofariki:</t>
  </si>
  <si>
    <t>Utambulisho wa mwanakaya:</t>
  </si>
  <si>
    <t>Mwanakaya ${NAMED} alikuwa wa jinsia gani?</t>
  </si>
  <si>
    <t>Mwanakaya ${NAMED} alikuwa na umri gani?</t>
  </si>
  <si>
    <t>Tafadhali ingiza wigo unaokubalika kama 0-98.</t>
  </si>
  <si>
    <r>
      <t>Je! Mwanakaya alikuwa kaisha jiunga kwenye kaya tangu</t>
    </r>
    <r>
      <rPr>
        <sz val="11"/>
        <color rgb="FFFF0000"/>
        <rFont val="Calibri"/>
        <family val="2"/>
        <scheme val="minor"/>
      </rPr>
      <t xml:space="preserve"> [INGIZA TAREHE YA MWANZO WA KIPINDI CHA KUKUMBUKA]</t>
    </r>
    <r>
      <rPr>
        <sz val="11"/>
        <rFont val="Calibri"/>
        <family val="2"/>
        <scheme val="minor"/>
      </rPr>
      <t>?</t>
    </r>
  </si>
  <si>
    <t>Ni nini kilisababisha kifo cha ${NAMED}?</t>
  </si>
  <si>
    <t>Ni wapi mwanakaya ${NAMED} alipopatwa na mauti?</t>
  </si>
  <si>
    <t>Umetaja ${HHDIED} mtu/watu kutoka katika kaya aliyefariki/waliofariki, ambapo ${XDJOINED} walijiunga na ${XDBORN} walizaliwa katika kaya [TUMIA MATUKIO MUHIMU KUPATA KIPINDI]. Tafadhali weka vema katika kisanduku hapo chini kama yote yanaonekana ni sahihi na rekebisha kama kuna makosa huko nyuma.</t>
  </si>
  <si>
    <t>Wanakaya wote wameingizwa?</t>
  </si>
  <si>
    <t>Haijulikani</t>
  </si>
  <si>
    <t>Jeraha/kiwewe</t>
  </si>
  <si>
    <t>Ugonjwa</t>
  </si>
  <si>
    <t>Kwenye nyumbani</t>
  </si>
  <si>
    <t>Kwenye kituo cha lishe [INGIZA JINA MASHUHURI LINALOWAKILISHA OTP, TSFP, SC] au kituo cha afya</t>
  </si>
  <si>
    <t>Mengineyo</t>
  </si>
  <si>
    <r>
      <t xml:space="preserve">If you wish not to include this question in your survey, </t>
    </r>
    <r>
      <rPr>
        <sz val="11"/>
        <color theme="9"/>
        <rFont val="Calibri"/>
        <family val="2"/>
      </rPr>
      <t>please change the</t>
    </r>
    <r>
      <rPr>
        <b/>
        <sz val="11"/>
        <color theme="9"/>
        <rFont val="Calibri"/>
        <family val="2"/>
      </rPr>
      <t xml:space="preserve"> column "relevant" to "1=2 and ${MDCCONST} = 1".</t>
    </r>
  </si>
  <si>
    <r>
      <t>Si vous souhaitez ne pas inclure cette question dans votre enquête,</t>
    </r>
    <r>
      <rPr>
        <sz val="11"/>
        <color theme="9"/>
        <rFont val="Calibri"/>
        <family val="2"/>
      </rPr>
      <t xml:space="preserve"> remplacez la</t>
    </r>
    <r>
      <rPr>
        <b/>
        <sz val="11"/>
        <color theme="9"/>
        <rFont val="Calibri"/>
        <family val="2"/>
      </rPr>
      <t xml:space="preserve"> colonne "relevant" par "1=2 and ${MDCCONST}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</si>
  <si>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${MDCCONST}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</si>
  <si>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</si>
  <si>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1".</t>
    </r>
  </si>
  <si>
    <r>
      <t>If you wish not to include this question in your survey,</t>
    </r>
    <r>
      <rPr>
        <sz val="11"/>
        <color theme="9"/>
        <rFont val="Calibri"/>
        <family val="2"/>
      </rPr>
      <t xml:space="preserve"> please change the</t>
    </r>
    <r>
      <rPr>
        <b/>
        <sz val="11"/>
        <color theme="9"/>
        <rFont val="Calibri"/>
        <family val="2"/>
      </rPr>
      <t xml:space="preserve"> column "relevant" to "1=2 and (${HHHHOST} = 2 or ${HHHHOST} = 8".</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</si>
  <si>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(${HHHHOST} = 2 or ${HHHHOST} = 8".</t>
    </r>
  </si>
  <si>
    <r>
      <t xml:space="preserve">If you wish not to include this question in your survey, </t>
    </r>
    <r>
      <rPr>
        <sz val="11"/>
        <color theme="9"/>
        <rFont val="Calibri"/>
        <family val="2"/>
      </rPr>
      <t>please change the</t>
    </r>
    <r>
      <rPr>
        <b/>
        <sz val="11"/>
        <color theme="9"/>
        <rFont val="Calibri"/>
        <family val="2"/>
      </rPr>
      <t xml:space="preserve"> column "relevant" to "1=2 and ${ARRIVE} = 1".</t>
    </r>
  </si>
  <si>
    <r>
      <t xml:space="preserve">Si vous souhaitez ne pas inclure cette question dans votre enquête, </t>
    </r>
    <r>
      <rPr>
        <sz val="11"/>
        <color theme="9"/>
        <rFont val="Calibri"/>
        <family val="2"/>
      </rPr>
      <t>remplacez la</t>
    </r>
    <r>
      <rPr>
        <b/>
        <sz val="11"/>
        <color theme="9"/>
        <rFont val="Calibri"/>
        <family val="2"/>
      </rPr>
      <t xml:space="preserve"> colonne "relevant" par "1=2 and ${ARRIVE} = 1".</t>
    </r>
  </si>
  <si>
    <r>
      <t xml:space="preserve">If you are taking GPS points, you must remove the </t>
    </r>
    <r>
      <rPr>
        <b/>
        <sz val="11"/>
        <color theme="9"/>
        <rFont val="Calibri"/>
        <family val="2"/>
      </rPr>
      <t>"1=2"</t>
    </r>
    <r>
      <rPr>
        <sz val="11"/>
        <color theme="9"/>
        <rFont val="Calibri"/>
        <family val="2"/>
      </rPr>
      <t xml:space="preserve"> condition in the column </t>
    </r>
    <r>
      <rPr>
        <b/>
        <sz val="11"/>
        <color theme="9"/>
        <rFont val="Calibri"/>
        <family val="2"/>
      </rPr>
      <t>"relevant"</t>
    </r>
    <r>
      <rPr>
        <sz val="11"/>
        <color theme="9"/>
        <rFont val="Calibri"/>
        <family val="2"/>
      </rPr>
      <t>. Otherwise leave as is.</t>
    </r>
  </si>
  <si>
    <r>
      <t xml:space="preserve">Si vous prenez des points GPS, vous devez supprimer la condition </t>
    </r>
    <r>
      <rPr>
        <b/>
        <sz val="11"/>
        <color theme="9"/>
        <rFont val="Calibri"/>
        <family val="2"/>
      </rPr>
      <t>"1=2"</t>
    </r>
    <r>
      <rPr>
        <sz val="11"/>
        <color theme="9"/>
        <rFont val="Calibri"/>
        <family val="2"/>
      </rPr>
      <t xml:space="preserve"> dans la colonne </t>
    </r>
    <r>
      <rPr>
        <b/>
        <sz val="11"/>
        <color theme="9"/>
        <rFont val="Calibri"/>
        <family val="2"/>
      </rPr>
      <t>"relevant"</t>
    </r>
    <r>
      <rPr>
        <sz val="11"/>
        <color theme="9"/>
        <rFont val="Calibri"/>
        <family val="2"/>
      </rPr>
      <t>. Sinon, laissez tel quel.</t>
    </r>
  </si>
  <si>
    <r>
      <rPr>
        <sz val="11"/>
        <rFont val="Calibri"/>
        <family val="2"/>
        <scheme val="minor"/>
      </rPr>
      <t>هل انضم عضو العائلة للعائلة</t>
    </r>
    <r>
      <rPr>
        <sz val="11"/>
        <color theme="1"/>
        <rFont val="Calibri"/>
        <family val="2"/>
        <scheme val="minor"/>
      </rPr>
      <t xml:space="preserve"> </t>
    </r>
    <r>
      <rPr>
        <sz val="11"/>
        <color rgb="FFFF0000"/>
        <rFont val="Calibri"/>
        <family val="2"/>
        <scheme val="minor"/>
      </rPr>
      <t>(ادخل تاريخ الانضمام أو العودة)</t>
    </r>
    <r>
      <rPr>
        <sz val="11"/>
        <color theme="1"/>
        <rFont val="Calibri"/>
        <family val="2"/>
        <scheme val="minor"/>
      </rPr>
      <t>؟</t>
    </r>
  </si>
  <si>
    <r>
      <rPr>
        <sz val="11"/>
        <rFont val="Calibri"/>
        <family val="2"/>
        <scheme val="minor"/>
      </rPr>
      <t>هذه الأسئلة يجب أن تنطرح جميعها بصورة كاملة لكل عضو عائلة ممن تركوا العائلة منذ</t>
    </r>
    <r>
      <rPr>
        <sz val="11"/>
        <color theme="1"/>
        <rFont val="Calibri"/>
        <family val="2"/>
        <scheme val="minor"/>
      </rPr>
      <t xml:space="preserve"> </t>
    </r>
    <r>
      <rPr>
        <sz val="11"/>
        <color rgb="FFFF0000"/>
        <rFont val="Calibri"/>
        <family val="2"/>
        <scheme val="minor"/>
      </rPr>
      <t>( ادخل التاريخ)</t>
    </r>
  </si>
  <si>
    <r>
      <rPr>
        <sz val="11"/>
        <rFont val="Calibri"/>
        <family val="2"/>
        <scheme val="minor"/>
      </rPr>
      <t>تاريخ ولادة عضو العائلة</t>
    </r>
    <r>
      <rPr>
        <sz val="11"/>
        <color rgb="FFFF0000"/>
        <rFont val="Calibri"/>
        <family val="2"/>
        <scheme val="minor"/>
      </rPr>
      <t xml:space="preserve"> ( ادخل تاريخ الولادة)</t>
    </r>
    <r>
      <rPr>
        <sz val="11"/>
        <color theme="1"/>
        <rFont val="Calibri"/>
        <family val="2"/>
        <scheme val="minor"/>
      </rPr>
      <t>؟</t>
    </r>
  </si>
  <si>
    <r>
      <rPr>
        <sz val="11"/>
        <rFont val="Calibri"/>
        <family val="2"/>
        <scheme val="minor"/>
      </rPr>
      <t>ماهو العدد الكلي لأعضاء الأسرة الذين توفوا منذ</t>
    </r>
    <r>
      <rPr>
        <sz val="11"/>
        <color theme="1"/>
        <rFont val="Calibri"/>
        <family val="2"/>
        <scheme val="minor"/>
      </rPr>
      <t xml:space="preserve"> </t>
    </r>
    <r>
      <rPr>
        <sz val="11"/>
        <color rgb="FFFF0000"/>
        <rFont val="Calibri"/>
        <family val="2"/>
        <scheme val="minor"/>
      </rPr>
      <t>( ادخل التاريخ كاملا)؟</t>
    </r>
  </si>
  <si>
    <r>
      <rPr>
        <sz val="11"/>
        <rFont val="Calibri"/>
        <family val="2"/>
        <scheme val="minor"/>
      </rPr>
      <t>هذه الأسئلة يجب أن تكمل جميعها لكل عضو من الأسرة ممن توفوا منذ</t>
    </r>
    <r>
      <rPr>
        <sz val="11"/>
        <color theme="1"/>
        <rFont val="Calibri"/>
        <family val="2"/>
        <scheme val="minor"/>
      </rPr>
      <t xml:space="preserve"> </t>
    </r>
    <r>
      <rPr>
        <sz val="11"/>
        <color rgb="FFFF0000"/>
        <rFont val="Calibri"/>
        <family val="2"/>
        <scheme val="minor"/>
      </rPr>
      <t>( ادخل التاريخ كاملا)</t>
    </r>
    <r>
      <rPr>
        <sz val="11"/>
        <color theme="1"/>
        <rFont val="Calibri"/>
        <family val="2"/>
        <scheme val="minor"/>
      </rPr>
      <t>؟</t>
    </r>
  </si>
  <si>
    <r>
      <rPr>
        <sz val="11"/>
        <rFont val="Calibri"/>
        <family val="2"/>
        <scheme val="minor"/>
      </rPr>
      <t>تاريخ ولادة عضو العائلة</t>
    </r>
    <r>
      <rPr>
        <sz val="11"/>
        <color theme="1"/>
        <rFont val="Calibri"/>
        <family val="2"/>
        <scheme val="minor"/>
      </rPr>
      <t xml:space="preserve"> </t>
    </r>
    <r>
      <rPr>
        <sz val="11"/>
        <color rgb="FFFF0000"/>
        <rFont val="Calibri"/>
        <family val="2"/>
        <scheme val="minor"/>
      </rPr>
      <t>( ادخل تاريخ الولادة)</t>
    </r>
    <r>
      <rPr>
        <sz val="11"/>
        <color theme="1"/>
        <rFont val="Calibri"/>
        <family val="2"/>
        <scheme val="minor"/>
      </rPr>
      <t>؟</t>
    </r>
  </si>
  <si>
    <r>
      <t xml:space="preserve">قبل شهر </t>
    </r>
    <r>
      <rPr>
        <sz val="10"/>
        <color rgb="FFFF0000"/>
        <rFont val="Calibri"/>
        <family val="2"/>
      </rPr>
      <t xml:space="preserve"> [أدخل الشهر]</t>
    </r>
  </si>
  <si>
    <r>
      <t xml:space="preserve">قبل شهرين  </t>
    </r>
    <r>
      <rPr>
        <sz val="10"/>
        <color rgb="FFFF0000"/>
        <rFont val="Calibri"/>
        <family val="2"/>
      </rPr>
      <t>[أدخل الشهر]</t>
    </r>
  </si>
  <si>
    <r>
      <t xml:space="preserve">قبل ٣ أشهر </t>
    </r>
    <r>
      <rPr>
        <sz val="10"/>
        <color rgb="FFFF0000"/>
        <rFont val="Calibri"/>
        <family val="2"/>
      </rPr>
      <t>[أدخل الشهر]</t>
    </r>
  </si>
  <si>
    <r>
      <t xml:space="preserve">قبل ٤ أشهر  </t>
    </r>
    <r>
      <rPr>
        <sz val="10"/>
        <color rgb="FFFF0000"/>
        <rFont val="Calibri"/>
        <family val="2"/>
      </rPr>
      <t>[أدخل الشهر]</t>
    </r>
  </si>
  <si>
    <r>
      <t xml:space="preserve"> قبل ٥ أشهر</t>
    </r>
    <r>
      <rPr>
        <sz val="10"/>
        <color rgb="FFFF0000"/>
        <rFont val="Calibri"/>
        <family val="2"/>
      </rPr>
      <t>[أدخل الشهر]</t>
    </r>
  </si>
  <si>
    <r>
      <t xml:space="preserve">قبل ٦ أشهر </t>
    </r>
    <r>
      <rPr>
        <sz val="10"/>
        <color rgb="FFFF0000"/>
        <rFont val="Calibri"/>
        <family val="2"/>
      </rPr>
      <t>[أدخل الشهر]</t>
    </r>
  </si>
  <si>
    <r>
      <t xml:space="preserve">قبل ٧ أشهر </t>
    </r>
    <r>
      <rPr>
        <sz val="10"/>
        <color rgb="FFFF0000"/>
        <rFont val="Calibri"/>
        <family val="2"/>
      </rPr>
      <t>[أدخل الشهر ]</t>
    </r>
  </si>
  <si>
    <r>
      <t xml:space="preserve">قبل ٨ أشهر </t>
    </r>
    <r>
      <rPr>
        <sz val="10"/>
        <color rgb="FFFF0000"/>
        <rFont val="Calibri"/>
        <family val="2"/>
      </rPr>
      <t>[أدخل الشهر]</t>
    </r>
  </si>
  <si>
    <r>
      <t xml:space="preserve">قبل ٩ أشهر  </t>
    </r>
    <r>
      <rPr>
        <sz val="10"/>
        <color rgb="FFFF0000"/>
        <rFont val="Calibri"/>
        <family val="2"/>
      </rPr>
      <t>[أدخل الشهر]</t>
    </r>
  </si>
  <si>
    <r>
      <t xml:space="preserve">قبل ١٠ أشهر  </t>
    </r>
    <r>
      <rPr>
        <sz val="10"/>
        <color rgb="FFFF0000"/>
        <rFont val="Calibri"/>
        <family val="2"/>
      </rPr>
      <t>[أدخل الشهر]</t>
    </r>
  </si>
  <si>
    <r>
      <t xml:space="preserve">قبل ١١ شهر  </t>
    </r>
    <r>
      <rPr>
        <sz val="10"/>
        <color rgb="FFFF0000"/>
        <rFont val="Calibri"/>
        <family val="2"/>
      </rPr>
      <t>[أدخل الشهر]</t>
    </r>
  </si>
  <si>
    <r>
      <t xml:space="preserve">قبل ١٢ أشهر  </t>
    </r>
    <r>
      <rPr>
        <sz val="10"/>
        <color rgb="FFFF0000"/>
        <rFont val="Calibri"/>
        <family val="2"/>
      </rPr>
      <t>[أدخل الشهر]</t>
    </r>
  </si>
  <si>
    <r>
      <rPr>
        <b/>
        <sz val="10"/>
        <color rgb="FF0000FF"/>
        <rFont val="Calibri"/>
        <family val="2"/>
        <scheme val="minor"/>
      </rPr>
      <t xml:space="preserve">Column A ("list name") : </t>
    </r>
    <r>
      <rPr>
        <sz val="10"/>
        <color rgb="FF0000FF"/>
        <rFont val="Calibri"/>
        <family val="2"/>
        <scheme val="minor"/>
      </rPr>
      <t>EACH row in column A contains the name of the list.</t>
    </r>
    <r>
      <rPr>
        <b/>
        <sz val="10"/>
        <color rgb="FF0000FF"/>
        <rFont val="Calibri"/>
        <family val="2"/>
        <scheme val="minor"/>
      </rPr>
      <t xml:space="preserve">
Column B ("name"): </t>
    </r>
    <r>
      <rPr>
        <sz val="10"/>
        <color rgb="FF0000FF"/>
        <rFont val="Calibri"/>
        <family val="2"/>
        <scheme val="minor"/>
      </rPr>
      <t xml:space="preserve"> is what will appear in the data output. It must be without space or special characters.</t>
    </r>
    <r>
      <rPr>
        <b/>
        <sz val="10"/>
        <color rgb="FF0000FF"/>
        <rFont val="Calibri"/>
        <family val="2"/>
        <scheme val="minor"/>
      </rPr>
      <t xml:space="preserve">
Column C ("label"): </t>
    </r>
    <r>
      <rPr>
        <sz val="10"/>
        <color rgb="FF0000FF"/>
        <rFont val="Calibri"/>
        <family val="2"/>
        <scheme val="minor"/>
      </rPr>
      <t>this is the answer choice exactly as you want it to appear on the form.</t>
    </r>
  </si>
  <si>
    <r>
      <rPr>
        <b/>
        <sz val="10"/>
        <color rgb="FF0000FF"/>
        <rFont val="Calibri"/>
        <family val="2"/>
        <scheme val="minor"/>
      </rPr>
      <t>Colonne A ("list name"):</t>
    </r>
    <r>
      <rPr>
        <sz val="10"/>
        <color rgb="FF0000FF"/>
        <rFont val="Calibri"/>
        <family val="2"/>
        <scheme val="minor"/>
      </rPr>
      <t xml:space="preserve"> CHAQUE ligne de la colonne A contient le nom de la liste.
</t>
    </r>
    <r>
      <rPr>
        <b/>
        <sz val="10"/>
        <color rgb="FF0000FF"/>
        <rFont val="Calibri"/>
        <family val="2"/>
        <scheme val="minor"/>
      </rPr>
      <t>Colonne B ("name"):</t>
    </r>
    <r>
      <rPr>
        <sz val="10"/>
        <color rgb="FF0000FF"/>
        <rFont val="Calibri"/>
        <family val="2"/>
        <scheme val="minor"/>
      </rPr>
      <t xml:space="preserve"> est ce qui apparaîtra dans la sortie de données. Ce doit être sans espace ni caractères spéciaux.
</t>
    </r>
    <r>
      <rPr>
        <b/>
        <sz val="10"/>
        <color rgb="FF0000FF"/>
        <rFont val="Calibri"/>
        <family val="2"/>
        <scheme val="minor"/>
      </rPr>
      <t>Colonne C ("label"):</t>
    </r>
    <r>
      <rPr>
        <sz val="10"/>
        <color rgb="FF0000FF"/>
        <rFont val="Calibri"/>
        <family val="2"/>
        <scheme val="minor"/>
      </rPr>
      <t xml:space="preserve"> il s'agit du choix de la réponse exactement comme vous souhaitez qu'il apparaisse sur le formulaire.</t>
    </r>
  </si>
  <si>
    <r>
      <t xml:space="preserve">هل أُجبر رب الأسرة على مغادرة موطنه/موطنها الأصلي إلى هذا البلد </t>
    </r>
    <r>
      <rPr>
        <sz val="11"/>
        <color rgb="FFFF0000"/>
        <rFont val="Calibri"/>
        <family val="2"/>
      </rPr>
      <t>(ضع اسم البلد)</t>
    </r>
    <r>
      <rPr>
        <sz val="11"/>
        <color rgb="FF000000"/>
        <rFont val="Calibri"/>
        <family val="2"/>
      </rPr>
      <t>؟</t>
    </r>
  </si>
  <si>
    <r>
      <t xml:space="preserve">Was the household member born since the </t>
    </r>
    <r>
      <rPr>
        <sz val="11"/>
        <color rgb="FFFF0000"/>
        <rFont val="Calibri"/>
        <family val="2"/>
        <scheme val="minor"/>
      </rPr>
      <t>[INSERT THE START DATE OF THE RECALL PERIOD]</t>
    </r>
    <r>
      <rPr>
        <sz val="11"/>
        <rFont val="Calibri"/>
        <family val="2"/>
        <scheme val="minor"/>
      </rPr>
      <t>?</t>
    </r>
  </si>
  <si>
    <t>ما هو جنس فرد الأسرة ${NAME}؟</t>
  </si>
  <si>
    <t>ما هو عمر فرد الأسرة (بالسنوات) ${NAME}؟</t>
  </si>
  <si>
    <t>هل فرد الأسرة هذه  ${NAME}  حامل حالياً؟</t>
  </si>
  <si>
    <t>ما هو جنس فرد الأسرة ${NAMEL}؟</t>
  </si>
  <si>
    <t>ما هو عمر فرد الأسرة (بالسنوات) ${NAMEL؟</t>
  </si>
  <si>
    <r>
      <t xml:space="preserve">تاريخ ولادة عضو العائلة </t>
    </r>
    <r>
      <rPr>
        <sz val="11"/>
        <color rgb="FFFF0000"/>
        <rFont val="Calibri"/>
        <family val="2"/>
        <scheme val="minor"/>
      </rPr>
      <t>( ادخل تاريخ الولادة)</t>
    </r>
    <r>
      <rPr>
        <sz val="11"/>
        <rFont val="Calibri"/>
        <family val="2"/>
        <scheme val="minor"/>
      </rPr>
      <t>؟</t>
    </r>
  </si>
  <si>
    <r>
      <t xml:space="preserve">ماهو العدد الكلي لأعضاء الأسرة ممن تركوا هذه الأسرة منذ </t>
    </r>
    <r>
      <rPr>
        <sz val="11"/>
        <color rgb="FFFF0000"/>
        <rFont val="Calibri"/>
        <family val="2"/>
        <scheme val="minor"/>
      </rPr>
      <t>( ادخل تأريخ المغادرة)</t>
    </r>
    <r>
      <rPr>
        <sz val="11"/>
        <rFont val="Calibri"/>
        <family val="2"/>
        <scheme val="minor"/>
      </rPr>
      <t>؟</t>
    </r>
  </si>
  <si>
    <r>
      <t xml:space="preserve">Please adjust camp names on the </t>
    </r>
    <r>
      <rPr>
        <b/>
        <sz val="11"/>
        <color rgb="FF0000FF"/>
        <rFont val="Calibri"/>
        <family val="2"/>
      </rPr>
      <t>"choices tab"</t>
    </r>
  </si>
  <si>
    <r>
      <t xml:space="preserve">Calculation might have to be adjusted if not all admin levels are retained. For example, if you do not use Block, please change " </t>
    </r>
    <r>
      <rPr>
        <b/>
        <sz val="11"/>
        <color rgb="FF0000FF"/>
        <rFont val="Calibri"/>
        <family val="2"/>
      </rPr>
      <t>concat('D',${SURVDAT},'_C-',${CAMP_LABEL},'_S-',${SECTION},'_Z-',${ZONE},'_B-',${BLOCK},'_T',${TEAM},'_HH',${HH})</t>
    </r>
    <r>
      <rPr>
        <sz val="11"/>
        <color rgb="FF0000FF"/>
        <rFont val="Calibri"/>
        <family val="2"/>
      </rPr>
      <t xml:space="preserve">" to " </t>
    </r>
    <r>
      <rPr>
        <b/>
        <sz val="11"/>
        <color rgb="FF0000FF"/>
        <rFont val="Calibri"/>
        <family val="2"/>
      </rPr>
      <t>concat('D',${SURVDAT},'_C-',${CAMP_LABEL},'_S-',${SECTION},'_Z-',${ZONE},'_T',${TEAM},'_HH',${HH})</t>
    </r>
    <r>
      <rPr>
        <sz val="11"/>
        <color rgb="FF0000FF"/>
        <rFont val="Calibri"/>
        <family val="2"/>
      </rPr>
      <t>" Ensure that you do it the same way across all surveys, a trailing empty line would already limit the possiblitiy to match these numbers and allow for cross-form analysis.</t>
    </r>
  </si>
  <si>
    <t>inst_get_msg_41</t>
  </si>
  <si>
    <r>
      <t xml:space="preserve">    Tous les noms de variables </t>
    </r>
    <r>
      <rPr>
        <b/>
        <sz val="11"/>
        <rFont val="Calibri"/>
        <family val="2"/>
        <scheme val="minor"/>
      </rPr>
      <t>de couleur noire</t>
    </r>
    <r>
      <rPr>
        <sz val="11"/>
        <color theme="1"/>
        <rFont val="Calibri"/>
        <family val="2"/>
        <scheme val="minor"/>
      </rPr>
      <t xml:space="preserve"> sont des calculs à ne pas être modifiés.</t>
    </r>
  </si>
  <si>
    <r>
      <t xml:space="preserve">    All variable names in </t>
    </r>
    <r>
      <rPr>
        <b/>
        <sz val="11"/>
        <rFont val="Calibri"/>
        <family val="2"/>
        <scheme val="minor"/>
      </rPr>
      <t>black</t>
    </r>
    <r>
      <rPr>
        <sz val="11"/>
        <color theme="1"/>
        <rFont val="Calibri"/>
        <family val="2"/>
        <scheme val="minor"/>
      </rPr>
      <t xml:space="preserve"> are calculations not to be modified. </t>
    </r>
  </si>
  <si>
    <r>
      <rPr>
        <b/>
        <sz val="11"/>
        <color rgb="FF0000FF"/>
        <rFont val="Calibri"/>
        <family val="2"/>
        <scheme val="minor"/>
      </rPr>
      <t>If you wish not to include this question in your survey</t>
    </r>
    <r>
      <rPr>
        <sz val="11"/>
        <color rgb="FF0000FF"/>
        <rFont val="Calibri"/>
        <family val="2"/>
        <scheme val="minor"/>
      </rPr>
      <t xml:space="preserve">, please change the </t>
    </r>
    <r>
      <rPr>
        <b/>
        <sz val="11"/>
        <color rgb="FF0000FF"/>
        <rFont val="Calibri"/>
        <family val="2"/>
        <scheme val="minor"/>
      </rPr>
      <t>column "relevant" to "1=2"</t>
    </r>
    <r>
      <rPr>
        <sz val="11"/>
        <color rgb="FF0000FF"/>
        <rFont val="Calibri"/>
        <family val="2"/>
        <scheme val="minor"/>
      </rPr>
      <t xml:space="preserve">.
You can </t>
    </r>
    <r>
      <rPr>
        <b/>
        <sz val="11"/>
        <color rgb="FF0000FF"/>
        <rFont val="Calibri"/>
        <family val="2"/>
        <scheme val="minor"/>
      </rPr>
      <t>modify "integer" to "text"</t>
    </r>
    <r>
      <rPr>
        <sz val="11"/>
        <color rgb="FF0000FF"/>
        <rFont val="Calibri"/>
        <family val="2"/>
        <scheme val="minor"/>
      </rPr>
      <t xml:space="preserve"> or  to any appropriate question type in case your admin levels are not numeric values.  </t>
    </r>
    <r>
      <rPr>
        <b/>
        <sz val="11"/>
        <color rgb="FF0000FF"/>
        <rFont val="Calibri"/>
        <family val="2"/>
        <scheme val="minor"/>
      </rPr>
      <t>DO NOT modify the "name" column</t>
    </r>
    <r>
      <rPr>
        <sz val="11"/>
        <color rgb="FF0000FF"/>
        <rFont val="Calibri"/>
        <family val="2"/>
        <scheme val="minor"/>
      </rPr>
      <t>. In case of any modifications, please delete the corresponding "constraint" and "constraint_message"
"</t>
    </r>
    <r>
      <rPr>
        <b/>
        <sz val="11"/>
        <color rgb="FF0000FF"/>
        <rFont val="Calibri"/>
        <family val="2"/>
        <scheme val="minor"/>
      </rPr>
      <t>constraint" column</t>
    </r>
    <r>
      <rPr>
        <sz val="11"/>
        <color rgb="FF0000FF"/>
        <rFont val="Calibri"/>
        <family val="2"/>
        <scheme val="minor"/>
      </rPr>
      <t xml:space="preserve"> can be used to limit the range of acceptable values for integer (numeric)  values.  Please adjust if necessary.
"</t>
    </r>
    <r>
      <rPr>
        <b/>
        <sz val="11"/>
        <color rgb="FF0000FF"/>
        <rFont val="Calibri"/>
        <family val="2"/>
        <scheme val="minor"/>
      </rPr>
      <t>constraint_message"</t>
    </r>
    <r>
      <rPr>
        <sz val="11"/>
        <color rgb="FF0000FF"/>
        <rFont val="Calibri"/>
        <family val="2"/>
        <scheme val="minor"/>
      </rPr>
      <t xml:space="preserve"> column used to display the message of acceptable values.</t>
    </r>
  </si>
  <si>
    <r>
      <t xml:space="preserve">If you are using "cluster" sampling, you must remove the </t>
    </r>
    <r>
      <rPr>
        <b/>
        <sz val="11"/>
        <color rgb="FF0000FF"/>
        <rFont val="Calibri"/>
        <family val="2"/>
      </rPr>
      <t>"1=2"</t>
    </r>
    <r>
      <rPr>
        <sz val="11"/>
        <color rgb="FF0000FF"/>
        <rFont val="Calibri"/>
        <family val="2"/>
      </rPr>
      <t xml:space="preserve"> condition in the column </t>
    </r>
    <r>
      <rPr>
        <b/>
        <sz val="11"/>
        <color rgb="FF0000FF"/>
        <rFont val="Calibri"/>
        <family val="2"/>
      </rPr>
      <t>"relevant"</t>
    </r>
    <r>
      <rPr>
        <sz val="11"/>
        <color rgb="FF0000FF"/>
        <rFont val="Calibri"/>
        <family val="2"/>
      </rPr>
      <t xml:space="preserve">. Otherwise leave as is.  </t>
    </r>
    <r>
      <rPr>
        <b/>
        <sz val="11"/>
        <color rgb="FF0000FF"/>
        <rFont val="Calibri"/>
        <family val="2"/>
      </rPr>
      <t xml:space="preserve">"constraint" </t>
    </r>
    <r>
      <rPr>
        <sz val="11"/>
        <color rgb="FF0000FF"/>
        <rFont val="Calibri"/>
        <family val="2"/>
      </rPr>
      <t>column can be used to limit the range of acceptable values for integer (numeric)  values.  Please adjust if necessary.
"</t>
    </r>
    <r>
      <rPr>
        <b/>
        <sz val="11"/>
        <color rgb="FF0000FF"/>
        <rFont val="Calibri"/>
        <family val="2"/>
      </rPr>
      <t>constraint_message"</t>
    </r>
    <r>
      <rPr>
        <sz val="11"/>
        <color rgb="FF0000FF"/>
        <rFont val="Calibri"/>
        <family val="2"/>
      </rPr>
      <t xml:space="preserve"> column used to display the message of acceptable values.</t>
    </r>
  </si>
  <si>
    <r>
      <rPr>
        <b/>
        <sz val="11"/>
        <color rgb="FF0000FF"/>
        <rFont val="Calibri"/>
        <family val="2"/>
        <scheme val="minor"/>
      </rPr>
      <t>default</t>
    </r>
    <r>
      <rPr>
        <sz val="11"/>
        <color rgb="FF0000FF"/>
        <rFont val="Calibri"/>
        <family val="2"/>
        <scheme val="minor"/>
      </rPr>
      <t xml:space="preserve"> column can be used to limite the range of acceptable values for integer (numeric) questions. </t>
    </r>
    <r>
      <rPr>
        <b/>
        <sz val="11"/>
        <color rgb="FF0000FF"/>
        <rFont val="Calibri"/>
        <family val="2"/>
        <scheme val="minor"/>
      </rPr>
      <t>"constraint"</t>
    </r>
    <r>
      <rPr>
        <sz val="11"/>
        <color rgb="FF0000FF"/>
        <rFont val="Calibri"/>
        <family val="2"/>
        <scheme val="minor"/>
      </rPr>
      <t xml:space="preserve"> column can be used to limit the range of acceptable values for integer (numeric)  values. Please adjust if necessary.
</t>
    </r>
    <r>
      <rPr>
        <b/>
        <sz val="11"/>
        <color rgb="FF0000FF"/>
        <rFont val="Calibri"/>
        <family val="2"/>
        <scheme val="minor"/>
      </rPr>
      <t xml:space="preserve">"constraint_message" </t>
    </r>
    <r>
      <rPr>
        <sz val="11"/>
        <color rgb="FF0000FF"/>
        <rFont val="Calibri"/>
        <family val="2"/>
        <scheme val="minor"/>
      </rPr>
      <t>column used to display the message of acceptable values.</t>
    </r>
  </si>
  <si>
    <r>
      <t xml:space="preserve">Veuillez ajuster le nom des camps dans l'onglet </t>
    </r>
    <r>
      <rPr>
        <b/>
        <sz val="11"/>
        <color rgb="FF0000FF"/>
        <rFont val="Calibri"/>
        <family val="2"/>
        <scheme val="minor"/>
      </rPr>
      <t>"choices"</t>
    </r>
    <r>
      <rPr>
        <sz val="11"/>
        <color rgb="FF0000FF"/>
        <rFont val="Calibri"/>
        <family val="2"/>
        <scheme val="minor"/>
      </rPr>
      <t>.</t>
    </r>
  </si>
  <si>
    <r>
      <rPr>
        <b/>
        <sz val="11"/>
        <color rgb="FF0000FF"/>
        <rFont val="Calibri"/>
        <family val="2"/>
        <scheme val="minor"/>
      </rPr>
      <t>Si vous souhaitez ne pas inclure cette question dans votre enquête</t>
    </r>
    <r>
      <rPr>
        <sz val="11"/>
        <color rgb="FF0000FF"/>
        <rFont val="Calibri"/>
        <family val="2"/>
        <scheme val="minor"/>
      </rPr>
      <t xml:space="preserve">, remplacez la </t>
    </r>
    <r>
      <rPr>
        <b/>
        <sz val="11"/>
        <color rgb="FF0000FF"/>
        <rFont val="Calibri"/>
        <family val="2"/>
        <scheme val="minor"/>
      </rPr>
      <t>colonne "relevant" par "1=2"</t>
    </r>
    <r>
      <rPr>
        <sz val="11"/>
        <color rgb="FF0000FF"/>
        <rFont val="Calibri"/>
        <family val="2"/>
        <scheme val="minor"/>
      </rPr>
      <t xml:space="preserve">.
Vous pouvez </t>
    </r>
    <r>
      <rPr>
        <b/>
        <sz val="11"/>
        <color rgb="FF0000FF"/>
        <rFont val="Calibri"/>
        <family val="2"/>
        <scheme val="minor"/>
      </rPr>
      <t>modifier "integer" en "text"</t>
    </r>
    <r>
      <rPr>
        <sz val="11"/>
        <color rgb="FF0000FF"/>
        <rFont val="Calibri"/>
        <family val="2"/>
        <scheme val="minor"/>
      </rPr>
      <t xml:space="preserve"> ou en tout type de question approprié si vos niveaux d'administration ne sont pas des valeurs numériques. </t>
    </r>
    <r>
      <rPr>
        <b/>
        <sz val="11"/>
        <color rgb="FF0000FF"/>
        <rFont val="Calibri"/>
        <family val="2"/>
        <scheme val="minor"/>
      </rPr>
      <t>NE modifiez PAS la colonne "name"</t>
    </r>
    <r>
      <rPr>
        <sz val="11"/>
        <color rgb="FF0000FF"/>
        <rFont val="Calibri"/>
        <family val="2"/>
        <scheme val="minor"/>
      </rPr>
      <t xml:space="preserve">. En cas de modification, veuillez supprimer les "contraints" et "constraint_message" correspondants.
La </t>
    </r>
    <r>
      <rPr>
        <b/>
        <sz val="11"/>
        <color rgb="FF0000FF"/>
        <rFont val="Calibri"/>
        <family val="2"/>
        <scheme val="minor"/>
      </rPr>
      <t>colonne "constraint"</t>
    </r>
    <r>
      <rPr>
        <sz val="11"/>
        <color rgb="FF0000FF"/>
        <rFont val="Calibri"/>
        <family val="2"/>
        <scheme val="minor"/>
      </rPr>
      <t xml:space="preserve"> peut être utilisée pour limiter la plage de valeurs acceptables pour les valeurs entières (numériques). Veuillez ajuster si nécessaire.
La </t>
    </r>
    <r>
      <rPr>
        <b/>
        <sz val="11"/>
        <color rgb="FF0000FF"/>
        <rFont val="Calibri"/>
        <family val="2"/>
        <scheme val="minor"/>
      </rPr>
      <t xml:space="preserve">colonne "constraint_message" </t>
    </r>
    <r>
      <rPr>
        <sz val="11"/>
        <color rgb="FF0000FF"/>
        <rFont val="Calibri"/>
        <family val="2"/>
        <scheme val="minor"/>
      </rPr>
      <t>peut être utilisée pour afficher le message des valeurs acceptables.</t>
    </r>
  </si>
  <si>
    <r>
      <t xml:space="preserve">Si vous utilisez l'échantillonnage "cluster", vous devez supprimer la condition </t>
    </r>
    <r>
      <rPr>
        <b/>
        <sz val="11"/>
        <color rgb="FF0000FF"/>
        <rFont val="Calibri"/>
        <family val="2"/>
      </rPr>
      <t>"1=2"</t>
    </r>
    <r>
      <rPr>
        <sz val="11"/>
        <color rgb="FF0000FF"/>
        <rFont val="Calibri"/>
        <family val="2"/>
      </rPr>
      <t xml:space="preserve"> dans la colonne </t>
    </r>
    <r>
      <rPr>
        <b/>
        <sz val="11"/>
        <color rgb="FF0000FF"/>
        <rFont val="Calibri"/>
        <family val="2"/>
      </rPr>
      <t>"relevant"</t>
    </r>
    <r>
      <rPr>
        <sz val="11"/>
        <color rgb="FF0000FF"/>
        <rFont val="Calibri"/>
        <family val="2"/>
      </rPr>
      <t xml:space="preserve">. Sinon, laissez tel quel. La colonne </t>
    </r>
    <r>
      <rPr>
        <b/>
        <sz val="11"/>
        <color rgb="FF0000FF"/>
        <rFont val="Calibri"/>
        <family val="2"/>
      </rPr>
      <t>"constraint"</t>
    </r>
    <r>
      <rPr>
        <sz val="11"/>
        <color rgb="FF0000FF"/>
        <rFont val="Calibri"/>
        <family val="2"/>
      </rPr>
      <t xml:space="preserve"> peut être utilisée pour limiter la plage de valeurs acceptables pour les valeurs entières (numériques). Veuillez ajuster si nécessaire.
La colonne</t>
    </r>
    <r>
      <rPr>
        <b/>
        <sz val="11"/>
        <color rgb="FF0000FF"/>
        <rFont val="Calibri"/>
        <family val="2"/>
      </rPr>
      <t xml:space="preserve"> "constraint_message" </t>
    </r>
    <r>
      <rPr>
        <sz val="11"/>
        <color rgb="FF0000FF"/>
        <rFont val="Calibri"/>
        <family val="2"/>
      </rPr>
      <t>peut être utilisée pour afficher le message des valeurs acceptables.</t>
    </r>
  </si>
  <si>
    <r>
      <t xml:space="preserve">La colonne </t>
    </r>
    <r>
      <rPr>
        <b/>
        <sz val="11"/>
        <color rgb="FF0000FF"/>
        <rFont val="Calibri"/>
        <family val="2"/>
        <scheme val="minor"/>
      </rPr>
      <t>"default"</t>
    </r>
    <r>
      <rPr>
        <sz val="11"/>
        <color rgb="FF0000FF"/>
        <rFont val="Calibri"/>
        <family val="2"/>
        <scheme val="minor"/>
      </rPr>
      <t xml:space="preserve"> peut être utilisée pour limiter la plage de valeurs acceptables pour les questions entières (numériques). La colonne </t>
    </r>
    <r>
      <rPr>
        <b/>
        <sz val="11"/>
        <color rgb="FF0000FF"/>
        <rFont val="Calibri"/>
        <family val="2"/>
        <scheme val="minor"/>
      </rPr>
      <t>"constraint"</t>
    </r>
    <r>
      <rPr>
        <sz val="11"/>
        <color rgb="FF0000FF"/>
        <rFont val="Calibri"/>
        <family val="2"/>
        <scheme val="minor"/>
      </rPr>
      <t xml:space="preserve"> peut être utilisée pour limiter la plage de valeurs acceptables pour les valeurs entières (numériques). Veuillez ajuster si nécessaire.
La colonne </t>
    </r>
    <r>
      <rPr>
        <b/>
        <sz val="11"/>
        <color rgb="FF0000FF"/>
        <rFont val="Calibri"/>
        <family val="2"/>
        <scheme val="minor"/>
      </rPr>
      <t>"constraint_message"</t>
    </r>
    <r>
      <rPr>
        <sz val="11"/>
        <color rgb="FF0000FF"/>
        <rFont val="Calibri"/>
        <family val="2"/>
        <scheme val="minor"/>
      </rPr>
      <t xml:space="preserve"> peut être utilisée pour afficher le message des valeurs acceptables.</t>
    </r>
  </si>
  <si>
    <r>
      <t xml:space="preserve">Si vous ne gardez pas tous les niveaux admin, veuillez ajuster la calculation. Par exemple, si vous n'utilisez pas BLOCK, veuillez modifier en </t>
    </r>
    <r>
      <rPr>
        <b/>
        <sz val="11"/>
        <color rgb="FF0000FF"/>
        <rFont val="Calibri"/>
        <family val="2"/>
        <scheme val="minor"/>
      </rPr>
      <t>"concat('D',${SURVDAT},'_C-',${CAMP_LABEL},'_S-',${SECTION},'_Z-',${ZONE},'_B-',${BLOCK},'_T',${TEAM},'_HH',${HH})" to " concat('D',${SURVDAT},'_C-',${CAMP_LABEL},'_S-',${SECTION},'_Z-',${ZONE},'_T',${TEAM},'_HH',${HH})"</t>
    </r>
    <r>
      <rPr>
        <sz val="11"/>
        <color rgb="FF0000FF"/>
        <rFont val="Calibri"/>
        <family val="2"/>
        <scheme val="minor"/>
      </rPr>
      <t xml:space="preserve"> . Assurez-vous de le faire de la même manière pour toutes les enquêtes, une ligne vide à la fin limiterait déjà la possibilité de faire correspondre ces chiffres et de permettre une analyse croisée.</t>
    </r>
  </si>
  <si>
    <t>necessary for calculation, do not modify</t>
  </si>
  <si>
    <t>necessaire pour les calculs, à ne pas modifier.</t>
  </si>
  <si>
    <r>
      <rPr>
        <sz val="11"/>
        <rFont val="Calibri"/>
        <family val="2"/>
        <scheme val="minor"/>
      </rPr>
      <t xml:space="preserve">What is the total number of household members that LEFT this household since the </t>
    </r>
    <r>
      <rPr>
        <sz val="11"/>
        <color rgb="FFFF0000"/>
        <rFont val="Calibri"/>
        <family val="2"/>
        <scheme val="minor"/>
      </rPr>
      <t>[INSERT THE START DATE OF THE RECALL PERIOD]</t>
    </r>
    <r>
      <rPr>
        <sz val="11"/>
        <color theme="1"/>
        <rFont val="Calibri"/>
        <family val="2"/>
        <scheme val="minor"/>
      </rPr>
      <t>?</t>
    </r>
  </si>
  <si>
    <t>once(if(position(..) = 1, ${HHHSEX}, ''))</t>
  </si>
  <si>
    <t>once(if(position(..) = 1, ${HHHAGE}, ''))</t>
  </si>
  <si>
    <t>Global V3 SENS Demography and Mortality 05</t>
  </si>
  <si>
    <t>GLO-V3-DM-MOR-EN-FR-AR-SW-05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</si>
</sst>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000401]0"/>
  </numFmts>
  <fonts count="85" x14ac:knownFonts="1">
    <font>
      <sz val="11"/>
      <color theme="1"/>
      <name val="Calibri"/>
      <family val="2"/>
      <scheme val="minor"/>
    </font>
    <font>
      <sz val="11"/>
      <color theme="0"/>
      <name val="Calibri"/>
      <family val="2"/>
      <scheme val="minor"/>
    </font>
    <font>
      <sz val="10"/>
      <name val="Arial"/>
      <family val="2"/>
    </font>
    <font>
      <sz val="12"/>
      <color theme="1"/>
      <name val="Times New Roman"/>
      <family val="2"/>
    </font>
    <font>
      <sz val="11"/>
      <color rgb="FFFF0000"/>
      <name val="Calibri"/>
      <family val="2"/>
      <scheme val="minor"/>
    </font>
    <font>
      <sz val="11"/>
      <name val="Calibri"/>
      <family val="2"/>
      <scheme val="minor"/>
    </font>
    <font>
      <b/>
      <sz val="14"/>
      <color theme="3"/>
      <name val="Verdana"/>
      <family val="2"/>
    </font>
    <font>
      <b/>
      <sz val="12"/>
      <name val="Verdana"/>
      <family val="2"/>
    </font>
    <font>
      <sz val="11"/>
      <color theme="5"/>
      <name val="Verdana"/>
      <family val="2"/>
    </font>
    <font>
      <i/>
      <sz val="11"/>
      <color theme="1"/>
      <name val="Calibri"/>
      <family val="2"/>
      <scheme val="minor"/>
    </font>
    <font>
      <sz val="11"/>
      <color theme="2" tint="-0.749992370372631"/>
      <name val="Verdana"/>
      <family val="2"/>
    </font>
    <font>
      <sz val="10"/>
      <color rgb="FF648282"/>
      <name val="Wingdings"/>
      <charset val="2"/>
    </font>
    <font>
      <sz val="10"/>
      <color theme="1"/>
      <name val="Verdana"/>
      <family val="2"/>
    </font>
    <font>
      <sz val="7"/>
      <name val="Times New Roman"/>
      <family val="1"/>
    </font>
    <font>
      <b/>
      <sz val="11"/>
      <color rgb="FF648282"/>
      <name val="Verdana"/>
      <family val="2"/>
    </font>
    <font>
      <sz val="10"/>
      <color rgb="FF4A6161"/>
      <name val="Verdana"/>
      <family val="2"/>
    </font>
    <font>
      <b/>
      <i/>
      <sz val="12"/>
      <color theme="1"/>
      <name val="Verdana"/>
      <family val="2"/>
    </font>
    <font>
      <sz val="11"/>
      <color theme="1"/>
      <name val="Verdana"/>
      <family val="2"/>
    </font>
    <font>
      <b/>
      <sz val="11"/>
      <color theme="1"/>
      <name val="Verdana"/>
      <family val="2"/>
    </font>
    <font>
      <sz val="7"/>
      <name val="Verdana"/>
      <family val="2"/>
    </font>
    <font>
      <b/>
      <sz val="11"/>
      <color theme="1"/>
      <name val="Calibri"/>
      <family val="2"/>
      <scheme val="minor"/>
    </font>
    <font>
      <b/>
      <sz val="11"/>
      <name val="Calibri"/>
      <family val="2"/>
      <scheme val="minor"/>
    </font>
    <font>
      <sz val="10"/>
      <color rgb="FFFF0000"/>
      <name val="Verdana"/>
      <family val="2"/>
    </font>
    <font>
      <sz val="10"/>
      <color theme="3" tint="0.39997558519241921"/>
      <name val="Verdana"/>
      <family val="2"/>
    </font>
    <font>
      <b/>
      <i/>
      <sz val="9"/>
      <color theme="0" tint="-0.499984740745262"/>
      <name val="Verdana"/>
      <family val="2"/>
    </font>
    <font>
      <sz val="9"/>
      <color theme="5"/>
      <name val="Verdana"/>
      <family val="2"/>
    </font>
    <font>
      <i/>
      <sz val="9"/>
      <color theme="5"/>
      <name val="Verdana"/>
      <family val="2"/>
    </font>
    <font>
      <b/>
      <sz val="11"/>
      <color rgb="FF82A0A0"/>
      <name val="Verdana"/>
      <family val="2"/>
    </font>
    <font>
      <b/>
      <sz val="12"/>
      <color theme="1"/>
      <name val="Calibri"/>
      <family val="2"/>
      <scheme val="minor"/>
    </font>
    <font>
      <b/>
      <i/>
      <sz val="11"/>
      <color theme="1"/>
      <name val="Calibri"/>
      <family val="2"/>
      <scheme val="minor"/>
    </font>
    <font>
      <sz val="9"/>
      <color theme="0" tint="-0.499984740745262"/>
      <name val="Verdana"/>
      <family val="2"/>
    </font>
    <font>
      <b/>
      <sz val="11"/>
      <color rgb="FFFF0000"/>
      <name val="Calibri"/>
      <family val="2"/>
      <scheme val="minor"/>
    </font>
    <font>
      <u/>
      <sz val="11"/>
      <color theme="11"/>
      <name val="Calibri"/>
      <family val="2"/>
      <scheme val="minor"/>
    </font>
    <font>
      <sz val="11"/>
      <color theme="1"/>
      <name val="Calibri"/>
      <family val="2"/>
      <scheme val="minor"/>
    </font>
    <font>
      <sz val="11"/>
      <color theme="9"/>
      <name val="Calibri"/>
      <family val="2"/>
      <scheme val="minor"/>
    </font>
    <font>
      <b/>
      <sz val="11"/>
      <color theme="0"/>
      <name val="Calibri"/>
      <family val="2"/>
      <scheme val="minor"/>
    </font>
    <font>
      <sz val="11"/>
      <color rgb="FF0000FF"/>
      <name val="Calibri"/>
      <family val="2"/>
      <scheme val="minor"/>
    </font>
    <font>
      <b/>
      <sz val="11"/>
      <color rgb="FF00B050"/>
      <name val="Calibri"/>
      <family val="2"/>
      <scheme val="minor"/>
    </font>
    <font>
      <b/>
      <sz val="11"/>
      <color rgb="FF0000FF"/>
      <name val="Calibri"/>
      <family val="2"/>
      <scheme val="minor"/>
    </font>
    <font>
      <sz val="11"/>
      <color rgb="FF0000FF"/>
      <name val="Calibri"/>
      <family val="2"/>
    </font>
    <font>
      <b/>
      <sz val="11"/>
      <color rgb="FF0000FF"/>
      <name val="Calibri"/>
      <family val="2"/>
    </font>
    <font>
      <sz val="11"/>
      <color theme="9" tint="-0.249977111117893"/>
      <name val="Calibri"/>
      <family val="2"/>
      <scheme val="minor"/>
    </font>
    <font>
      <sz val="10"/>
      <color theme="1"/>
      <name val="Calibri"/>
      <family val="2"/>
      <scheme val="minor"/>
    </font>
    <font>
      <sz val="10"/>
      <color indexed="8"/>
      <name val="Arial"/>
      <family val="2"/>
    </font>
    <font>
      <sz val="10"/>
      <color indexed="8"/>
      <name val="Calibri"/>
      <family val="2"/>
      <scheme val="minor"/>
    </font>
    <font>
      <sz val="10"/>
      <color rgb="FFFF0000"/>
      <name val="Calibri"/>
      <family val="2"/>
      <scheme val="minor"/>
    </font>
    <font>
      <sz val="10"/>
      <color rgb="FF0000FF"/>
      <name val="Calibri"/>
      <family val="2"/>
      <scheme val="minor"/>
    </font>
    <font>
      <sz val="11"/>
      <color rgb="FF000000"/>
      <name val="Calibri"/>
      <family val="2"/>
    </font>
    <font>
      <b/>
      <sz val="10"/>
      <color rgb="FF0000FF"/>
      <name val="Calibri"/>
      <family val="2"/>
      <scheme val="minor"/>
    </font>
    <font>
      <sz val="10"/>
      <color rgb="FF00B050"/>
      <name val="Verdana"/>
      <family val="2"/>
    </font>
    <font>
      <sz val="10"/>
      <color rgb="FF0000FF"/>
      <name val="Verdana"/>
      <family val="2"/>
    </font>
    <font>
      <b/>
      <sz val="11"/>
      <color rgb="FF000000"/>
      <name val="Calibri"/>
      <family val="2"/>
    </font>
    <font>
      <i/>
      <sz val="11"/>
      <color rgb="FF000000"/>
      <name val="Calibri"/>
      <family val="2"/>
    </font>
    <font>
      <i/>
      <sz val="10"/>
      <color theme="3" tint="0.39997558519241921"/>
      <name val="Verdana"/>
      <family val="2"/>
    </font>
    <font>
      <sz val="10"/>
      <color theme="5"/>
      <name val="Verdana"/>
      <family val="2"/>
    </font>
    <font>
      <b/>
      <sz val="11"/>
      <color theme="9"/>
      <name val="Calibri"/>
      <family val="2"/>
      <scheme val="minor"/>
    </font>
    <font>
      <b/>
      <sz val="11"/>
      <color rgb="FF3366FF"/>
      <name val="Calibri"/>
      <family val="2"/>
      <scheme val="minor"/>
    </font>
    <font>
      <b/>
      <sz val="11"/>
      <color theme="5"/>
      <name val="Calibri"/>
      <family val="2"/>
      <scheme val="minor"/>
    </font>
    <font>
      <b/>
      <sz val="11"/>
      <color rgb="FF008000"/>
      <name val="Calibri"/>
      <family val="2"/>
      <scheme val="minor"/>
    </font>
    <font>
      <sz val="11"/>
      <color rgb="FF3366FF"/>
      <name val="Calibri"/>
      <family val="2"/>
      <scheme val="minor"/>
    </font>
    <font>
      <sz val="12"/>
      <color rgb="FF000000"/>
      <name val="Times New Roman"/>
      <family val="1"/>
    </font>
    <font>
      <sz val="11"/>
      <color rgb="FFFF0000"/>
      <name val="Calibri"/>
      <family val="2"/>
    </font>
    <font>
      <b/>
      <sz val="11"/>
      <color rgb="FFFFFFFF"/>
      <name val="Calibri"/>
      <family val="2"/>
    </font>
    <font>
      <sz val="10"/>
      <color rgb="FF0000FF"/>
      <name val="Calibri"/>
      <family val="2"/>
    </font>
    <font>
      <b/>
      <sz val="10"/>
      <color theme="0"/>
      <name val="Calibri"/>
      <family val="2"/>
      <scheme val="minor"/>
    </font>
    <font>
      <sz val="10"/>
      <color rgb="FF000000"/>
      <name val="Calibri"/>
      <family val="2"/>
    </font>
    <font>
      <sz val="10"/>
      <color rgb="FFFF0000"/>
      <name val="Calibri"/>
      <family val="2"/>
    </font>
    <font>
      <sz val="10"/>
      <color rgb="FF000000"/>
      <name val="Times New Roman"/>
      <family val="1"/>
    </font>
    <font>
      <b/>
      <sz val="11"/>
      <name val="Arial"/>
      <family val="2"/>
    </font>
    <font>
      <sz val="11"/>
      <color theme="9"/>
      <name val="Verdana"/>
      <family val="2"/>
    </font>
    <font>
      <b/>
      <i/>
      <sz val="10"/>
      <color theme="9"/>
      <name val="Verdana"/>
      <family val="2"/>
    </font>
    <font>
      <b/>
      <sz val="11"/>
      <color rgb="FFFF0000"/>
      <name val="Calibri"/>
      <family val="2"/>
    </font>
    <font>
      <sz val="11"/>
      <name val="Calibri"/>
      <family val="2"/>
    </font>
    <font>
      <sz val="11"/>
      <color rgb="FFFFFFFF"/>
      <name val="Calibri"/>
      <family val="2"/>
    </font>
    <font>
      <sz val="11"/>
      <color theme="9"/>
      <name val="Calibri"/>
      <family val="2"/>
    </font>
    <font>
      <sz val="12"/>
      <color theme="1"/>
      <name val="Calibri"/>
      <family val="2"/>
    </font>
    <font>
      <sz val="12"/>
      <color rgb="FFFF0000"/>
      <name val="Calibri"/>
      <family val="2"/>
    </font>
    <font>
      <sz val="10"/>
      <color rgb="FFC00000"/>
      <name val="Calibri"/>
      <family val="2"/>
      <scheme val="minor"/>
    </font>
    <font>
      <sz val="10"/>
      <color rgb="FFC00000"/>
      <name val="Calibri"/>
      <family val="2"/>
    </font>
    <font>
      <u/>
      <sz val="11"/>
      <color theme="10"/>
      <name val="Calibri"/>
      <family val="2"/>
      <scheme val="minor"/>
    </font>
    <font>
      <b/>
      <sz val="11"/>
      <color theme="9"/>
      <name val="Calibri"/>
      <family val="2"/>
    </font>
    <font>
      <sz val="10"/>
      <name val="Calibri"/>
      <family val="2"/>
    </font>
    <font>
      <sz val="8"/>
      <name val="Calibri"/>
      <family val="2"/>
      <scheme val="minor"/>
    </font>
    <font>
      <sz val="10"/>
      <name val="Verdana"/>
      <family val="2"/>
    </font>
    <font>
      <b/>
      <sz val="11"/>
      <name val="Calibri"/>
      <family val="2"/>
    </font>
  </fonts>
  <fills count="13">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rgb="FFEDEDED"/>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0.34998626667073579"/>
        <bgColor rgb="FF538DD5"/>
      </patternFill>
    </fill>
    <fill>
      <patternFill patternType="solid">
        <fgColor rgb="FFEAF1DD"/>
        <bgColor rgb="FFEAF1DD"/>
      </patternFill>
    </fill>
  </fills>
  <borders count="11">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theme="5"/>
      </left>
      <right style="medium">
        <color theme="5"/>
      </right>
      <top style="medium">
        <color theme="5"/>
      </top>
      <bottom style="medium">
        <color theme="5"/>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rgb="FF7F7F7F"/>
      </bottom>
      <diagonal/>
    </border>
    <border>
      <left/>
      <right/>
      <top/>
      <bottom style="medium">
        <color rgb="FFC9C9C9"/>
      </bottom>
      <diagonal/>
    </border>
    <border>
      <left/>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s>
  <cellStyleXfs count="89">
    <xf numFmtId="0" fontId="0" fillId="0" borderId="0"/>
    <xf numFmtId="0" fontId="2" fillId="0" borderId="0">
      <alignment vertical="center"/>
    </xf>
    <xf numFmtId="0" fontId="3"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3" fillId="0" borderId="0"/>
    <xf numFmtId="0" fontId="32" fillId="0" borderId="0" applyNumberFormat="0" applyFill="0" applyBorder="0" applyAlignment="0" applyProtection="0"/>
    <xf numFmtId="0" fontId="32" fillId="0" borderId="0" applyNumberFormat="0" applyFill="0" applyBorder="0" applyAlignment="0" applyProtection="0"/>
    <xf numFmtId="0" fontId="60" fillId="0" borderId="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xf numFmtId="0" fontId="79" fillId="0" borderId="0" applyNumberFormat="0" applyFill="0" applyBorder="0" applyAlignment="0" applyProtection="0"/>
    <xf numFmtId="0" fontId="32" fillId="0" borderId="0" applyNumberFormat="0" applyFill="0" applyBorder="0" applyAlignment="0" applyProtection="0"/>
  </cellStyleXfs>
  <cellXfs count="237">
    <xf numFmtId="0" fontId="0" fillId="0" borderId="0" xfId="0"/>
    <xf numFmtId="0" fontId="0" fillId="2" borderId="0" xfId="0" applyFill="1"/>
    <xf numFmtId="0" fontId="0" fillId="2" borderId="0" xfId="0" applyFill="1" applyAlignment="1">
      <alignment wrapText="1"/>
    </xf>
    <xf numFmtId="0" fontId="12" fillId="0" borderId="0" xfId="0" applyFont="1" applyAlignment="1">
      <alignment horizontal="justify" vertical="center" wrapText="1"/>
    </xf>
    <xf numFmtId="0" fontId="0" fillId="2" borderId="2" xfId="0" applyFill="1" applyBorder="1"/>
    <xf numFmtId="0" fontId="0" fillId="0" borderId="2" xfId="0" applyBorder="1"/>
    <xf numFmtId="0" fontId="14" fillId="0" borderId="2" xfId="0" applyFont="1" applyBorder="1" applyAlignment="1">
      <alignment horizontal="left" vertical="center" indent="6"/>
    </xf>
    <xf numFmtId="0" fontId="14" fillId="0" borderId="2" xfId="0" applyFont="1" applyBorder="1" applyAlignment="1">
      <alignment horizontal="left" vertical="center" indent="3"/>
    </xf>
    <xf numFmtId="0" fontId="12" fillId="0" borderId="2" xfId="0" applyFont="1" applyBorder="1" applyAlignment="1">
      <alignment horizontal="justify" vertical="center" wrapText="1"/>
    </xf>
    <xf numFmtId="0" fontId="12" fillId="3" borderId="0" xfId="0" applyFont="1" applyFill="1" applyAlignment="1">
      <alignment horizontal="justify" vertical="center" wrapText="1"/>
    </xf>
    <xf numFmtId="0" fontId="16" fillId="4" borderId="6" xfId="0" applyFont="1" applyFill="1" applyBorder="1" applyAlignment="1">
      <alignment horizontal="justify" vertical="center" wrapText="1"/>
    </xf>
    <xf numFmtId="0" fontId="15" fillId="0" borderId="0" xfId="0" applyFont="1" applyAlignment="1">
      <alignment horizontal="justify" vertical="center"/>
    </xf>
    <xf numFmtId="0" fontId="12" fillId="0" borderId="2" xfId="0" applyFont="1" applyBorder="1" applyAlignment="1">
      <alignment horizontal="justify" vertical="center"/>
    </xf>
    <xf numFmtId="0" fontId="17" fillId="5" borderId="0" xfId="0" applyFont="1" applyFill="1" applyAlignment="1">
      <alignment horizontal="justify" vertical="center" wrapText="1"/>
    </xf>
    <xf numFmtId="0" fontId="18" fillId="5" borderId="0" xfId="0" applyFont="1" applyFill="1" applyAlignment="1">
      <alignment horizontal="justify" vertical="center" wrapText="1"/>
    </xf>
    <xf numFmtId="0" fontId="17" fillId="0" borderId="0" xfId="0" applyFont="1" applyAlignment="1">
      <alignment horizontal="justify" vertical="center" wrapText="1"/>
    </xf>
    <xf numFmtId="0" fontId="18" fillId="0" borderId="0" xfId="0" applyFont="1" applyAlignment="1">
      <alignment horizontal="justify" vertical="center" wrapText="1"/>
    </xf>
    <xf numFmtId="0" fontId="18" fillId="0" borderId="7" xfId="0" applyFont="1" applyBorder="1" applyAlignment="1">
      <alignment horizontal="justify" vertical="center" wrapText="1"/>
    </xf>
    <xf numFmtId="0" fontId="17" fillId="0" borderId="7" xfId="0" applyFont="1" applyBorder="1" applyAlignment="1">
      <alignment horizontal="justify" vertical="center" wrapText="1"/>
    </xf>
    <xf numFmtId="0" fontId="19" fillId="0" borderId="8" xfId="0" applyFont="1" applyBorder="1" applyAlignment="1">
      <alignment horizontal="center" vertical="center"/>
    </xf>
    <xf numFmtId="0" fontId="0" fillId="0" borderId="0" xfId="0" applyAlignment="1">
      <alignment wrapText="1"/>
    </xf>
    <xf numFmtId="0" fontId="0" fillId="0" borderId="0" xfId="0" quotePrefix="1" applyAlignment="1">
      <alignment wrapText="1"/>
    </xf>
    <xf numFmtId="0" fontId="12" fillId="0" borderId="5" xfId="0" applyFont="1" applyBorder="1" applyAlignment="1">
      <alignment vertical="center" wrapText="1"/>
    </xf>
    <xf numFmtId="0" fontId="12" fillId="0" borderId="4" xfId="0" applyFont="1" applyBorder="1" applyAlignment="1">
      <alignment vertical="center" wrapText="1"/>
    </xf>
    <xf numFmtId="0" fontId="13" fillId="0" borderId="4" xfId="0" applyFont="1" applyBorder="1" applyAlignment="1">
      <alignment vertical="center"/>
    </xf>
    <xf numFmtId="0" fontId="19" fillId="0" borderId="8" xfId="0" applyFont="1" applyBorder="1" applyAlignment="1">
      <alignment vertical="center" wrapText="1"/>
    </xf>
    <xf numFmtId="0" fontId="6" fillId="0" borderId="0" xfId="0" applyFont="1" applyAlignment="1">
      <alignment horizontal="center" vertical="top" wrapText="1"/>
    </xf>
    <xf numFmtId="0" fontId="0" fillId="2" borderId="0" xfId="0" applyFill="1" applyAlignment="1">
      <alignment vertical="top" wrapText="1"/>
    </xf>
    <xf numFmtId="0" fontId="9" fillId="2" borderId="3" xfId="0" applyFont="1" applyFill="1" applyBorder="1" applyAlignment="1">
      <alignment horizontal="center" vertical="top" wrapText="1"/>
    </xf>
    <xf numFmtId="0" fontId="0" fillId="2" borderId="0" xfId="0" applyFill="1" applyAlignment="1">
      <alignment horizontal="center" vertical="top" wrapText="1"/>
    </xf>
    <xf numFmtId="0" fontId="7" fillId="0" borderId="0" xfId="0" applyFont="1" applyAlignment="1">
      <alignment horizontal="center" vertical="top" wrapText="1"/>
    </xf>
    <xf numFmtId="0" fontId="0" fillId="2" borderId="0" xfId="0" applyFill="1" applyAlignment="1">
      <alignment vertical="top"/>
    </xf>
    <xf numFmtId="0" fontId="8" fillId="2" borderId="0" xfId="0" applyFont="1" applyFill="1" applyAlignment="1">
      <alignment horizontal="center" vertical="top" wrapText="1"/>
    </xf>
    <xf numFmtId="0" fontId="11" fillId="0" borderId="2" xfId="0" applyFont="1" applyBorder="1" applyAlignment="1">
      <alignment horizontal="center" vertical="top"/>
    </xf>
    <xf numFmtId="0" fontId="0" fillId="2" borderId="0" xfId="0" applyFill="1" applyAlignment="1">
      <alignment horizontal="center" vertical="top"/>
    </xf>
    <xf numFmtId="0" fontId="8" fillId="2" borderId="0" xfId="0" applyFont="1" applyFill="1" applyAlignment="1">
      <alignment horizontal="justify" vertical="top" wrapText="1"/>
    </xf>
    <xf numFmtId="0" fontId="10" fillId="2" borderId="0" xfId="0" applyFont="1" applyFill="1" applyAlignment="1">
      <alignment horizontal="justify" vertical="top" wrapText="1"/>
    </xf>
    <xf numFmtId="0" fontId="8" fillId="2" borderId="0" xfId="0" applyFont="1" applyFill="1" applyAlignment="1">
      <alignment horizontal="justify" vertical="top" wrapText="1" readingOrder="1"/>
    </xf>
    <xf numFmtId="0" fontId="20" fillId="2" borderId="0" xfId="0" applyFont="1" applyFill="1" applyAlignment="1">
      <alignment horizontal="left"/>
    </xf>
    <xf numFmtId="0" fontId="24" fillId="0" borderId="2" xfId="0" applyFont="1" applyBorder="1" applyAlignment="1">
      <alignment horizontal="left" vertical="top"/>
    </xf>
    <xf numFmtId="0" fontId="25" fillId="0" borderId="5" xfId="0" applyFont="1" applyBorder="1" applyAlignment="1">
      <alignment vertical="top" wrapText="1"/>
    </xf>
    <xf numFmtId="0" fontId="12" fillId="0" borderId="5" xfId="0" applyFont="1" applyBorder="1" applyAlignment="1">
      <alignment horizontal="centerContinuous" vertical="top" wrapText="1"/>
    </xf>
    <xf numFmtId="0" fontId="12" fillId="0" borderId="4" xfId="0" applyFont="1" applyBorder="1" applyAlignment="1">
      <alignment horizontal="centerContinuous" vertical="top" wrapText="1"/>
    </xf>
    <xf numFmtId="0" fontId="12" fillId="0" borderId="5" xfId="0" applyFont="1" applyBorder="1" applyAlignment="1">
      <alignment horizontal="centerContinuous" wrapText="1"/>
    </xf>
    <xf numFmtId="0" fontId="12" fillId="0" borderId="4" xfId="0" applyFont="1" applyBorder="1" applyAlignment="1">
      <alignment horizontal="centerContinuous" wrapText="1"/>
    </xf>
    <xf numFmtId="0" fontId="14" fillId="0" borderId="0" xfId="0" applyFont="1" applyAlignment="1">
      <alignment horizontal="left" vertical="top" wrapText="1"/>
    </xf>
    <xf numFmtId="0" fontId="12" fillId="0" borderId="0" xfId="0" applyFont="1" applyAlignment="1">
      <alignment horizontal="justify" vertical="top" wrapText="1"/>
    </xf>
    <xf numFmtId="0" fontId="22" fillId="0" borderId="0" xfId="0" applyFont="1" applyAlignment="1">
      <alignment horizontal="justify" vertical="top" wrapText="1"/>
    </xf>
    <xf numFmtId="0" fontId="17" fillId="0" borderId="0" xfId="0" applyFont="1" applyAlignment="1">
      <alignment vertical="top" wrapText="1"/>
    </xf>
    <xf numFmtId="0" fontId="17" fillId="2" borderId="0" xfId="0" applyFont="1" applyFill="1" applyAlignment="1">
      <alignment vertical="top" wrapText="1"/>
    </xf>
    <xf numFmtId="0" fontId="23" fillId="0" borderId="5" xfId="0" applyFont="1" applyBorder="1" applyAlignment="1">
      <alignment vertical="top" wrapText="1"/>
    </xf>
    <xf numFmtId="0" fontId="0" fillId="0" borderId="0" xfId="0" applyAlignment="1">
      <alignment vertical="top" wrapText="1"/>
    </xf>
    <xf numFmtId="0" fontId="25" fillId="0" borderId="0" xfId="0" applyFont="1" applyAlignment="1">
      <alignment horizontal="justify" vertical="top" wrapText="1"/>
    </xf>
    <xf numFmtId="0" fontId="26" fillId="0" borderId="0" xfId="0" applyFont="1" applyAlignment="1">
      <alignment horizontal="justify" vertical="top" wrapText="1"/>
    </xf>
    <xf numFmtId="0" fontId="25" fillId="0" borderId="0" xfId="0" applyFont="1" applyAlignment="1">
      <alignment horizontal="justify" vertical="top"/>
    </xf>
    <xf numFmtId="0" fontId="27" fillId="0" borderId="0" xfId="0" applyFont="1" applyAlignment="1">
      <alignment horizontal="justify" vertical="top" wrapText="1"/>
    </xf>
    <xf numFmtId="0" fontId="27" fillId="0" borderId="0" xfId="0" applyFont="1" applyAlignment="1">
      <alignment horizontal="justify" vertical="top"/>
    </xf>
    <xf numFmtId="0" fontId="28" fillId="6" borderId="9" xfId="0" applyFont="1" applyFill="1" applyBorder="1" applyAlignment="1">
      <alignment horizontal="center" vertical="top" wrapText="1"/>
    </xf>
    <xf numFmtId="0" fontId="30" fillId="0" borderId="0" xfId="0" applyFont="1" applyAlignment="1">
      <alignment horizontal="left" vertical="top" wrapText="1"/>
    </xf>
    <xf numFmtId="0" fontId="30" fillId="0" borderId="5" xfId="0" applyFont="1" applyBorder="1" applyAlignment="1">
      <alignment vertical="top" wrapText="1"/>
    </xf>
    <xf numFmtId="0" fontId="29" fillId="7" borderId="10" xfId="0" applyFont="1" applyFill="1" applyBorder="1" applyAlignment="1">
      <alignment horizontal="center" vertical="top" wrapText="1"/>
    </xf>
    <xf numFmtId="0" fontId="33" fillId="0" borderId="1" xfId="2" applyFont="1" applyBorder="1" applyAlignment="1">
      <alignment wrapText="1"/>
    </xf>
    <xf numFmtId="0" fontId="1" fillId="0" borderId="1" xfId="2" applyFont="1" applyFill="1" applyBorder="1" applyAlignment="1">
      <alignment wrapText="1"/>
    </xf>
    <xf numFmtId="0" fontId="36" fillId="0" borderId="1" xfId="2" applyFont="1" applyFill="1" applyBorder="1" applyAlignment="1">
      <alignment wrapText="1"/>
    </xf>
    <xf numFmtId="0" fontId="33" fillId="0" borderId="1" xfId="2" applyFont="1" applyFill="1" applyBorder="1" applyAlignment="1">
      <alignment horizontal="left" wrapText="1"/>
    </xf>
    <xf numFmtId="0" fontId="20" fillId="0" borderId="1" xfId="2" applyFont="1" applyBorder="1" applyAlignment="1">
      <alignment wrapText="1"/>
    </xf>
    <xf numFmtId="0" fontId="20" fillId="0" borderId="1" xfId="2" applyFont="1" applyFill="1" applyBorder="1" applyAlignment="1">
      <alignment wrapText="1"/>
    </xf>
    <xf numFmtId="0" fontId="33" fillId="0" borderId="1" xfId="2" applyFont="1" applyFill="1" applyBorder="1" applyAlignment="1">
      <alignment wrapText="1"/>
    </xf>
    <xf numFmtId="0" fontId="33" fillId="0" borderId="1" xfId="2" applyFont="1" applyFill="1" applyBorder="1" applyAlignment="1">
      <alignment horizontal="center" vertical="center" wrapText="1"/>
    </xf>
    <xf numFmtId="0" fontId="33" fillId="0" borderId="1" xfId="2" applyFont="1" applyFill="1" applyBorder="1" applyAlignment="1" applyProtection="1">
      <alignment horizontal="center" vertical="center" wrapText="1"/>
      <protection locked="0"/>
    </xf>
    <xf numFmtId="0" fontId="31" fillId="0" borderId="1" xfId="2" applyFont="1" applyFill="1" applyBorder="1" applyAlignment="1">
      <alignment horizontal="center" vertical="center" wrapText="1"/>
    </xf>
    <xf numFmtId="0" fontId="5" fillId="0" borderId="1" xfId="2" applyFont="1" applyFill="1" applyBorder="1" applyAlignment="1" applyProtection="1">
      <alignment horizontal="center" vertical="center" wrapText="1"/>
      <protection locked="0"/>
    </xf>
    <xf numFmtId="0" fontId="31" fillId="0" borderId="1" xfId="2" applyFont="1" applyFill="1" applyBorder="1" applyAlignment="1" applyProtection="1">
      <alignment horizontal="center" vertical="center" wrapText="1"/>
      <protection locked="0"/>
    </xf>
    <xf numFmtId="0" fontId="38" fillId="0" borderId="1" xfId="2" applyFont="1" applyFill="1" applyBorder="1" applyAlignment="1" applyProtection="1">
      <alignment horizontal="center" vertical="center" wrapText="1"/>
      <protection locked="0"/>
    </xf>
    <xf numFmtId="0" fontId="33" fillId="2" borderId="1" xfId="2" applyFont="1" applyFill="1" applyBorder="1" applyAlignment="1">
      <alignment horizontal="center" vertical="center" wrapText="1"/>
    </xf>
    <xf numFmtId="0" fontId="5" fillId="2" borderId="1" xfId="2" applyFont="1" applyFill="1" applyBorder="1" applyAlignment="1" applyProtection="1">
      <alignment horizontal="center" vertical="center" wrapText="1"/>
      <protection locked="0"/>
    </xf>
    <xf numFmtId="0" fontId="33" fillId="2" borderId="1" xfId="2" applyFont="1" applyFill="1" applyBorder="1" applyAlignment="1" applyProtection="1">
      <alignment horizontal="center" vertical="center" wrapText="1"/>
      <protection locked="0"/>
    </xf>
    <xf numFmtId="0" fontId="20" fillId="2" borderId="1" xfId="2" applyFont="1" applyFill="1" applyBorder="1" applyAlignment="1">
      <alignment horizontal="center" vertical="center" wrapText="1"/>
    </xf>
    <xf numFmtId="0" fontId="4" fillId="0" borderId="1" xfId="2" applyFont="1" applyFill="1" applyBorder="1" applyAlignment="1" applyProtection="1">
      <alignment horizontal="center" vertical="center" wrapText="1"/>
      <protection locked="0"/>
    </xf>
    <xf numFmtId="0" fontId="31" fillId="2" borderId="1" xfId="2" applyFont="1" applyFill="1" applyBorder="1" applyAlignment="1" applyProtection="1">
      <alignment horizontal="center" vertical="center" wrapText="1"/>
      <protection locked="0"/>
    </xf>
    <xf numFmtId="0" fontId="34" fillId="2" borderId="1" xfId="2" applyFont="1" applyFill="1" applyBorder="1" applyAlignment="1">
      <alignment horizontal="center" vertical="center" wrapText="1"/>
    </xf>
    <xf numFmtId="0" fontId="4" fillId="2" borderId="1" xfId="2" applyFont="1" applyFill="1" applyBorder="1" applyAlignment="1" applyProtection="1">
      <alignment horizontal="center" vertical="center" wrapText="1"/>
      <protection locked="0"/>
    </xf>
    <xf numFmtId="0" fontId="31" fillId="2" borderId="1" xfId="2" applyFont="1" applyFill="1" applyBorder="1" applyAlignment="1">
      <alignment horizontal="center" vertical="center" wrapText="1"/>
    </xf>
    <xf numFmtId="0" fontId="41" fillId="2" borderId="1" xfId="2" applyFont="1" applyFill="1" applyBorder="1" applyAlignment="1">
      <alignment horizontal="center" vertical="center" wrapText="1"/>
    </xf>
    <xf numFmtId="0" fontId="36" fillId="2" borderId="1" xfId="2" applyFont="1" applyFill="1" applyBorder="1" applyAlignment="1">
      <alignment horizontal="center" vertical="center" wrapText="1"/>
    </xf>
    <xf numFmtId="0" fontId="36" fillId="2" borderId="1" xfId="2" applyFont="1" applyFill="1" applyBorder="1" applyAlignment="1" applyProtection="1">
      <alignment horizontal="center" vertical="center" wrapText="1"/>
      <protection locked="0"/>
    </xf>
    <xf numFmtId="0" fontId="38" fillId="2" borderId="1" xfId="2" applyFont="1" applyFill="1" applyBorder="1" applyAlignment="1" applyProtection="1">
      <alignment horizontal="center" vertical="center" wrapText="1"/>
      <protection locked="0"/>
    </xf>
    <xf numFmtId="0" fontId="33" fillId="9" borderId="1" xfId="2" applyFont="1" applyFill="1" applyBorder="1" applyAlignment="1">
      <alignment horizontal="center" vertical="center" wrapText="1"/>
    </xf>
    <xf numFmtId="0" fontId="36" fillId="9" borderId="1" xfId="2" applyFont="1" applyFill="1" applyBorder="1" applyAlignment="1">
      <alignment horizontal="center" vertical="center" wrapText="1"/>
    </xf>
    <xf numFmtId="0" fontId="38" fillId="9" borderId="1" xfId="2" applyFont="1" applyFill="1" applyBorder="1" applyAlignment="1">
      <alignment horizontal="center" vertical="center" wrapText="1"/>
    </xf>
    <xf numFmtId="0" fontId="36" fillId="0"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2" borderId="1" xfId="2" applyFont="1" applyFill="1" applyBorder="1" applyAlignment="1">
      <alignment horizontal="center" vertical="center" wrapText="1"/>
    </xf>
    <xf numFmtId="0" fontId="35" fillId="8" borderId="1" xfId="2" applyFont="1" applyFill="1" applyBorder="1" applyAlignment="1">
      <alignment wrapText="1"/>
    </xf>
    <xf numFmtId="0" fontId="35" fillId="8" borderId="1" xfId="1" applyFont="1" applyFill="1" applyBorder="1" applyAlignment="1">
      <alignment vertical="top" wrapText="1"/>
    </xf>
    <xf numFmtId="0" fontId="35" fillId="8" borderId="1" xfId="1" applyFont="1" applyFill="1" applyBorder="1" applyAlignment="1">
      <alignment horizontal="left" vertical="top" wrapText="1"/>
    </xf>
    <xf numFmtId="0" fontId="42" fillId="0" borderId="1" xfId="2" applyFont="1" applyBorder="1" applyAlignment="1">
      <alignment wrapText="1"/>
    </xf>
    <xf numFmtId="0" fontId="42" fillId="0" borderId="1" xfId="2" applyFont="1" applyBorder="1"/>
    <xf numFmtId="0" fontId="42" fillId="0" borderId="1" xfId="2" applyFont="1" applyBorder="1" applyAlignment="1">
      <alignment horizontal="center"/>
    </xf>
    <xf numFmtId="0" fontId="42" fillId="0" borderId="1" xfId="2" applyFont="1" applyFill="1" applyBorder="1" applyAlignment="1">
      <alignment wrapText="1"/>
    </xf>
    <xf numFmtId="0" fontId="42" fillId="0" borderId="1" xfId="2" applyFont="1" applyFill="1" applyBorder="1"/>
    <xf numFmtId="0" fontId="42" fillId="0" borderId="1" xfId="2" applyNumberFormat="1" applyFont="1" applyFill="1" applyBorder="1" applyAlignment="1">
      <alignment horizontal="center" wrapText="1"/>
    </xf>
    <xf numFmtId="0" fontId="42" fillId="0" borderId="1" xfId="2" applyNumberFormat="1" applyFont="1" applyFill="1" applyBorder="1" applyAlignment="1">
      <alignment wrapText="1"/>
    </xf>
    <xf numFmtId="0" fontId="45" fillId="0" borderId="1" xfId="2" applyFont="1" applyBorder="1" applyAlignment="1">
      <alignment horizontal="center"/>
    </xf>
    <xf numFmtId="0" fontId="42" fillId="10" borderId="1" xfId="2" applyNumberFormat="1" applyFont="1" applyFill="1" applyBorder="1" applyAlignment="1">
      <alignment horizontal="center" wrapText="1"/>
    </xf>
    <xf numFmtId="0" fontId="42" fillId="10" borderId="1" xfId="2" applyNumberFormat="1" applyFont="1" applyFill="1" applyBorder="1" applyAlignment="1">
      <alignment wrapText="1"/>
    </xf>
    <xf numFmtId="0" fontId="46" fillId="0" borderId="1" xfId="2" applyFont="1" applyBorder="1" applyAlignment="1">
      <alignment horizontal="center"/>
    </xf>
    <xf numFmtId="0" fontId="46" fillId="0" borderId="1" xfId="2" applyNumberFormat="1" applyFont="1" applyFill="1" applyBorder="1" applyAlignment="1" applyProtection="1">
      <alignment horizontal="center" wrapText="1"/>
      <protection locked="0"/>
    </xf>
    <xf numFmtId="0" fontId="33" fillId="0" borderId="0" xfId="2" applyFont="1"/>
    <xf numFmtId="0" fontId="5" fillId="0" borderId="1" xfId="2" applyFont="1" applyFill="1" applyBorder="1" applyAlignment="1">
      <alignment horizontal="center" vertical="center" wrapText="1"/>
    </xf>
    <xf numFmtId="0" fontId="0" fillId="0" borderId="1" xfId="2" applyFont="1" applyFill="1" applyBorder="1" applyAlignment="1" applyProtection="1">
      <alignment horizontal="center" vertical="center" wrapText="1"/>
      <protection locked="0"/>
    </xf>
    <xf numFmtId="0" fontId="0" fillId="0" borderId="1" xfId="2" applyFont="1" applyFill="1" applyBorder="1" applyAlignment="1">
      <alignment horizontal="center" vertical="center" wrapText="1"/>
    </xf>
    <xf numFmtId="0" fontId="0" fillId="2" borderId="1" xfId="2" applyFont="1" applyFill="1" applyBorder="1" applyAlignment="1">
      <alignment horizontal="center" vertical="center" wrapText="1"/>
    </xf>
    <xf numFmtId="0" fontId="14" fillId="0" borderId="5" xfId="0" applyFont="1" applyBorder="1" applyAlignment="1">
      <alignment horizontal="left" vertical="center" indent="6"/>
    </xf>
    <xf numFmtId="0" fontId="0" fillId="0" borderId="4" xfId="0" applyBorder="1"/>
    <xf numFmtId="0" fontId="49" fillId="0" borderId="0" xfId="0" applyFont="1" applyAlignment="1">
      <alignment horizontal="justify" vertical="top" wrapText="1"/>
    </xf>
    <xf numFmtId="0" fontId="50" fillId="0" borderId="0" xfId="0" applyFont="1" applyAlignment="1">
      <alignment horizontal="justify" vertical="top" wrapText="1"/>
    </xf>
    <xf numFmtId="0" fontId="26" fillId="0" borderId="0" xfId="0" applyFont="1" applyAlignment="1">
      <alignment horizontal="justify" vertical="top"/>
    </xf>
    <xf numFmtId="0" fontId="47" fillId="0" borderId="0" xfId="0" applyFont="1"/>
    <xf numFmtId="0" fontId="0" fillId="0" borderId="0" xfId="0" applyFont="1" applyAlignment="1"/>
    <xf numFmtId="0" fontId="35" fillId="8" borderId="0" xfId="1" applyFont="1" applyFill="1" applyBorder="1" applyAlignment="1">
      <alignment vertical="top" wrapText="1"/>
    </xf>
    <xf numFmtId="0" fontId="35" fillId="8" borderId="0" xfId="2" applyFont="1" applyFill="1"/>
    <xf numFmtId="0" fontId="4" fillId="0" borderId="0" xfId="2" applyFont="1" applyAlignment="1"/>
    <xf numFmtId="0" fontId="33" fillId="0" borderId="0" xfId="2" applyFont="1" applyAlignment="1"/>
    <xf numFmtId="0" fontId="36" fillId="0" borderId="0" xfId="2" applyFont="1" applyAlignment="1"/>
    <xf numFmtId="0" fontId="46" fillId="0" borderId="1" xfId="2" applyNumberFormat="1" applyFont="1" applyFill="1" applyBorder="1" applyAlignment="1" applyProtection="1">
      <alignment horizontal="left" wrapText="1"/>
      <protection locked="0"/>
    </xf>
    <xf numFmtId="0" fontId="38" fillId="0" borderId="0" xfId="2" applyFont="1" applyFill="1" applyBorder="1" applyAlignment="1" applyProtection="1">
      <alignment horizontal="center" vertical="center" wrapText="1"/>
      <protection locked="0"/>
    </xf>
    <xf numFmtId="0" fontId="53" fillId="0" borderId="5" xfId="0" applyFont="1" applyBorder="1" applyAlignment="1">
      <alignment vertical="top" wrapText="1"/>
    </xf>
    <xf numFmtId="0" fontId="54" fillId="0" borderId="0" xfId="0" applyFont="1" applyAlignment="1">
      <alignment horizontal="justify" vertical="top" wrapText="1"/>
    </xf>
    <xf numFmtId="0" fontId="47" fillId="0" borderId="0" xfId="0" applyFont="1" applyAlignment="1">
      <alignment wrapText="1"/>
    </xf>
    <xf numFmtId="0" fontId="0" fillId="0" borderId="0" xfId="0" applyFill="1" applyAlignment="1">
      <alignment wrapText="1"/>
    </xf>
    <xf numFmtId="0" fontId="0" fillId="0" borderId="0" xfId="0" applyNumberFormat="1" applyFill="1" applyAlignment="1">
      <alignment wrapText="1"/>
    </xf>
    <xf numFmtId="0" fontId="0" fillId="0" borderId="0" xfId="0" applyNumberFormat="1" applyAlignment="1">
      <alignment wrapText="1"/>
    </xf>
    <xf numFmtId="0" fontId="47" fillId="0" borderId="0" xfId="16" applyFont="1" applyAlignment="1">
      <alignment wrapText="1"/>
    </xf>
    <xf numFmtId="0" fontId="39" fillId="0" borderId="1" xfId="16" applyFont="1" applyFill="1" applyBorder="1" applyAlignment="1">
      <alignment horizontal="center" vertical="center" wrapText="1"/>
    </xf>
    <xf numFmtId="0" fontId="64" fillId="8" borderId="1" xfId="1" applyFont="1" applyFill="1" applyBorder="1" applyAlignment="1">
      <alignment vertical="top" wrapText="1"/>
    </xf>
    <xf numFmtId="0" fontId="64" fillId="8" borderId="1" xfId="1" applyFont="1" applyFill="1" applyBorder="1" applyAlignment="1">
      <alignment horizontal="left" vertical="top" wrapText="1"/>
    </xf>
    <xf numFmtId="0" fontId="64" fillId="8" borderId="1" xfId="2" applyFont="1" applyFill="1" applyBorder="1" applyAlignment="1">
      <alignment horizontal="center" vertical="center" wrapText="1"/>
    </xf>
    <xf numFmtId="0" fontId="64" fillId="8" borderId="1" xfId="2" applyFont="1" applyFill="1" applyBorder="1" applyAlignment="1">
      <alignment horizontal="left" vertical="center" wrapText="1"/>
    </xf>
    <xf numFmtId="0" fontId="64" fillId="8" borderId="1" xfId="2" applyFont="1" applyFill="1" applyBorder="1" applyAlignment="1">
      <alignment wrapText="1"/>
    </xf>
    <xf numFmtId="0" fontId="65" fillId="0" borderId="1" xfId="16" applyFont="1" applyBorder="1"/>
    <xf numFmtId="0" fontId="66" fillId="0" borderId="1" xfId="16" applyFont="1" applyBorder="1" applyAlignment="1">
      <alignment horizontal="center"/>
    </xf>
    <xf numFmtId="0" fontId="67" fillId="0" borderId="1" xfId="16" applyFont="1" applyBorder="1" applyAlignment="1"/>
    <xf numFmtId="0" fontId="0" fillId="2" borderId="1" xfId="2" applyFont="1" applyFill="1" applyBorder="1" applyAlignment="1" applyProtection="1">
      <alignment horizontal="center" vertical="center" wrapText="1"/>
      <protection locked="0"/>
    </xf>
    <xf numFmtId="0" fontId="36" fillId="0" borderId="1" xfId="2" applyFont="1" applyFill="1" applyBorder="1" applyAlignment="1" applyProtection="1">
      <alignment horizontal="center" vertical="center" wrapText="1"/>
      <protection locked="0"/>
    </xf>
    <xf numFmtId="0" fontId="36" fillId="9" borderId="1" xfId="2" applyFont="1" applyFill="1" applyBorder="1" applyAlignment="1" applyProtection="1">
      <alignment horizontal="center" vertical="center" wrapText="1"/>
      <protection locked="0"/>
    </xf>
    <xf numFmtId="0" fontId="47" fillId="0" borderId="1" xfId="16" applyFont="1" applyFill="1" applyBorder="1" applyAlignment="1">
      <alignment horizontal="center" vertical="center" wrapText="1"/>
    </xf>
    <xf numFmtId="0" fontId="51" fillId="0" borderId="1" xfId="16" applyFont="1" applyFill="1" applyBorder="1" applyAlignment="1">
      <alignment horizontal="center" vertical="center" wrapText="1"/>
    </xf>
    <xf numFmtId="0" fontId="39" fillId="0" borderId="1" xfId="16" applyFont="1" applyFill="1" applyBorder="1" applyAlignment="1">
      <alignment horizontal="left" wrapText="1"/>
    </xf>
    <xf numFmtId="0" fontId="36" fillId="0" borderId="1" xfId="2" applyFont="1" applyFill="1" applyBorder="1" applyAlignment="1">
      <alignment horizontal="left" wrapText="1"/>
    </xf>
    <xf numFmtId="0" fontId="1" fillId="0" borderId="1" xfId="2" applyFont="1" applyFill="1" applyBorder="1" applyAlignment="1">
      <alignment horizontal="left" wrapText="1"/>
    </xf>
    <xf numFmtId="0" fontId="5" fillId="0" borderId="1" xfId="2" applyFont="1" applyFill="1" applyBorder="1" applyAlignment="1">
      <alignment horizontal="left" wrapText="1"/>
    </xf>
    <xf numFmtId="0" fontId="39" fillId="0" borderId="1" xfId="2" applyFont="1" applyFill="1" applyBorder="1" applyAlignment="1">
      <alignment horizontal="left" wrapText="1"/>
    </xf>
    <xf numFmtId="0" fontId="42" fillId="0" borderId="1" xfId="2" applyFont="1" applyBorder="1" applyAlignment="1">
      <alignment horizontal="left"/>
    </xf>
    <xf numFmtId="0" fontId="65" fillId="0" borderId="1" xfId="16" applyFont="1" applyBorder="1" applyAlignment="1">
      <alignment horizontal="left"/>
    </xf>
    <xf numFmtId="0" fontId="46" fillId="0" borderId="1" xfId="2" applyFont="1" applyBorder="1" applyAlignment="1">
      <alignment horizontal="left"/>
    </xf>
    <xf numFmtId="0" fontId="63" fillId="0" borderId="1" xfId="2" applyFont="1" applyBorder="1" applyAlignment="1">
      <alignment horizontal="left"/>
    </xf>
    <xf numFmtId="0" fontId="46" fillId="0" borderId="1" xfId="13" applyFont="1" applyFill="1" applyBorder="1" applyAlignment="1" applyProtection="1">
      <alignment horizontal="left" wrapText="1"/>
      <protection locked="0"/>
    </xf>
    <xf numFmtId="0" fontId="42" fillId="0" borderId="1" xfId="2" applyFont="1" applyBorder="1" applyAlignment="1">
      <alignment horizontal="left" wrapText="1"/>
    </xf>
    <xf numFmtId="0" fontId="44" fillId="0" borderId="1" xfId="13" applyFont="1" applyFill="1" applyBorder="1" applyAlignment="1">
      <alignment horizontal="left" wrapText="1"/>
    </xf>
    <xf numFmtId="0" fontId="66" fillId="0" borderId="1" xfId="16" applyFont="1" applyBorder="1" applyAlignment="1">
      <alignment horizontal="left"/>
    </xf>
    <xf numFmtId="0" fontId="63" fillId="0" borderId="1" xfId="16" applyFont="1" applyFill="1" applyBorder="1" applyAlignment="1">
      <alignment horizontal="left" wrapText="1"/>
    </xf>
    <xf numFmtId="0" fontId="44" fillId="10" borderId="1" xfId="13" applyFont="1" applyFill="1" applyBorder="1" applyAlignment="1">
      <alignment horizontal="left" wrapText="1"/>
    </xf>
    <xf numFmtId="0" fontId="42" fillId="10" borderId="1" xfId="2" applyFont="1" applyFill="1" applyBorder="1" applyAlignment="1">
      <alignment horizontal="left"/>
    </xf>
    <xf numFmtId="0" fontId="45" fillId="0" borderId="1" xfId="2" applyFont="1" applyBorder="1" applyAlignment="1">
      <alignment horizontal="left"/>
    </xf>
    <xf numFmtId="0" fontId="42" fillId="0" borderId="1" xfId="2" applyFont="1" applyFill="1" applyBorder="1" applyAlignment="1">
      <alignment horizontal="left"/>
    </xf>
    <xf numFmtId="0" fontId="42" fillId="0" borderId="1" xfId="2" applyNumberFormat="1" applyFont="1" applyFill="1" applyBorder="1" applyAlignment="1">
      <alignment horizontal="left" wrapText="1"/>
    </xf>
    <xf numFmtId="0" fontId="46" fillId="0" borderId="1" xfId="2" applyFont="1" applyFill="1" applyBorder="1" applyAlignment="1">
      <alignment horizontal="left" wrapText="1"/>
    </xf>
    <xf numFmtId="0" fontId="46" fillId="0" borderId="1" xfId="2" applyFont="1" applyBorder="1" applyAlignment="1">
      <alignment horizontal="left" wrapText="1"/>
    </xf>
    <xf numFmtId="0" fontId="42" fillId="0" borderId="1" xfId="2" applyFont="1" applyFill="1" applyBorder="1" applyAlignment="1">
      <alignment horizontal="left" wrapText="1"/>
    </xf>
    <xf numFmtId="0" fontId="57" fillId="2" borderId="1" xfId="2" applyFont="1" applyFill="1" applyBorder="1" applyAlignment="1">
      <alignment horizontal="center" vertical="center" wrapText="1"/>
    </xf>
    <xf numFmtId="0" fontId="57" fillId="0" borderId="1" xfId="2" applyFont="1" applyFill="1" applyBorder="1" applyAlignment="1" applyProtection="1">
      <alignment horizontal="center" vertical="center" wrapText="1"/>
      <protection locked="0"/>
    </xf>
    <xf numFmtId="0" fontId="57" fillId="0" borderId="1" xfId="2" applyFont="1" applyFill="1" applyBorder="1" applyAlignment="1">
      <alignment horizontal="center" vertical="center" wrapText="1"/>
    </xf>
    <xf numFmtId="0" fontId="55" fillId="0" borderId="1" xfId="2" applyFont="1" applyFill="1" applyBorder="1" applyAlignment="1">
      <alignment horizontal="center" vertical="center" wrapText="1"/>
    </xf>
    <xf numFmtId="0" fontId="34" fillId="0" borderId="1" xfId="2" applyFont="1" applyFill="1" applyBorder="1" applyAlignment="1">
      <alignment horizontal="center" vertical="center" wrapText="1"/>
    </xf>
    <xf numFmtId="0" fontId="69" fillId="2" borderId="0" xfId="0" applyFont="1" applyFill="1" applyAlignment="1">
      <alignment horizontal="center" vertical="top" wrapText="1"/>
    </xf>
    <xf numFmtId="0" fontId="70" fillId="0" borderId="2" xfId="0" applyFont="1" applyBorder="1" applyAlignment="1">
      <alignment horizontal="left" vertical="top"/>
    </xf>
    <xf numFmtId="0" fontId="4" fillId="0" borderId="1"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71" fillId="0" borderId="1" xfId="16" applyFont="1" applyFill="1" applyBorder="1" applyAlignment="1">
      <alignment horizontal="center" vertical="center" wrapText="1"/>
    </xf>
    <xf numFmtId="0" fontId="72" fillId="0" borderId="1" xfId="16" applyFont="1" applyFill="1" applyBorder="1" applyAlignment="1">
      <alignment horizontal="center" vertical="center" wrapText="1"/>
    </xf>
    <xf numFmtId="0" fontId="73" fillId="0" borderId="1" xfId="16" applyFont="1" applyFill="1" applyBorder="1" applyAlignment="1">
      <alignment horizontal="left" wrapText="1"/>
    </xf>
    <xf numFmtId="0" fontId="73" fillId="0" borderId="1" xfId="16" applyFont="1" applyFill="1" applyBorder="1" applyAlignment="1">
      <alignment wrapText="1"/>
    </xf>
    <xf numFmtId="0" fontId="60" fillId="0" borderId="1" xfId="16" applyFont="1" applyFill="1" applyBorder="1" applyAlignment="1">
      <alignment wrapText="1"/>
    </xf>
    <xf numFmtId="0" fontId="55" fillId="0" borderId="1" xfId="2" applyFont="1" applyFill="1" applyBorder="1" applyAlignment="1" applyProtection="1">
      <alignment horizontal="center" vertical="center" wrapText="1"/>
      <protection locked="0"/>
    </xf>
    <xf numFmtId="0" fontId="65" fillId="0" borderId="1" xfId="16" applyFont="1" applyFill="1" applyBorder="1" applyAlignment="1">
      <alignment horizontal="left"/>
    </xf>
    <xf numFmtId="0" fontId="65" fillId="12" borderId="1" xfId="16" applyFont="1" applyFill="1" applyBorder="1" applyAlignment="1">
      <alignment horizontal="left"/>
    </xf>
    <xf numFmtId="0" fontId="65" fillId="0" borderId="1" xfId="16" applyFont="1" applyFill="1" applyBorder="1" applyAlignment="1">
      <alignment horizontal="left" wrapText="1"/>
    </xf>
    <xf numFmtId="0" fontId="65" fillId="0" borderId="1" xfId="16" applyFont="1" applyFill="1" applyBorder="1" applyAlignment="1">
      <alignment wrapText="1"/>
    </xf>
    <xf numFmtId="0" fontId="47" fillId="0" borderId="1" xfId="16" applyFont="1" applyBorder="1" applyAlignment="1">
      <alignment horizontal="center" vertical="center" wrapText="1"/>
    </xf>
    <xf numFmtId="0" fontId="72" fillId="0" borderId="1" xfId="16" applyFont="1" applyBorder="1" applyAlignment="1">
      <alignment horizontal="center" vertical="center" wrapText="1" readingOrder="2"/>
    </xf>
    <xf numFmtId="0" fontId="72" fillId="0" borderId="1" xfId="16" applyFont="1" applyBorder="1" applyAlignment="1">
      <alignment horizontal="center" vertical="center" wrapText="1"/>
    </xf>
    <xf numFmtId="0" fontId="77" fillId="0" borderId="1" xfId="2" applyNumberFormat="1" applyFont="1" applyFill="1" applyBorder="1" applyAlignment="1">
      <alignment wrapText="1"/>
    </xf>
    <xf numFmtId="0" fontId="77" fillId="0" borderId="1" xfId="2" applyFont="1" applyBorder="1" applyAlignment="1">
      <alignment horizontal="center"/>
    </xf>
    <xf numFmtId="0" fontId="78" fillId="0" borderId="1" xfId="2" applyFont="1" applyBorder="1" applyAlignment="1">
      <alignment horizontal="left"/>
    </xf>
    <xf numFmtId="0" fontId="77" fillId="0" borderId="1" xfId="2" applyFont="1" applyBorder="1"/>
    <xf numFmtId="0" fontId="74" fillId="0" borderId="1" xfId="16" applyFont="1" applyFill="1" applyBorder="1" applyAlignment="1">
      <alignment horizontal="center" vertical="center" wrapText="1"/>
    </xf>
    <xf numFmtId="0" fontId="33" fillId="0" borderId="1" xfId="2" applyFont="1" applyFill="1" applyBorder="1" applyAlignment="1">
      <alignment horizontal="center" vertical="center"/>
    </xf>
    <xf numFmtId="0" fontId="33" fillId="2" borderId="1" xfId="2" applyFont="1" applyFill="1" applyBorder="1" applyAlignment="1" applyProtection="1">
      <alignment horizontal="center" vertical="center" wrapText="1" readingOrder="2"/>
      <protection locked="0"/>
    </xf>
    <xf numFmtId="0" fontId="47" fillId="0" borderId="1" xfId="16" applyFont="1" applyBorder="1" applyAlignment="1">
      <alignment horizontal="center" vertical="center" wrapText="1" readingOrder="2"/>
    </xf>
    <xf numFmtId="0" fontId="4" fillId="0" borderId="1" xfId="16" applyFont="1" applyBorder="1" applyAlignment="1">
      <alignment horizontal="center" vertical="center" wrapText="1" readingOrder="2"/>
    </xf>
    <xf numFmtId="0" fontId="5" fillId="0" borderId="1" xfId="2" applyFont="1" applyFill="1" applyBorder="1" applyAlignment="1" applyProtection="1">
      <alignment horizontal="center" vertical="center" wrapText="1" readingOrder="2"/>
      <protection locked="0"/>
    </xf>
    <xf numFmtId="0" fontId="36" fillId="9" borderId="1" xfId="2" applyFont="1" applyFill="1" applyBorder="1" applyAlignment="1">
      <alignment horizontal="center" vertical="center" wrapText="1" readingOrder="2"/>
    </xf>
    <xf numFmtId="0" fontId="36" fillId="0" borderId="1" xfId="2" applyFont="1" applyFill="1" applyBorder="1" applyAlignment="1" applyProtection="1">
      <alignment horizontal="center" vertical="center" wrapText="1" readingOrder="2"/>
      <protection locked="0"/>
    </xf>
    <xf numFmtId="0" fontId="36" fillId="9" borderId="1" xfId="2" applyFont="1" applyFill="1" applyBorder="1" applyAlignment="1" applyProtection="1">
      <alignment horizontal="center" vertical="center" wrapText="1" readingOrder="2"/>
      <protection locked="0"/>
    </xf>
    <xf numFmtId="0" fontId="36" fillId="2" borderId="1" xfId="2" applyFont="1" applyFill="1" applyBorder="1" applyAlignment="1" applyProtection="1">
      <alignment horizontal="center" vertical="center" wrapText="1" readingOrder="2"/>
      <protection locked="0"/>
    </xf>
    <xf numFmtId="0" fontId="61" fillId="0" borderId="1" xfId="16" applyFont="1" applyBorder="1" applyAlignment="1">
      <alignment horizontal="center" vertical="center" wrapText="1" readingOrder="2"/>
    </xf>
    <xf numFmtId="0" fontId="33" fillId="0" borderId="1" xfId="2" applyFont="1" applyFill="1" applyBorder="1" applyAlignment="1" applyProtection="1">
      <alignment horizontal="center" vertical="center" wrapText="1" readingOrder="2"/>
      <protection locked="0"/>
    </xf>
    <xf numFmtId="0" fontId="0" fillId="0" borderId="1" xfId="2" applyFont="1" applyFill="1" applyBorder="1" applyAlignment="1" applyProtection="1">
      <alignment horizontal="center" vertical="center" wrapText="1" readingOrder="2"/>
      <protection locked="0"/>
    </xf>
    <xf numFmtId="0" fontId="33" fillId="0" borderId="1" xfId="2" applyFont="1" applyFill="1" applyBorder="1" applyAlignment="1">
      <alignment horizontal="center" vertical="center" wrapText="1" readingOrder="2"/>
    </xf>
    <xf numFmtId="0" fontId="33" fillId="0" borderId="1" xfId="2" applyFont="1" applyFill="1" applyBorder="1" applyAlignment="1">
      <alignment wrapText="1" readingOrder="2"/>
    </xf>
    <xf numFmtId="0" fontId="33" fillId="0" borderId="1" xfId="2" applyFont="1" applyBorder="1" applyAlignment="1">
      <alignment wrapText="1" readingOrder="2"/>
    </xf>
    <xf numFmtId="0" fontId="5" fillId="0" borderId="1" xfId="2" applyFont="1" applyFill="1" applyBorder="1" applyAlignment="1">
      <alignment horizontal="center" vertical="center"/>
    </xf>
    <xf numFmtId="0" fontId="45" fillId="0" borderId="1" xfId="2" applyFont="1" applyBorder="1" applyAlignment="1">
      <alignment horizontal="left" wrapText="1"/>
    </xf>
    <xf numFmtId="164" fontId="72" fillId="0" borderId="1" xfId="16" applyNumberFormat="1" applyFont="1" applyBorder="1" applyAlignment="1">
      <alignment horizontal="center" vertical="center" wrapText="1"/>
    </xf>
    <xf numFmtId="0" fontId="62" fillId="11" borderId="1" xfId="16" applyFont="1" applyFill="1" applyBorder="1" applyAlignment="1">
      <alignment vertical="top" wrapText="1"/>
    </xf>
    <xf numFmtId="0" fontId="72" fillId="0" borderId="1" xfId="2" applyFont="1" applyFill="1" applyBorder="1" applyAlignment="1">
      <alignment horizontal="center" vertical="center" wrapText="1"/>
    </xf>
    <xf numFmtId="0" fontId="80" fillId="0" borderId="1" xfId="16" applyFont="1" applyBorder="1" applyAlignment="1">
      <alignment horizontal="left" vertical="center" wrapText="1"/>
    </xf>
    <xf numFmtId="0" fontId="36" fillId="0" borderId="1" xfId="2" applyFont="1" applyBorder="1" applyAlignment="1">
      <alignment horizontal="left" wrapText="1"/>
    </xf>
    <xf numFmtId="0" fontId="74" fillId="0" borderId="1" xfId="16" applyFont="1" applyFill="1" applyBorder="1" applyAlignment="1">
      <alignment horizontal="left" wrapText="1"/>
    </xf>
    <xf numFmtId="0" fontId="81" fillId="0" borderId="1" xfId="16" applyFont="1" applyBorder="1" applyAlignment="1">
      <alignment horizontal="left"/>
    </xf>
    <xf numFmtId="0" fontId="45" fillId="0" borderId="1" xfId="13" applyFont="1" applyFill="1" applyBorder="1" applyAlignment="1">
      <alignment horizontal="left" wrapText="1"/>
    </xf>
    <xf numFmtId="0" fontId="66" fillId="0" borderId="1" xfId="2" applyFont="1" applyBorder="1" applyAlignment="1">
      <alignment horizontal="left"/>
    </xf>
    <xf numFmtId="0" fontId="63" fillId="0" borderId="1" xfId="16" applyFont="1" applyBorder="1" applyAlignment="1">
      <alignment horizontal="left" wrapText="1"/>
    </xf>
    <xf numFmtId="0" fontId="4" fillId="0" borderId="1" xfId="2" applyFont="1" applyFill="1" applyBorder="1" applyAlignment="1" applyProtection="1">
      <alignment horizontal="center" vertical="center" wrapText="1" readingOrder="2"/>
      <protection locked="0"/>
    </xf>
    <xf numFmtId="0" fontId="61" fillId="0" borderId="1" xfId="16" applyFont="1" applyFill="1" applyBorder="1" applyAlignment="1">
      <alignment horizontal="center" vertical="center" wrapText="1"/>
    </xf>
    <xf numFmtId="0" fontId="21" fillId="0" borderId="1" xfId="2" applyFont="1" applyFill="1" applyBorder="1" applyAlignment="1" applyProtection="1">
      <alignment horizontal="center" vertical="center" wrapText="1"/>
      <protection locked="0"/>
    </xf>
    <xf numFmtId="0" fontId="47" fillId="0" borderId="1" xfId="16" applyFont="1" applyFill="1" applyBorder="1" applyAlignment="1">
      <alignment horizontal="left" wrapText="1"/>
    </xf>
    <xf numFmtId="0" fontId="21" fillId="8" borderId="1" xfId="2" applyFont="1" applyFill="1" applyBorder="1" applyAlignment="1">
      <alignment wrapText="1"/>
    </xf>
    <xf numFmtId="0" fontId="5" fillId="0" borderId="1" xfId="2" applyFont="1" applyFill="1" applyBorder="1" applyAlignment="1">
      <alignment wrapText="1"/>
    </xf>
    <xf numFmtId="0" fontId="72" fillId="0" borderId="1" xfId="16" applyFont="1" applyFill="1" applyBorder="1" applyAlignment="1">
      <alignment wrapText="1"/>
    </xf>
    <xf numFmtId="0" fontId="5" fillId="0" borderId="1" xfId="2" applyFont="1" applyBorder="1" applyAlignment="1">
      <alignment wrapText="1"/>
    </xf>
    <xf numFmtId="0" fontId="83" fillId="0" borderId="0" xfId="0" applyFont="1" applyAlignment="1">
      <alignment horizontal="justify" vertical="top" wrapText="1"/>
    </xf>
    <xf numFmtId="0" fontId="5" fillId="2" borderId="0" xfId="0" applyFont="1" applyFill="1"/>
    <xf numFmtId="0" fontId="39" fillId="2" borderId="1" xfId="16" applyFont="1" applyFill="1" applyBorder="1" applyAlignment="1">
      <alignment horizontal="left" wrapText="1"/>
    </xf>
    <xf numFmtId="0" fontId="36" fillId="0" borderId="1" xfId="16" applyFont="1" applyBorder="1" applyAlignment="1">
      <alignment horizontal="left" wrapText="1"/>
    </xf>
    <xf numFmtId="0" fontId="84" fillId="0" borderId="1" xfId="16" applyFont="1" applyBorder="1" applyAlignment="1">
      <alignment horizontal="left" wrapText="1"/>
    </xf>
  </cellXfs>
  <cellStyles count="89">
    <cellStyle name="Followed Hyperlink" xfId="12" builtinId="9" hidden="1"/>
    <cellStyle name="Followed Hyperlink" xfId="8" builtinId="9" hidden="1"/>
    <cellStyle name="Followed Hyperlink" xfId="4" builtinId="9" hidden="1"/>
    <cellStyle name="Followed Hyperlink" xfId="6" builtinId="9" hidden="1"/>
    <cellStyle name="Followed Hyperlink" xfId="5" builtinId="9" hidden="1"/>
    <cellStyle name="Followed Hyperlink" xfId="3" builtinId="9" hidden="1"/>
    <cellStyle name="Followed Hyperlink" xfId="7" builtinId="9" hidden="1"/>
    <cellStyle name="Followed Hyperlink" xfId="11" builtinId="9" hidden="1"/>
    <cellStyle name="Followed Hyperlink" xfId="9" builtinId="9" hidden="1"/>
    <cellStyle name="Followed Hyperlink" xfId="10" builtinId="9" hidden="1"/>
    <cellStyle name="Followed Hyperlink" xfId="14" builtinId="9" hidden="1"/>
    <cellStyle name="Followed Hyperlink" xfId="15"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Hyperlink" xfId="81" builtinId="8" hidden="1"/>
    <cellStyle name="Hyperlink" xfId="83" builtinId="8" hidden="1"/>
    <cellStyle name="Hyperlink" xfId="85" builtinId="8" hidden="1"/>
    <cellStyle name="Hyperlink" xfId="87" builtinId="8" hidden="1"/>
    <cellStyle name="Normal" xfId="0" builtinId="0"/>
    <cellStyle name="Normal 2" xfId="1" xr:uid="{00000000-0005-0000-0000-000055000000}"/>
    <cellStyle name="Normal 3" xfId="2" xr:uid="{00000000-0005-0000-0000-000056000000}"/>
    <cellStyle name="Normal 4" xfId="16" xr:uid="{00000000-0005-0000-0000-000057000000}"/>
    <cellStyle name="Normal_Sheet2" xfId="13" xr:uid="{00000000-0005-0000-0000-000058000000}"/>
  </cellStyles>
  <dxfs count="508">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patternType="solid">
          <fgColor rgb="FFB6DDE8"/>
          <bgColor rgb="FFB6DDE8"/>
        </patternFill>
      </fill>
    </dxf>
    <dxf>
      <fill>
        <patternFill>
          <fgColor theme="0" tint="-4.9989318521683403E-2"/>
          <bgColor theme="0" tint="-4.9989318521683403E-2"/>
        </patternFill>
      </fill>
    </dxf>
    <dxf>
      <fill>
        <patternFill>
          <bgColor them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patternType="solid">
          <fgColor rgb="FFFBD4B4"/>
          <bgColor rgb="FFFBD4B4"/>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fgColor theme="0" tint="-4.9989318521683403E-2"/>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8.png"/><Relationship Id="rId6" Type="http://schemas.openxmlformats.org/officeDocument/2006/relationships/image" Target="../media/image10.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4.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7621</xdr:colOff>
      <xdr:row>0</xdr:row>
      <xdr:rowOff>0</xdr:rowOff>
    </xdr:from>
    <xdr:to>
      <xdr:col>1</xdr:col>
      <xdr:colOff>1447801</xdr:colOff>
      <xdr:row>1</xdr:row>
      <xdr:rowOff>216195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7621" y="0"/>
          <a:ext cx="1440180" cy="446700"/>
        </a:xfrm>
        <a:prstGeom prst="rect">
          <a:avLst/>
        </a:prstGeom>
      </xdr:spPr>
    </xdr:pic>
    <xdr:clientData/>
  </xdr:twoCellAnchor>
  <xdr:twoCellAnchor editAs="oneCell">
    <xdr:from>
      <xdr:col>1</xdr:col>
      <xdr:colOff>5905123</xdr:colOff>
      <xdr:row>0</xdr:row>
      <xdr:rowOff>35560</xdr:rowOff>
    </xdr:from>
    <xdr:to>
      <xdr:col>2</xdr:col>
      <xdr:colOff>1</xdr:colOff>
      <xdr:row>1</xdr:row>
      <xdr:rowOff>162780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905123" y="35560"/>
          <a:ext cx="1867278" cy="355820"/>
        </a:xfrm>
        <a:prstGeom prst="rect">
          <a:avLst/>
        </a:prstGeom>
      </xdr:spPr>
    </xdr:pic>
    <xdr:clientData/>
  </xdr:twoCellAnchor>
  <xdr:twoCellAnchor editAs="oneCell">
    <xdr:from>
      <xdr:col>1</xdr:col>
      <xdr:colOff>35719</xdr:colOff>
      <xdr:row>9</xdr:row>
      <xdr:rowOff>20815</xdr:rowOff>
    </xdr:from>
    <xdr:to>
      <xdr:col>1</xdr:col>
      <xdr:colOff>242896</xdr:colOff>
      <xdr:row>9</xdr:row>
      <xdr:rowOff>171450</xdr:rowOff>
    </xdr:to>
    <xdr:pic>
      <xdr:nvPicPr>
        <xdr:cNvPr id="10" name="Picture 9" descr="*">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35719" y="3116440"/>
          <a:ext cx="207177" cy="15063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773290</xdr:rowOff>
    </xdr:from>
    <xdr:to>
      <xdr:col>1</xdr:col>
      <xdr:colOff>238125</xdr:colOff>
      <xdr:row>10</xdr:row>
      <xdr:rowOff>155852</xdr:rowOff>
    </xdr:to>
    <xdr:pic>
      <xdr:nvPicPr>
        <xdr:cNvPr id="11" name="Picture 10" descr="*">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3857009"/>
          <a:ext cx="238125" cy="168374"/>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1</xdr:col>
      <xdr:colOff>180975</xdr:colOff>
      <xdr:row>17</xdr:row>
      <xdr:rowOff>169091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0" y="4924425"/>
          <a:ext cx="180975" cy="155121"/>
        </a:xfrm>
        <a:prstGeom prst="rect">
          <a:avLst/>
        </a:prstGeom>
      </xdr:spPr>
    </xdr:pic>
    <xdr:clientData/>
  </xdr:twoCellAnchor>
  <xdr:twoCellAnchor editAs="oneCell">
    <xdr:from>
      <xdr:col>0</xdr:col>
      <xdr:colOff>0</xdr:colOff>
      <xdr:row>17</xdr:row>
      <xdr:rowOff>180975</xdr:rowOff>
    </xdr:from>
    <xdr:to>
      <xdr:col>1</xdr:col>
      <xdr:colOff>180975</xdr:colOff>
      <xdr:row>18</xdr:row>
      <xdr:rowOff>155121</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a:stretch>
          <a:fillRect/>
        </a:stretch>
      </xdr:blipFill>
      <xdr:spPr>
        <a:xfrm>
          <a:off x="0" y="5105400"/>
          <a:ext cx="180975" cy="155121"/>
        </a:xfrm>
        <a:prstGeom prst="rect">
          <a:avLst/>
        </a:prstGeom>
      </xdr:spPr>
    </xdr:pic>
    <xdr:clientData/>
  </xdr:twoCellAnchor>
  <xdr:twoCellAnchor editAs="oneCell">
    <xdr:from>
      <xdr:col>0</xdr:col>
      <xdr:colOff>0</xdr:colOff>
      <xdr:row>19</xdr:row>
      <xdr:rowOff>9525</xdr:rowOff>
    </xdr:from>
    <xdr:to>
      <xdr:col>1</xdr:col>
      <xdr:colOff>180975</xdr:colOff>
      <xdr:row>19</xdr:row>
      <xdr:rowOff>164646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tretch>
          <a:fillRect/>
        </a:stretch>
      </xdr:blipFill>
      <xdr:spPr>
        <a:xfrm>
          <a:off x="0" y="5314950"/>
          <a:ext cx="180975" cy="1551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42</xdr:row>
      <xdr:rowOff>0</xdr:rowOff>
    </xdr:from>
    <xdr:ext cx="168089" cy="168089"/>
    <xdr:pic>
      <xdr:nvPicPr>
        <xdr:cNvPr id="3" name="Picture 2" descr="*">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534029"/>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47625</xdr:colOff>
      <xdr:row>52</xdr:row>
      <xdr:rowOff>7938</xdr:rowOff>
    </xdr:from>
    <xdr:ext cx="121920" cy="121920"/>
    <xdr:pic>
      <xdr:nvPicPr>
        <xdr:cNvPr id="4" name="Picture 3" descr="*">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7625" y="18295938"/>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57</xdr:row>
      <xdr:rowOff>0</xdr:rowOff>
    </xdr:from>
    <xdr:ext cx="121920" cy="121920"/>
    <xdr:pic>
      <xdr:nvPicPr>
        <xdr:cNvPr id="10" name="Picture 9" descr="*">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3984941"/>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22225</xdr:colOff>
      <xdr:row>53</xdr:row>
      <xdr:rowOff>14288</xdr:rowOff>
    </xdr:from>
    <xdr:ext cx="144780" cy="121920"/>
    <xdr:pic>
      <xdr:nvPicPr>
        <xdr:cNvPr id="11" name="Picture 10" descr="*">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22225" y="18816638"/>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42</xdr:row>
      <xdr:rowOff>317966</xdr:rowOff>
    </xdr:from>
    <xdr:ext cx="168089" cy="168089"/>
    <xdr:pic>
      <xdr:nvPicPr>
        <xdr:cNvPr id="13" name="Picture 12" descr="*">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14899154"/>
          <a:ext cx="168089" cy="168089"/>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66</xdr:row>
      <xdr:rowOff>723900</xdr:rowOff>
    </xdr:from>
    <xdr:to>
      <xdr:col>1</xdr:col>
      <xdr:colOff>1061658</xdr:colOff>
      <xdr:row>70</xdr:row>
      <xdr:rowOff>13479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22012275"/>
          <a:ext cx="6614733" cy="1661304"/>
        </a:xfrm>
        <a:prstGeom prst="rect">
          <a:avLst/>
        </a:prstGeom>
      </xdr:spPr>
    </xdr:pic>
    <xdr:clientData/>
  </xdr:twoCellAnchor>
  <xdr:twoCellAnchor>
    <xdr:from>
      <xdr:col>0</xdr:col>
      <xdr:colOff>57150</xdr:colOff>
      <xdr:row>71</xdr:row>
      <xdr:rowOff>1019175</xdr:rowOff>
    </xdr:from>
    <xdr:to>
      <xdr:col>5</xdr:col>
      <xdr:colOff>523875</xdr:colOff>
      <xdr:row>86</xdr:row>
      <xdr:rowOff>161925</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57150" y="25224581"/>
          <a:ext cx="11801475" cy="4083844"/>
          <a:chOff x="0" y="24726900"/>
          <a:chExt cx="10058400" cy="3952875"/>
        </a:xfrm>
      </xdr:grpSpPr>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24726900"/>
            <a:ext cx="10058400" cy="3922841"/>
          </a:xfrm>
          <a:prstGeom prst="rect">
            <a:avLst/>
          </a:prstGeom>
        </xdr:spPr>
      </xdr:pic>
      <xdr:sp macro="" textlink="">
        <xdr:nvSpPr>
          <xdr:cNvPr id="9" name="Rectangle 8">
            <a:extLst>
              <a:ext uri="{FF2B5EF4-FFF2-40B4-BE49-F238E27FC236}">
                <a16:creationId xmlns:a16="http://schemas.microsoft.com/office/drawing/2014/main" id="{00000000-0008-0000-0100-000009000000}"/>
              </a:ext>
            </a:extLst>
          </xdr:cNvPr>
          <xdr:cNvSpPr/>
        </xdr:nvSpPr>
        <xdr:spPr>
          <a:xfrm>
            <a:off x="0" y="284702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Rectangle 14">
            <a:extLst>
              <a:ext uri="{FF2B5EF4-FFF2-40B4-BE49-F238E27FC236}">
                <a16:creationId xmlns:a16="http://schemas.microsoft.com/office/drawing/2014/main" id="{00000000-0008-0000-0100-00000F000000}"/>
              </a:ext>
            </a:extLst>
          </xdr:cNvPr>
          <xdr:cNvSpPr/>
        </xdr:nvSpPr>
        <xdr:spPr>
          <a:xfrm>
            <a:off x="0" y="25460325"/>
            <a:ext cx="10001250" cy="20955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594360</xdr:colOff>
      <xdr:row>33</xdr:row>
      <xdr:rowOff>0</xdr:rowOff>
    </xdr:from>
    <xdr:to>
      <xdr:col>19</xdr:col>
      <xdr:colOff>7620</xdr:colOff>
      <xdr:row>33</xdr:row>
      <xdr:rowOff>0</xdr:rowOff>
    </xdr:to>
    <xdr:pic>
      <xdr:nvPicPr>
        <xdr:cNvPr id="28" name="Picture 11">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2473940" y="15300960"/>
          <a:ext cx="6118860" cy="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oneCellAnchor>
    <xdr:from>
      <xdr:col>0</xdr:col>
      <xdr:colOff>0</xdr:colOff>
      <xdr:row>12</xdr:row>
      <xdr:rowOff>0</xdr:rowOff>
    </xdr:from>
    <xdr:ext cx="121920" cy="121920"/>
    <xdr:pic>
      <xdr:nvPicPr>
        <xdr:cNvPr id="31" name="Picture 30" descr="*">
          <a:extLst>
            <a:ext uri="{FF2B5EF4-FFF2-40B4-BE49-F238E27FC236}">
              <a16:creationId xmlns:a16="http://schemas.microsoft.com/office/drawing/2014/main" id="{00000000-0008-0000-0200-00001F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619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46</xdr:row>
      <xdr:rowOff>0</xdr:rowOff>
    </xdr:from>
    <xdr:ext cx="144780" cy="121920"/>
    <xdr:pic>
      <xdr:nvPicPr>
        <xdr:cNvPr id="39" name="Picture 38" descr="*">
          <a:extLst>
            <a:ext uri="{FF2B5EF4-FFF2-40B4-BE49-F238E27FC236}">
              <a16:creationId xmlns:a16="http://schemas.microsoft.com/office/drawing/2014/main" id="{00000000-0008-0000-0200-000027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267538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13</xdr:row>
      <xdr:rowOff>0</xdr:rowOff>
    </xdr:from>
    <xdr:ext cx="144780" cy="121920"/>
    <xdr:pic>
      <xdr:nvPicPr>
        <xdr:cNvPr id="42" name="Picture 41" descr="*">
          <a:extLst>
            <a:ext uri="{FF2B5EF4-FFF2-40B4-BE49-F238E27FC236}">
              <a16:creationId xmlns:a16="http://schemas.microsoft.com/office/drawing/2014/main" id="{00000000-0008-0000-0200-00002A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2824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65</xdr:row>
      <xdr:rowOff>0</xdr:rowOff>
    </xdr:from>
    <xdr:ext cx="144780" cy="121920"/>
    <xdr:pic>
      <xdr:nvPicPr>
        <xdr:cNvPr id="43" name="Picture 42" descr="*">
          <a:extLst>
            <a:ext uri="{FF2B5EF4-FFF2-40B4-BE49-F238E27FC236}">
              <a16:creationId xmlns:a16="http://schemas.microsoft.com/office/drawing/2014/main" id="{00000000-0008-0000-0200-00002B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4176522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59</xdr:row>
      <xdr:rowOff>0</xdr:rowOff>
    </xdr:from>
    <xdr:ext cx="121920" cy="121920"/>
    <xdr:pic>
      <xdr:nvPicPr>
        <xdr:cNvPr id="44" name="Picture 43" descr="*">
          <a:extLst>
            <a:ext uri="{FF2B5EF4-FFF2-40B4-BE49-F238E27FC236}">
              <a16:creationId xmlns:a16="http://schemas.microsoft.com/office/drawing/2014/main" id="{00000000-0008-0000-0200-00002C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85343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53</xdr:row>
      <xdr:rowOff>0</xdr:rowOff>
    </xdr:from>
    <xdr:ext cx="121920" cy="121920"/>
    <xdr:pic>
      <xdr:nvPicPr>
        <xdr:cNvPr id="45" name="Picture 44" descr="*">
          <a:extLst>
            <a:ext uri="{FF2B5EF4-FFF2-40B4-BE49-F238E27FC236}">
              <a16:creationId xmlns:a16="http://schemas.microsoft.com/office/drawing/2014/main" id="{00000000-0008-0000-0200-00002D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346710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23812</xdr:colOff>
      <xdr:row>3</xdr:row>
      <xdr:rowOff>23812</xdr:rowOff>
    </xdr:from>
    <xdr:to>
      <xdr:col>0</xdr:col>
      <xdr:colOff>204787</xdr:colOff>
      <xdr:row>4</xdr:row>
      <xdr:rowOff>1133</xdr:rowOff>
    </xdr:to>
    <xdr:pic>
      <xdr:nvPicPr>
        <xdr:cNvPr id="24" name="Picture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4"/>
        <a:stretch>
          <a:fillRect/>
        </a:stretch>
      </xdr:blipFill>
      <xdr:spPr>
        <a:xfrm>
          <a:off x="23812" y="726281"/>
          <a:ext cx="180975" cy="155121"/>
        </a:xfrm>
        <a:prstGeom prst="rect">
          <a:avLst/>
        </a:prstGeom>
      </xdr:spPr>
    </xdr:pic>
    <xdr:clientData/>
  </xdr:twoCellAnchor>
  <xdr:twoCellAnchor editAs="oneCell">
    <xdr:from>
      <xdr:col>0</xdr:col>
      <xdr:colOff>9525</xdr:colOff>
      <xdr:row>4</xdr:row>
      <xdr:rowOff>33338</xdr:rowOff>
    </xdr:from>
    <xdr:to>
      <xdr:col>0</xdr:col>
      <xdr:colOff>190500</xdr:colOff>
      <xdr:row>4</xdr:row>
      <xdr:rowOff>188459</xdr:rowOff>
    </xdr:to>
    <xdr:pic>
      <xdr:nvPicPr>
        <xdr:cNvPr id="25" name="Picture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4"/>
        <a:stretch>
          <a:fillRect/>
        </a:stretch>
      </xdr:blipFill>
      <xdr:spPr>
        <a:xfrm>
          <a:off x="9525" y="1092994"/>
          <a:ext cx="180975" cy="155121"/>
        </a:xfrm>
        <a:prstGeom prst="rect">
          <a:avLst/>
        </a:prstGeom>
      </xdr:spPr>
    </xdr:pic>
    <xdr:clientData/>
  </xdr:twoCellAnchor>
  <xdr:twoCellAnchor editAs="oneCell">
    <xdr:from>
      <xdr:col>0</xdr:col>
      <xdr:colOff>0</xdr:colOff>
      <xdr:row>5</xdr:row>
      <xdr:rowOff>30957</xdr:rowOff>
    </xdr:from>
    <xdr:to>
      <xdr:col>0</xdr:col>
      <xdr:colOff>180975</xdr:colOff>
      <xdr:row>5</xdr:row>
      <xdr:rowOff>180998</xdr:rowOff>
    </xdr:to>
    <xdr:pic>
      <xdr:nvPicPr>
        <xdr:cNvPr id="26" name="Picture 25">
          <a:extLst>
            <a:ext uri="{FF2B5EF4-FFF2-40B4-BE49-F238E27FC236}">
              <a16:creationId xmlns:a16="http://schemas.microsoft.com/office/drawing/2014/main" id="{00000000-0008-0000-0200-00001A000000}"/>
            </a:ext>
          </a:extLst>
        </xdr:cNvPr>
        <xdr:cNvPicPr>
          <a:picLocks noChangeAspect="1"/>
        </xdr:cNvPicPr>
      </xdr:nvPicPr>
      <xdr:blipFill>
        <a:blip xmlns:r="http://schemas.openxmlformats.org/officeDocument/2006/relationships" r:embed="rId4"/>
        <a:stretch>
          <a:fillRect/>
        </a:stretch>
      </xdr:blipFill>
      <xdr:spPr>
        <a:xfrm>
          <a:off x="0" y="1447801"/>
          <a:ext cx="180975" cy="155121"/>
        </a:xfrm>
        <a:prstGeom prst="rect">
          <a:avLst/>
        </a:prstGeom>
      </xdr:spPr>
    </xdr:pic>
    <xdr:clientData/>
  </xdr:twoCellAnchor>
  <xdr:twoCellAnchor editAs="oneCell">
    <xdr:from>
      <xdr:col>0</xdr:col>
      <xdr:colOff>0</xdr:colOff>
      <xdr:row>16</xdr:row>
      <xdr:rowOff>76200</xdr:rowOff>
    </xdr:from>
    <xdr:to>
      <xdr:col>1</xdr:col>
      <xdr:colOff>99571</xdr:colOff>
      <xdr:row>19</xdr:row>
      <xdr:rowOff>190594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6088380"/>
          <a:ext cx="5898391" cy="1082134"/>
        </a:xfrm>
        <a:prstGeom prst="rect">
          <a:avLst/>
        </a:prstGeom>
      </xdr:spPr>
    </xdr:pic>
    <xdr:clientData/>
  </xdr:twoCellAnchor>
  <xdr:twoCellAnchor editAs="oneCell">
    <xdr:from>
      <xdr:col>0</xdr:col>
      <xdr:colOff>0</xdr:colOff>
      <xdr:row>23</xdr:row>
      <xdr:rowOff>1219200</xdr:rowOff>
    </xdr:from>
    <xdr:to>
      <xdr:col>1</xdr:col>
      <xdr:colOff>119167</xdr:colOff>
      <xdr:row>27</xdr:row>
      <xdr:rowOff>30625</xdr:rowOff>
    </xdr:to>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8763000"/>
          <a:ext cx="5917987" cy="1272685"/>
        </a:xfrm>
        <a:prstGeom prst="rect">
          <a:avLst/>
        </a:prstGeom>
      </xdr:spPr>
    </xdr:pic>
    <xdr:clientData/>
  </xdr:twoCellAnchor>
  <xdr:twoCellAnchor editAs="oneCell">
    <xdr:from>
      <xdr:col>0</xdr:col>
      <xdr:colOff>0</xdr:colOff>
      <xdr:row>30</xdr:row>
      <xdr:rowOff>820420</xdr:rowOff>
    </xdr:from>
    <xdr:to>
      <xdr:col>1</xdr:col>
      <xdr:colOff>107192</xdr:colOff>
      <xdr:row>30</xdr:row>
      <xdr:rowOff>2062588</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0" y="12212320"/>
          <a:ext cx="6546092" cy="1242168"/>
        </a:xfrm>
        <a:prstGeom prst="rect">
          <a:avLst/>
        </a:prstGeom>
      </xdr:spPr>
    </xdr:pic>
    <xdr:clientData/>
  </xdr:twoCellAnchor>
  <xdr:twoCellAnchor>
    <xdr:from>
      <xdr:col>0</xdr:col>
      <xdr:colOff>1882140</xdr:colOff>
      <xdr:row>30</xdr:row>
      <xdr:rowOff>1475740</xdr:rowOff>
    </xdr:from>
    <xdr:to>
      <xdr:col>0</xdr:col>
      <xdr:colOff>5791200</xdr:colOff>
      <xdr:row>30</xdr:row>
      <xdr:rowOff>2077720</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1882140" y="12867640"/>
          <a:ext cx="3909060" cy="601980"/>
        </a:xfrm>
        <a:prstGeom prst="rect">
          <a:avLst/>
        </a:prstGeom>
        <a:noFill/>
        <a:ln w="28575">
          <a:solidFill>
            <a:srgbClr val="FF33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37</xdr:row>
      <xdr:rowOff>0</xdr:rowOff>
    </xdr:from>
    <xdr:ext cx="144780" cy="121920"/>
    <xdr:pic>
      <xdr:nvPicPr>
        <xdr:cNvPr id="50" name="Picture 49" descr="*">
          <a:extLst>
            <a:ext uri="{FF2B5EF4-FFF2-40B4-BE49-F238E27FC236}">
              <a16:creationId xmlns:a16="http://schemas.microsoft.com/office/drawing/2014/main" id="{00000000-0008-0000-0200-000032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17904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38</xdr:row>
      <xdr:rowOff>0</xdr:rowOff>
    </xdr:from>
    <xdr:ext cx="144780" cy="121920"/>
    <xdr:pic>
      <xdr:nvPicPr>
        <xdr:cNvPr id="51" name="Picture 50" descr="*">
          <a:extLst>
            <a:ext uri="{FF2B5EF4-FFF2-40B4-BE49-F238E27FC236}">
              <a16:creationId xmlns:a16="http://schemas.microsoft.com/office/drawing/2014/main" id="{00000000-0008-0000-0200-000033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0" y="15468600"/>
          <a:ext cx="14478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twoCellAnchor editAs="oneCell">
    <xdr:from>
      <xdr:col>0</xdr:col>
      <xdr:colOff>0</xdr:colOff>
      <xdr:row>44</xdr:row>
      <xdr:rowOff>194825</xdr:rowOff>
    </xdr:from>
    <xdr:to>
      <xdr:col>3</xdr:col>
      <xdr:colOff>304800</xdr:colOff>
      <xdr:row>46</xdr:row>
      <xdr:rowOff>45800</xdr:rowOff>
    </xdr:to>
    <xdr:pic>
      <xdr:nvPicPr>
        <xdr:cNvPr id="22" name="Picture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0" y="18505685"/>
          <a:ext cx="7292340" cy="742515"/>
        </a:xfrm>
        <a:prstGeom prst="rect">
          <a:avLst/>
        </a:prstGeom>
      </xdr:spPr>
    </xdr:pic>
    <xdr:clientData/>
  </xdr:twoCellAnchor>
  <xdr:twoCellAnchor editAs="oneCell">
    <xdr:from>
      <xdr:col>0</xdr:col>
      <xdr:colOff>38100</xdr:colOff>
      <xdr:row>56</xdr:row>
      <xdr:rowOff>624840</xdr:rowOff>
    </xdr:from>
    <xdr:to>
      <xdr:col>0</xdr:col>
      <xdr:colOff>4275187</xdr:colOff>
      <xdr:row>57</xdr:row>
      <xdr:rowOff>525834</xdr:rowOff>
    </xdr:to>
    <xdr:pic>
      <xdr:nvPicPr>
        <xdr:cNvPr id="23" name="Picture 22">
          <a:extLst>
            <a:ext uri="{FF2B5EF4-FFF2-40B4-BE49-F238E27FC236}">
              <a16:creationId xmlns:a16="http://schemas.microsoft.com/office/drawing/2014/main" id="{00000000-0008-0000-0200-000017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8100" y="24117300"/>
          <a:ext cx="4237087" cy="624894"/>
        </a:xfrm>
        <a:prstGeom prst="rect">
          <a:avLst/>
        </a:prstGeom>
      </xdr:spPr>
    </xdr:pic>
    <xdr:clientData/>
  </xdr:twoCellAnchor>
  <xdr:twoCellAnchor editAs="oneCell">
    <xdr:from>
      <xdr:col>0</xdr:col>
      <xdr:colOff>121920</xdr:colOff>
      <xdr:row>61</xdr:row>
      <xdr:rowOff>125379</xdr:rowOff>
    </xdr:from>
    <xdr:to>
      <xdr:col>0</xdr:col>
      <xdr:colOff>3063240</xdr:colOff>
      <xdr:row>63</xdr:row>
      <xdr:rowOff>137222</xdr:rowOff>
    </xdr:to>
    <xdr:pic>
      <xdr:nvPicPr>
        <xdr:cNvPr id="27" name="Picture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21920" y="27344019"/>
          <a:ext cx="2941320" cy="880523"/>
        </a:xfrm>
        <a:prstGeom prst="rect">
          <a:avLst/>
        </a:prstGeom>
      </xdr:spPr>
    </xdr:pic>
    <xdr:clientData/>
  </xdr:twoCellAnchor>
  <xdr:twoCellAnchor editAs="oneCell">
    <xdr:from>
      <xdr:col>0</xdr:col>
      <xdr:colOff>0</xdr:colOff>
      <xdr:row>7</xdr:row>
      <xdr:rowOff>0</xdr:rowOff>
    </xdr:from>
    <xdr:to>
      <xdr:col>0</xdr:col>
      <xdr:colOff>180975</xdr:colOff>
      <xdr:row>7</xdr:row>
      <xdr:rowOff>155121</xdr:rowOff>
    </xdr:to>
    <xdr:pic>
      <xdr:nvPicPr>
        <xdr:cNvPr id="29" name="Picture 28">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4"/>
        <a:stretch>
          <a:fillRect/>
        </a:stretch>
      </xdr:blipFill>
      <xdr:spPr>
        <a:xfrm>
          <a:off x="0" y="2286000"/>
          <a:ext cx="180975" cy="155121"/>
        </a:xfrm>
        <a:prstGeom prst="rect">
          <a:avLst/>
        </a:prstGeom>
      </xdr:spPr>
    </xdr:pic>
    <xdr:clientData/>
  </xdr:twoCellAnchor>
  <xdr:oneCellAnchor>
    <xdr:from>
      <xdr:col>0</xdr:col>
      <xdr:colOff>0</xdr:colOff>
      <xdr:row>47</xdr:row>
      <xdr:rowOff>0</xdr:rowOff>
    </xdr:from>
    <xdr:ext cx="121920" cy="121920"/>
    <xdr:pic>
      <xdr:nvPicPr>
        <xdr:cNvPr id="32" name="Picture 31" descr="*">
          <a:extLst>
            <a:ext uri="{FF2B5EF4-FFF2-40B4-BE49-F238E27FC236}">
              <a16:creationId xmlns:a16="http://schemas.microsoft.com/office/drawing/2014/main" id="{00000000-0008-0000-0200-000020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2036064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129540</xdr:colOff>
      <xdr:row>6</xdr:row>
      <xdr:rowOff>7620</xdr:rowOff>
    </xdr:from>
    <xdr:ext cx="121920" cy="121920"/>
    <xdr:pic>
      <xdr:nvPicPr>
        <xdr:cNvPr id="33" name="Picture 32" descr="*">
          <a:extLst>
            <a:ext uri="{FF2B5EF4-FFF2-40B4-BE49-F238E27FC236}">
              <a16:creationId xmlns:a16="http://schemas.microsoft.com/office/drawing/2014/main" id="{00000000-0008-0000-0200-000021000000}"/>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29540" y="1714500"/>
          <a:ext cx="121920" cy="121920"/>
        </a:xfrm>
        <a:prstGeom prst="rect">
          <a:avLst/>
        </a:prstGeom>
        <a:noFill/>
        <a:extLst>
          <a:ext uri="{909E8E84-426E-40dd-AFC4-6F175D3DCCD1}">
            <a14:hiddenFill xmlns="" xmlns:a14="http://schemas.microsoft.com/office/drawing/2010/main">
              <a:solidFill>
                <a:srgbClr val="FFFFFF"/>
              </a:solidFill>
            </a14:hiddenFill>
          </a:ext>
        </a:extLst>
      </xdr:spPr>
    </xdr:pic>
    <xdr:clientData/>
  </xdr:oneCellAnchor>
  <xdr:oneCellAnchor>
    <xdr:from>
      <xdr:col>0</xdr:col>
      <xdr:colOff>0</xdr:colOff>
      <xdr:row>8</xdr:row>
      <xdr:rowOff>19050</xdr:rowOff>
    </xdr:from>
    <xdr:ext cx="180975" cy="155121"/>
    <xdr:pic>
      <xdr:nvPicPr>
        <xdr:cNvPr id="30" name="Picture 29">
          <a:extLst>
            <a:ext uri="{FF2B5EF4-FFF2-40B4-BE49-F238E27FC236}">
              <a16:creationId xmlns:a16="http://schemas.microsoft.com/office/drawing/2014/main" id="{56D8B630-581B-490E-86F5-C930D4F2E7DA}"/>
            </a:ext>
          </a:extLst>
        </xdr:cNvPr>
        <xdr:cNvPicPr>
          <a:picLocks noChangeAspect="1"/>
        </xdr:cNvPicPr>
      </xdr:nvPicPr>
      <xdr:blipFill>
        <a:blip xmlns:r="http://schemas.openxmlformats.org/officeDocument/2006/relationships" r:embed="rId4"/>
        <a:stretch>
          <a:fillRect/>
        </a:stretch>
      </xdr:blipFill>
      <xdr:spPr>
        <a:xfrm>
          <a:off x="0" y="2790825"/>
          <a:ext cx="180975" cy="155121"/>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 displayName="Table3" ref="A1:C6" totalsRowShown="0" headerRowDxfId="203" dataDxfId="202">
  <autoFilter ref="A1:C6" xr:uid="{00000000-0009-0000-0100-000001000000}"/>
  <tableColumns count="3">
    <tableColumn id="1" xr3:uid="{00000000-0010-0000-0000-000001000000}" name="Message viewed during the validation" dataDxfId="201"/>
    <tableColumn id="2" xr3:uid="{00000000-0010-0000-0000-000002000000}" name="What it means" dataDxfId="200"/>
    <tableColumn id="3" xr3:uid="{00000000-0010-0000-0000-000003000000}" name="What you can do to correct it" dataDxfId="199"/>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Trad" displayName="tTrad" ref="B4:FH6" totalsRowShown="0" headerRowDxfId="172" dataDxfId="171">
  <autoFilter ref="B4:FH6" xr:uid="{00000000-0009-0000-0100-000002000000}"/>
  <tableColumns count="163">
    <tableColumn id="1" xr3:uid="{00000000-0010-0000-0100-000001000000}" name="Langue" dataDxfId="170"/>
    <tableColumn id="2" xr3:uid="{00000000-0010-0000-0100-000002000000}" name="over_gen_subtitle_1" dataDxfId="169">
      <calculatedColumnFormula>XLS_Overview!$A$3</calculatedColumnFormula>
    </tableColumn>
    <tableColumn id="61" xr3:uid="{00000000-0010-0000-0100-00003D000000}" name="inst_adapt_msg_1" dataDxfId="168">
      <calculatedColumnFormula>Introduction!$B$10</calculatedColumnFormula>
    </tableColumn>
    <tableColumn id="62" xr3:uid="{00000000-0010-0000-0100-00003E000000}" name="inst_adapt_msg_2" dataDxfId="167">
      <calculatedColumnFormula>Introduction!$B$11</calculatedColumnFormula>
    </tableColumn>
    <tableColumn id="63" xr3:uid="{00000000-0010-0000-0100-00003F000000}" name="inst_adapt_msg_3" dataDxfId="166">
      <calculatedColumnFormula>Introduction!$B$8</calculatedColumnFormula>
    </tableColumn>
    <tableColumn id="64" xr3:uid="{00000000-0010-0000-0100-000040000000}" name="inst_adapt_title_1" dataDxfId="165">
      <calculatedColumnFormula>Introduction!$B$3</calculatedColumnFormula>
    </tableColumn>
    <tableColumn id="65" xr3:uid="{00000000-0010-0000-0100-000041000000}" name="inst_add_msg_1" dataDxfId="164">
      <calculatedColumnFormula>Introduction!$B$17</calculatedColumnFormula>
    </tableColumn>
    <tableColumn id="66" xr3:uid="{00000000-0010-0000-0100-000042000000}" name="inst_add_msg_2" dataDxfId="163"/>
    <tableColumn id="68" xr3:uid="{00000000-0010-0000-0100-000044000000}" name="inst_add_title_1" dataDxfId="162">
      <calculatedColumnFormula>Introduction!$B$20</calculatedColumnFormula>
    </tableColumn>
    <tableColumn id="71" xr3:uid="{00000000-0010-0000-0100-000047000000}" name="inst_genset_msg_1" dataDxfId="161">
      <calculatedColumnFormula>XLS_Overview!$A$1</calculatedColumnFormula>
    </tableColumn>
    <tableColumn id="72" xr3:uid="{00000000-0010-0000-0100-000048000000}" name="inst_genset_msg_2" dataDxfId="160">
      <calculatedColumnFormula>XLS_Overview!$A$20</calculatedColumnFormula>
    </tableColumn>
    <tableColumn id="73" xr3:uid="{00000000-0010-0000-0100-000049000000}" name="inst_genset_msg_3" dataDxfId="159">
      <calculatedColumnFormula>XLS_Overview!$A$29</calculatedColumnFormula>
    </tableColumn>
    <tableColumn id="74" xr3:uid="{00000000-0010-0000-0100-00004A000000}" name="inst_genset_msg_4" dataDxfId="158">
      <calculatedColumnFormula>XLS_Overview!$A$30</calculatedColumnFormula>
    </tableColumn>
    <tableColumn id="77" xr3:uid="{00000000-0010-0000-0100-00004D000000}" name="inst_genset_msg_7" dataDxfId="157">
      <calculatedColumnFormula>XLS_Overview!$A$33</calculatedColumnFormula>
    </tableColumn>
    <tableColumn id="78" xr3:uid="{00000000-0010-0000-0100-00004E000000}" name="inst_genset_msg_8" dataDxfId="156"/>
    <tableColumn id="79" xr3:uid="{00000000-0010-0000-0100-00004F000000}" name="inst_genset_title_1" dataDxfId="155">
      <calculatedColumnFormula>XLS_Overview!$A$21</calculatedColumnFormula>
    </tableColumn>
    <tableColumn id="80" xr3:uid="{00000000-0010-0000-0100-000050000000}" name="inst_geo_msg_1" dataDxfId="154">
      <calculatedColumnFormula>XLS_Overview!$A$22</calculatedColumnFormula>
    </tableColumn>
    <tableColumn id="81" xr3:uid="{00000000-0010-0000-0100-000051000000}" name="inst_geo_msg_10" dataDxfId="153">
      <calculatedColumnFormula>XLS_Overview!$A$23</calculatedColumnFormula>
    </tableColumn>
    <tableColumn id="82" xr3:uid="{00000000-0010-0000-0100-000052000000}" name="inst_geo_msg_11" dataDxfId="152">
      <calculatedColumnFormula>XLS_Overview!$A$24</calculatedColumnFormula>
    </tableColumn>
    <tableColumn id="83" xr3:uid="{00000000-0010-0000-0100-000053000000}" name="inst_geo_msg_12" dataDxfId="151">
      <calculatedColumnFormula>XLS_Overview!$A$25</calculatedColumnFormula>
    </tableColumn>
    <tableColumn id="84" xr3:uid="{00000000-0010-0000-0100-000054000000}" name="inst_geo_msg_13" dataDxfId="150"/>
    <tableColumn id="85" xr3:uid="{00000000-0010-0000-0100-000055000000}" name="inst_geo_msg_14" dataDxfId="149">
      <calculatedColumnFormula>XLS_Overview!$A$27</calculatedColumnFormula>
    </tableColumn>
    <tableColumn id="86" xr3:uid="{00000000-0010-0000-0100-000056000000}" name="inst_geo_msg_15" dataDxfId="148">
      <calculatedColumnFormula>XLS_Overview!$A$28</calculatedColumnFormula>
    </tableColumn>
    <tableColumn id="87" xr3:uid="{00000000-0010-0000-0100-000057000000}" name="inst_geo_msg_16" dataDxfId="147">
      <calculatedColumnFormula>XLS_Overview!$A$3</calculatedColumnFormula>
    </tableColumn>
    <tableColumn id="88" xr3:uid="{00000000-0010-0000-0100-000058000000}" name="inst_geo_msg_17" dataDxfId="146">
      <calculatedColumnFormula>XLS_Overview!$A$19</calculatedColumnFormula>
    </tableColumn>
    <tableColumn id="89" xr3:uid="{00000000-0010-0000-0100-000059000000}" name="inst_geo_msg_2" dataDxfId="145">
      <calculatedColumnFormula>XLS_Overview!$B$4</calculatedColumnFormula>
    </tableColumn>
    <tableColumn id="90" xr3:uid="{00000000-0010-0000-0100-00005A000000}" name="inst_geo_msg_3" dataDxfId="144">
      <calculatedColumnFormula>XLS_Overview!$B$13</calculatedColumnFormula>
    </tableColumn>
    <tableColumn id="91" xr3:uid="{00000000-0010-0000-0100-00005B000000}" name="inst_geo_msg_4" dataDxfId="143">
      <calculatedColumnFormula>XLS_Overview!$B$14</calculatedColumnFormula>
    </tableColumn>
    <tableColumn id="92" xr3:uid="{00000000-0010-0000-0100-00005C000000}" name="inst_geo_msg_5" dataDxfId="142">
      <calculatedColumnFormula>XLS_Overview!$B$15</calculatedColumnFormula>
    </tableColumn>
    <tableColumn id="93" xr3:uid="{00000000-0010-0000-0100-00005D000000}" name="inst_geo_msg_6" dataDxfId="141">
      <calculatedColumnFormula>XLS_Overview!$B$16</calculatedColumnFormula>
    </tableColumn>
    <tableColumn id="97" xr3:uid="{00000000-0010-0000-0100-000061000000}" name="inst_geo_title_1" dataDxfId="140">
      <calculatedColumnFormula>XLS_Overview!$B$7</calculatedColumnFormula>
    </tableColumn>
    <tableColumn id="98" xr3:uid="{00000000-0010-0000-0100-000062000000}" name="inst_get_msg_1" dataDxfId="139">
      <calculatedColumnFormula>XLS_Overview!$B$8</calculatedColumnFormula>
    </tableColumn>
    <tableColumn id="99" xr3:uid="{00000000-0010-0000-0100-000063000000}" name="inst_get_msg_2" dataDxfId="138">
      <calculatedColumnFormula>XLS_Overview!$B$9</calculatedColumnFormula>
    </tableColumn>
    <tableColumn id="100" xr3:uid="{00000000-0010-0000-0100-000064000000}" name="inst_get_msg_3" dataDxfId="137">
      <calculatedColumnFormula>XLS_Overview!$B$10</calculatedColumnFormula>
    </tableColumn>
    <tableColumn id="101" xr3:uid="{00000000-0010-0000-0100-000065000000}" name="inst_get_msg_4" dataDxfId="136"/>
    <tableColumn id="4" xr3:uid="{AA1CB46A-25E7-468E-A750-4245F9569050}" name="inst_get_msg_41" dataDxfId="135"/>
    <tableColumn id="3" xr3:uid="{00000000-0010-0000-0100-000003000000}" name="inst_get_msg_42" dataDxfId="134"/>
    <tableColumn id="102" xr3:uid="{00000000-0010-0000-0100-000066000000}" name="inst_get_msg_5" dataDxfId="133"/>
    <tableColumn id="103" xr3:uid="{00000000-0010-0000-0100-000067000000}" name="inst_get_title_1" dataDxfId="132">
      <calculatedColumnFormula>XLS_Overview!$A$4</calculatedColumnFormula>
    </tableColumn>
    <tableColumn id="104" xr3:uid="{00000000-0010-0000-0100-000068000000}" name="inst_lang_msg_1" dataDxfId="131">
      <calculatedColumnFormula>XLS_Overview!$A$13</calculatedColumnFormula>
    </tableColumn>
    <tableColumn id="105" xr3:uid="{00000000-0010-0000-0100-000069000000}" name="inst_lang_title_1" dataDxfId="130">
      <calculatedColumnFormula>XLS_Overview!$A$14</calculatedColumnFormula>
    </tableColumn>
    <tableColumn id="106" xr3:uid="{00000000-0010-0000-0100-00006A000000}" name="inst_opt_msg_1" dataDxfId="129">
      <calculatedColumnFormula>XLS_Overview!$A$15</calculatedColumnFormula>
    </tableColumn>
    <tableColumn id="107" xr3:uid="{00000000-0010-0000-0100-00006B000000}" name="inst_opt_msg_2" dataDxfId="128">
      <calculatedColumnFormula>XLS_Overview!$A$16</calculatedColumnFormula>
    </tableColumn>
    <tableColumn id="108" xr3:uid="{00000000-0010-0000-0100-00006C000000}" name="inst_opt_msg_3" dataDxfId="127">
      <calculatedColumnFormula>XLS_Overview!$A$17</calculatedColumnFormula>
    </tableColumn>
    <tableColumn id="109" xr3:uid="{00000000-0010-0000-0100-00006D000000}" name="inst_opt_title_1" dataDxfId="126">
      <calculatedColumnFormula>XLS_Overview!$A$5</calculatedColumnFormula>
    </tableColumn>
    <tableColumn id="116" xr3:uid="{00000000-0010-0000-0100-000074000000}" name="inst_prep_title_1" dataDxfId="125">
      <calculatedColumnFormula>XLS_Overview!$A$12</calculatedColumnFormula>
    </tableColumn>
    <tableColumn id="117" xr3:uid="{00000000-0010-0000-0100-000075000000}" name="inst_test_msg_1" dataDxfId="124"/>
    <tableColumn id="118" xr3:uid="{00000000-0010-0000-0100-000076000000}" name="inst_test_msg_2" dataDxfId="123">
      <calculatedColumnFormula>XLS_Overview!$A$3</calculatedColumnFormula>
    </tableColumn>
    <tableColumn id="120" xr3:uid="{00000000-0010-0000-0100-000078000000}" name="intro_aim_msg1" dataDxfId="122"/>
    <tableColumn id="121" xr3:uid="{00000000-0010-0000-0100-000079000000}" name="intro_aim_msg2" dataDxfId="121"/>
    <tableColumn id="122" xr3:uid="{00000000-0010-0000-0100-00007A000000}" name="intro_aim_msg3" dataDxfId="120"/>
    <tableColumn id="123" xr3:uid="{00000000-0010-0000-0100-00007B000000}" name="intro_aim_sectiontitle" dataDxfId="119"/>
    <tableColumn id="124" xr3:uid="{00000000-0010-0000-0100-00007C000000}" name="intro_maintitle" dataDxfId="118"/>
    <tableColumn id="125" xr3:uid="{00000000-0010-0000-0100-00007D000000}" name="intro_overview_msg_1" dataDxfId="117"/>
    <tableColumn id="126" xr3:uid="{00000000-0010-0000-0100-00007E000000}" name="intro_overview_msg_2" dataDxfId="116"/>
    <tableColumn id="127" xr3:uid="{00000000-0010-0000-0100-00007F000000}" name="intro_overview_msg_3" dataDxfId="115"/>
    <tableColumn id="128" xr3:uid="{00000000-0010-0000-0100-000080000000}" name="intro_overview_msg_4" dataDxfId="114"/>
    <tableColumn id="129" xr3:uid="{00000000-0010-0000-0100-000081000000}" name="intro_overview_msg_6" dataDxfId="113"/>
    <tableColumn id="130" xr3:uid="{00000000-0010-0000-0100-000082000000}" name="intro_overview_sectiontitle" dataDxfId="112"/>
    <tableColumn id="131" xr3:uid="{00000000-0010-0000-0100-000083000000}" name="over_app_msg_1" dataDxfId="111"/>
    <tableColumn id="132" xr3:uid="{00000000-0010-0000-0100-000084000000}" name="over_app_msg_2" dataDxfId="110"/>
    <tableColumn id="133" xr3:uid="{00000000-0010-0000-0100-000085000000}" name="over_app_msg_3" dataDxfId="109"/>
    <tableColumn id="134" xr3:uid="{00000000-0010-0000-0100-000086000000}" name="over_app_msg_4" dataDxfId="108"/>
    <tableColumn id="135" xr3:uid="{00000000-0010-0000-0100-000087000000}" name="over_calc_desc_1" dataDxfId="107"/>
    <tableColumn id="136" xr3:uid="{00000000-0010-0000-0100-000088000000}" name="over_calc_msg_1" dataDxfId="106"/>
    <tableColumn id="137" xr3:uid="{00000000-0010-0000-0100-000089000000}" name="over_calc_msg_2" dataDxfId="105"/>
    <tableColumn id="138" xr3:uid="{00000000-0010-0000-0100-00008A000000}" name="over_calc_msg_3" dataDxfId="104"/>
    <tableColumn id="139" xr3:uid="{00000000-0010-0000-0100-00008B000000}" name="over_calc_msg_4" dataDxfId="103"/>
    <tableColumn id="140" xr3:uid="{00000000-0010-0000-0100-00008C000000}" name="over_calc_msg_5" dataDxfId="102"/>
    <tableColumn id="141" xr3:uid="{00000000-0010-0000-0100-00008D000000}" name="over_cond_desc_1" dataDxfId="101"/>
    <tableColumn id="142" xr3:uid="{00000000-0010-0000-0100-00008E000000}" name="over_cond_desc_2" dataDxfId="100"/>
    <tableColumn id="143" xr3:uid="{00000000-0010-0000-0100-00008F000000}" name="over_cond_desc_3" dataDxfId="99"/>
    <tableColumn id="144" xr3:uid="{00000000-0010-0000-0100-000090000000}" name="over_cond_desc_4" dataDxfId="98"/>
    <tableColumn id="145" xr3:uid="{00000000-0010-0000-0100-000091000000}" name="over_cond_desc_6" dataDxfId="97"/>
    <tableColumn id="146" xr3:uid="{00000000-0010-0000-0100-000092000000}" name="over_cond_desc_7" dataDxfId="96"/>
    <tableColumn id="147" xr3:uid="{00000000-0010-0000-0100-000093000000}" name="over_cond_msg_1" dataDxfId="95"/>
    <tableColumn id="148" xr3:uid="{00000000-0010-0000-0100-000094000000}" name="over_cond_msg_2" dataDxfId="94"/>
    <tableColumn id="149" xr3:uid="{00000000-0010-0000-0100-000095000000}" name="over_cond_msg_3" dataDxfId="93"/>
    <tableColumn id="151" xr3:uid="{00000000-0010-0000-0100-000097000000}" name="over_cond_msg_5" dataDxfId="92"/>
    <tableColumn id="152" xr3:uid="{00000000-0010-0000-0100-000098000000}" name="over_const_desc_1" dataDxfId="91"/>
    <tableColumn id="153" xr3:uid="{00000000-0010-0000-0100-000099000000}" name="over_const_desc_2" dataDxfId="90"/>
    <tableColumn id="154" xr3:uid="{00000000-0010-0000-0100-00009A000000}" name="over_const_desc_3" dataDxfId="89"/>
    <tableColumn id="155" xr3:uid="{00000000-0010-0000-0100-00009B000000}" name="over_const_msg_1" dataDxfId="88"/>
    <tableColumn id="156" xr3:uid="{00000000-0010-0000-0100-00009C000000}" name="over_const_msg_2" dataDxfId="87"/>
    <tableColumn id="157" xr3:uid="{00000000-0010-0000-0100-00009D000000}" name="over_const_msg_3" dataDxfId="86"/>
    <tableColumn id="158" xr3:uid="{00000000-0010-0000-0100-00009E000000}" name="over_const_msg_4" dataDxfId="85"/>
    <tableColumn id="159" xr3:uid="{00000000-0010-0000-0100-00009F000000}" name="over_const_msg_5" dataDxfId="84"/>
    <tableColumn id="160" xr3:uid="{00000000-0010-0000-0100-0000A0000000}" name="over_const_msg_6" dataDxfId="83"/>
    <tableColumn id="161" xr3:uid="{00000000-0010-0000-0100-0000A1000000}" name="over_far_maintitle" dataDxfId="82"/>
    <tableColumn id="162" xr3:uid="{00000000-0010-0000-0100-0000A2000000}" name="over_far_msg_1" dataDxfId="81"/>
    <tableColumn id="163" xr3:uid="{00000000-0010-0000-0100-0000A3000000}" name="over_far_subtitle_1" dataDxfId="80"/>
    <tableColumn id="164" xr3:uid="{00000000-0010-0000-0100-0000A4000000}" name="over_far_subtitle_2" dataDxfId="79"/>
    <tableColumn id="165" xr3:uid="{00000000-0010-0000-0100-0000A5000000}" name="over_gen_maintitle" dataDxfId="78"/>
    <tableColumn id="166" xr3:uid="{00000000-0010-0000-0100-0000A6000000}" name="over_gen_role_desc_1" dataDxfId="77"/>
    <tableColumn id="167" xr3:uid="{00000000-0010-0000-0100-0000A7000000}" name="over_gen_role_desc_10" dataDxfId="76"/>
    <tableColumn id="168" xr3:uid="{00000000-0010-0000-0100-0000A8000000}" name="over_gen_role_desc_11" dataDxfId="75"/>
    <tableColumn id="169" xr3:uid="{00000000-0010-0000-0100-0000A9000000}" name="over_gen_role_desc_12" dataDxfId="74"/>
    <tableColumn id="170" xr3:uid="{00000000-0010-0000-0100-0000AA000000}" name="over_gen_role_desc_13" dataDxfId="73"/>
    <tableColumn id="171" xr3:uid="{00000000-0010-0000-0100-0000AB000000}" name="over_gen_role_desc_14" dataDxfId="72"/>
    <tableColumn id="172" xr3:uid="{00000000-0010-0000-0100-0000AC000000}" name="over_gen_role_desc_15" dataDxfId="71"/>
    <tableColumn id="173" xr3:uid="{00000000-0010-0000-0100-0000AD000000}" name="over_gen_role_desc_2" dataDxfId="70"/>
    <tableColumn id="174" xr3:uid="{00000000-0010-0000-0100-0000AE000000}" name="over_gen_role_desc_3" dataDxfId="69"/>
    <tableColumn id="175" xr3:uid="{00000000-0010-0000-0100-0000AF000000}" name="over_gen_role_desc_4" dataDxfId="68"/>
    <tableColumn id="176" xr3:uid="{00000000-0010-0000-0100-0000B0000000}" name="over_gen_role_desc_5" dataDxfId="67"/>
    <tableColumn id="177" xr3:uid="{00000000-0010-0000-0100-0000B1000000}" name="over_gen_role_desc_6" dataDxfId="66"/>
    <tableColumn id="178" xr3:uid="{00000000-0010-0000-0100-0000B2000000}" name="over_gen_role_desc_7" dataDxfId="65"/>
    <tableColumn id="179" xr3:uid="{00000000-0010-0000-0100-0000B3000000}" name="over_gen_role_desc_8" dataDxfId="64"/>
    <tableColumn id="180" xr3:uid="{00000000-0010-0000-0100-0000B4000000}" name="over_gen_role_desc_9" dataDxfId="63"/>
    <tableColumn id="181" xr3:uid="{00000000-0010-0000-0100-0000B5000000}" name="over_gen_role_msg_1" dataDxfId="62"/>
    <tableColumn id="182" xr3:uid="{00000000-0010-0000-0100-0000B6000000}" name="over_gen_role_msg_10" dataDxfId="61"/>
    <tableColumn id="183" xr3:uid="{00000000-0010-0000-0100-0000B7000000}" name="over_gen_role_msg_11" dataDxfId="60"/>
    <tableColumn id="184" xr3:uid="{00000000-0010-0000-0100-0000B8000000}" name="over_gen_role_msg_12" dataDxfId="59"/>
    <tableColumn id="185" xr3:uid="{00000000-0010-0000-0100-0000B9000000}" name="over_gen_role_msg_13" dataDxfId="58"/>
    <tableColumn id="186" xr3:uid="{00000000-0010-0000-0100-0000BA000000}" name="over_gen_role_msg_14" dataDxfId="57"/>
    <tableColumn id="187" xr3:uid="{00000000-0010-0000-0100-0000BB000000}" name="over_gen_role_msg_15" dataDxfId="56"/>
    <tableColumn id="188" xr3:uid="{00000000-0010-0000-0100-0000BC000000}" name="over_gen_role_msg_2" dataDxfId="55"/>
    <tableColumn id="189" xr3:uid="{00000000-0010-0000-0100-0000BD000000}" name="over_gen_role_msg_3" dataDxfId="54"/>
    <tableColumn id="190" xr3:uid="{00000000-0010-0000-0100-0000BE000000}" name="over_gen_role_msg_4" dataDxfId="53"/>
    <tableColumn id="191" xr3:uid="{00000000-0010-0000-0100-0000BF000000}" name="over_gen_role_msg_5" dataDxfId="52"/>
    <tableColumn id="192" xr3:uid="{00000000-0010-0000-0100-0000C0000000}" name="over_gen_role_msg_6" dataDxfId="51"/>
    <tableColumn id="193" xr3:uid="{00000000-0010-0000-0100-0000C1000000}" name="over_gen_role_msg_7" dataDxfId="50"/>
    <tableColumn id="194" xr3:uid="{00000000-0010-0000-0100-0000C2000000}" name="over_gen_role_msg_8" dataDxfId="49"/>
    <tableColumn id="195" xr3:uid="{00000000-0010-0000-0100-0000C3000000}" name="over_gen_role_msg_9" dataDxfId="48"/>
    <tableColumn id="196" xr3:uid="{00000000-0010-0000-0100-0000C4000000}" name="over_gen_subtitle_12" dataDxfId="47"/>
    <tableColumn id="197" xr3:uid="{00000000-0010-0000-0100-0000C5000000}" name="over_gen_subtitle_2" dataDxfId="46"/>
    <tableColumn id="198" xr3:uid="{00000000-0010-0000-0100-0000C6000000}" name="over_gen_type_def_1" dataDxfId="45"/>
    <tableColumn id="199" xr3:uid="{00000000-0010-0000-0100-0000C7000000}" name="over_gen_type_def_10" dataDxfId="44"/>
    <tableColumn id="200" xr3:uid="{00000000-0010-0000-0100-0000C8000000}" name="over_gen_type_def_11" dataDxfId="43"/>
    <tableColumn id="201" xr3:uid="{00000000-0010-0000-0100-0000C9000000}" name="over_gen_type_def_12" dataDxfId="42"/>
    <tableColumn id="202" xr3:uid="{00000000-0010-0000-0100-0000CA000000}" name="over_gen_type_def_13" dataDxfId="41"/>
    <tableColumn id="203" xr3:uid="{00000000-0010-0000-0100-0000CB000000}" name="over_gen_type_def_14" dataDxfId="40"/>
    <tableColumn id="204" xr3:uid="{00000000-0010-0000-0100-0000CC000000}" name="over_gen_type_def_2" dataDxfId="39"/>
    <tableColumn id="205" xr3:uid="{00000000-0010-0000-0100-0000CD000000}" name="over_gen_type_def_3" dataDxfId="38"/>
    <tableColumn id="206" xr3:uid="{00000000-0010-0000-0100-0000CE000000}" name="over_gen_type_def_4" dataDxfId="37"/>
    <tableColumn id="207" xr3:uid="{00000000-0010-0000-0100-0000CF000000}" name="over_gen_type_def_5" dataDxfId="36"/>
    <tableColumn id="208" xr3:uid="{00000000-0010-0000-0100-0000D0000000}" name="over_gen_type_def_6" dataDxfId="35"/>
    <tableColumn id="209" xr3:uid="{00000000-0010-0000-0100-0000D1000000}" name="over_gen_type_def_7" dataDxfId="34"/>
    <tableColumn id="210" xr3:uid="{00000000-0010-0000-0100-0000D2000000}" name="over_gen_type_def_8" dataDxfId="33"/>
    <tableColumn id="211" xr3:uid="{00000000-0010-0000-0100-0000D3000000}" name="over_gen_type_def_9" dataDxfId="32"/>
    <tableColumn id="212" xr3:uid="{00000000-0010-0000-0100-0000D4000000}" name="over_gen_type_msg_1" dataDxfId="31"/>
    <tableColumn id="213" xr3:uid="{00000000-0010-0000-0100-0000D5000000}" name="over_gen_type_msg_10" dataDxfId="30"/>
    <tableColumn id="214" xr3:uid="{00000000-0010-0000-0100-0000D6000000}" name="over_gen_type_msg_11" dataDxfId="29"/>
    <tableColumn id="215" xr3:uid="{00000000-0010-0000-0100-0000D7000000}" name="over_gen_type_msg_12" dataDxfId="28"/>
    <tableColumn id="216" xr3:uid="{00000000-0010-0000-0100-0000D8000000}" name="over_gen_type_msg_13" dataDxfId="27"/>
    <tableColumn id="217" xr3:uid="{00000000-0010-0000-0100-0000D9000000}" name="over_gen_type_msg_14" dataDxfId="26"/>
    <tableColumn id="218" xr3:uid="{00000000-0010-0000-0100-0000DA000000}" name="over_gen_type_msg_2" dataDxfId="25"/>
    <tableColumn id="219" xr3:uid="{00000000-0010-0000-0100-0000DB000000}" name="over_gen_type_msg_3" dataDxfId="24"/>
    <tableColumn id="220" xr3:uid="{00000000-0010-0000-0100-0000DC000000}" name="over_gen_type_msg_4" dataDxfId="23"/>
    <tableColumn id="221" xr3:uid="{00000000-0010-0000-0100-0000DD000000}" name="over_gen_type_msg_5" dataDxfId="22"/>
    <tableColumn id="222" xr3:uid="{00000000-0010-0000-0100-0000DE000000}" name="over_gen_type_msg_6" dataDxfId="21"/>
    <tableColumn id="223" xr3:uid="{00000000-0010-0000-0100-0000DF000000}" name="over_gen_type_msg_7" dataDxfId="20"/>
    <tableColumn id="224" xr3:uid="{00000000-0010-0000-0100-0000E0000000}" name="over_gen_type_msg_8" dataDxfId="19"/>
    <tableColumn id="225" xr3:uid="{00000000-0010-0000-0100-0000E1000000}" name="over_gen_type_msg_9" dataDxfId="18"/>
    <tableColumn id="226" xr3:uid="{00000000-0010-0000-0100-0000E2000000}" name="over_gen_type_subtitle_1" dataDxfId="17"/>
    <tableColumn id="227" xr3:uid="{00000000-0010-0000-0100-0000E3000000}" name="over_grp_msg_1" dataDxfId="16"/>
    <tableColumn id="228" xr3:uid="{00000000-0010-0000-0100-0000E4000000}" name="over_rpt_msg_1" dataDxfId="15"/>
    <tableColumn id="229" xr3:uid="{00000000-0010-0000-0100-0000E5000000}" name="over_settings_maintitle" dataDxfId="14"/>
    <tableColumn id="230" xr3:uid="{00000000-0010-0000-0100-0000E6000000}" name="over_settings_msg_1" dataDxfId="13"/>
    <tableColumn id="231" xr3:uid="{00000000-0010-0000-0100-0000E7000000}" name="over_settings_subtitle_1" dataDxfId="12"/>
    <tableColumn id="232" xr3:uid="{00000000-0010-0000-0100-0000E8000000}" name="over_settings_subtitle_2" dataDxfId="11"/>
    <tableColumn id="233" xr3:uid="{00000000-0010-0000-0100-0000E9000000}" name="over_settings_subtitle_3" dataDxfId="10"/>
    <tableColumn id="234" xr3:uid="{00000000-0010-0000-0100-0000EA000000}" name="over_settings_subtitle_4" dataDxfId="9"/>
    <tableColumn id="235" xr3:uid="{00000000-0010-0000-0100-0000EB000000}" name="over_type_subtitle_1" dataDxfId="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NM_list" displayName="tNM_list" ref="B9:G185" totalsRowShown="0" headerRowDxfId="7" dataDxfId="6">
  <autoFilter ref="B9:G185" xr:uid="{00000000-0009-0000-0100-000003000000}"/>
  <sortState xmlns:xlrd2="http://schemas.microsoft.com/office/spreadsheetml/2017/richdata2" ref="B11:C69">
    <sortCondition ref="B10:B69"/>
  </sortState>
  <tableColumns count="6">
    <tableColumn id="1" xr3:uid="{00000000-0010-0000-0200-000001000000}" name="name" dataDxfId="5"/>
    <tableColumn id="2" xr3:uid="{00000000-0010-0000-0200-000002000000}" name="content" dataDxfId="4">
      <calculatedColumnFormula>XLS_Overview!$A$3</calculatedColumnFormula>
    </tableColumn>
    <tableColumn id="3" xr3:uid="{00000000-0010-0000-0200-000003000000}" name="french" dataDxfId="3"/>
    <tableColumn id="64" xr3:uid="{00000000-0010-0000-0200-000040000000}" name="backup_english" dataDxfId="2"/>
    <tableColumn id="65" xr3:uid="{00000000-0010-0000-0200-000041000000}" name="formula_translate" dataDxfId="1">
      <calculatedColumnFormula>CONCATENATE("INDEX(tTrad[",tNM_list[[#This Row],[name]],"],MATCH(sl_language,tTrad[[Langue]:[Langue]],0))")</calculatedColumnFormula>
    </tableColumn>
    <tableColumn id="4" xr3:uid="{00000000-0010-0000-0200-000004000000}" name="Column1" dataDxfId="0">
      <calculatedColumnFormula>INDEX(INDIRECT("tTrad["&amp;tNM_list[[#This Row],[name]]&amp;"]"),MATCH(sl_language,tTrad[[Langue]:[Langue]],0))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9900"/>
  </sheetPr>
  <dimension ref="A1:H41"/>
  <sheetViews>
    <sheetView showGridLines="0" showRowColHeaders="0" topLeftCell="B1" zoomScale="80" zoomScaleNormal="80" zoomScalePageLayoutView="80" workbookViewId="0">
      <selection activeCell="B7" sqref="B7"/>
    </sheetView>
  </sheetViews>
  <sheetFormatPr defaultColWidth="8.7109375" defaultRowHeight="15" x14ac:dyDescent="0.25"/>
  <cols>
    <col min="1" max="1" width="5.28515625" style="1" hidden="1" customWidth="1"/>
    <col min="2" max="2" width="102.140625" style="29" customWidth="1"/>
    <col min="3" max="5" width="8.7109375" style="1"/>
    <col min="6" max="6" width="78.28515625" style="1" customWidth="1"/>
    <col min="7" max="16384" width="8.7109375" style="1"/>
  </cols>
  <sheetData>
    <row r="1" spans="2:8" ht="18" x14ac:dyDescent="0.25">
      <c r="B1" s="26" t="s">
        <v>905</v>
      </c>
    </row>
    <row r="2" spans="2:8" ht="21.6" customHeight="1" thickBot="1" x14ac:dyDescent="0.3"/>
    <row r="3" spans="2:8" ht="15.75" thickBot="1" x14ac:dyDescent="0.3">
      <c r="B3" s="28" t="str">
        <f>INDEX(tTrad[intro_maintitle],MATCH(sl_language,tTrad[[Langue]:[Langue]],0))</f>
        <v>Tutorial version 0.3</v>
      </c>
    </row>
    <row r="4" spans="2:8" ht="15.75" thickBot="1" x14ac:dyDescent="0.3"/>
    <row r="5" spans="2:8" ht="15.75" x14ac:dyDescent="0.25">
      <c r="B5" s="57" t="s">
        <v>0</v>
      </c>
    </row>
    <row r="6" spans="2:8" ht="15.75" thickBot="1" x14ac:dyDescent="0.3">
      <c r="B6" s="60" t="s">
        <v>88</v>
      </c>
    </row>
    <row r="8" spans="2:8" ht="25.5" customHeight="1" x14ac:dyDescent="0.25">
      <c r="B8" s="30" t="str">
        <f>INDEX(tTrad[intro_aim_sectiontitle],MATCH(sl_language,tTrad[[Langue]:[Langue]],0))</f>
        <v>Aim of this document:</v>
      </c>
    </row>
    <row r="9" spans="2:8" ht="101.25" customHeight="1" x14ac:dyDescent="0.25">
      <c r="B9" s="36" t="str">
        <f>INDEX(tTrad[intro_aim_msg1],MATCH(sl_language,tTrad[[Langue]:[Langue]],0))</f>
        <v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v>
      </c>
      <c r="H9" s="31"/>
    </row>
    <row r="10" spans="2:8" ht="62.25" customHeight="1" x14ac:dyDescent="0.25">
      <c r="B10" s="37" t="str">
        <f>INDEX(tTrad[intro_aim_msg2],MATCH(sl_language,tTrad[[Langue]:[Langue]],0))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c r="F10" s="27"/>
    </row>
    <row r="11" spans="2:8" ht="47.25" customHeight="1" x14ac:dyDescent="0.25">
      <c r="B11" s="35" t="str">
        <f>INDEX(tTrad[intro_aim_msg3],MATCH(sl_language,tTrad[[Langue]:[Langue]],0))</f>
        <v xml:space="preserve">    Variable NAMES, i.e. the names as set under column "name" are NOT to be changed. Only if new questions are added, new  names can be introduced. Ask for assistance if questions need to be added.</v>
      </c>
      <c r="F11" s="27"/>
    </row>
    <row r="12" spans="2:8" ht="5.25" customHeight="1" x14ac:dyDescent="0.25">
      <c r="B12" s="32"/>
    </row>
    <row r="13" spans="2:8" x14ac:dyDescent="0.25">
      <c r="B13" s="30" t="str">
        <f>INDEX(tTrad[intro_overview_sectiontitle],MATCH(sl_language,tTrad[[Langue]:[Langue]],0))</f>
        <v>Overview</v>
      </c>
    </row>
    <row r="15" spans="2:8" ht="28.5" x14ac:dyDescent="0.25">
      <c r="B15" s="35" t="str">
        <f>INDEX(tTrad[intro_overview_msg_6],MATCH(sl_language,tTrad[[Langue]:[Langue]],0))</f>
        <v>The three orange tabs are the ones with instructions as to how the form works and how to adapt it to a local context.</v>
      </c>
    </row>
    <row r="17" spans="2:2" x14ac:dyDescent="0.25">
      <c r="B17" s="175" t="str">
        <f>INDEX(tTrad[intro_overview_msg_1],MATCH(sl_language,tTrad[[Langue]:[Langue]],0))</f>
        <v>The three green tabs are the ones with the content of the form:</v>
      </c>
    </row>
    <row r="18" spans="2:2" x14ac:dyDescent="0.25">
      <c r="B18" s="176" t="str">
        <f>INDEX(tTrad[intro_overview_msg_2],MATCH(sl_language,tTrad[[Langue]:[Langue]],0))</f>
        <v xml:space="preserve">    survey (where the survey questions are listed)</v>
      </c>
    </row>
    <row r="19" spans="2:2" x14ac:dyDescent="0.25">
      <c r="B19" s="176" t="str">
        <f>INDEX(tTrad[intro_overview_msg_3],MATCH(sl_language,tTrad[[Langue]:[Langue]],0))</f>
        <v xml:space="preserve">    choices (where the choices for multiple and single response questions are listed)</v>
      </c>
    </row>
    <row r="20" spans="2:2" x14ac:dyDescent="0.25">
      <c r="B20" s="176" t="str">
        <f>INDEX(tTrad[intro_overview_msg_4],MATCH(sl_language,tTrad[[Langue]:[Langue]],0))</f>
        <v xml:space="preserve">    settings (where the general form settings are described)</v>
      </c>
    </row>
    <row r="21" spans="2:2" x14ac:dyDescent="0.25">
      <c r="B21" s="30"/>
    </row>
    <row r="22" spans="2:2" x14ac:dyDescent="0.25">
      <c r="B22" s="1"/>
    </row>
    <row r="23" spans="2:2" s="39" customFormat="1" ht="11.25" x14ac:dyDescent="0.25"/>
    <row r="24" spans="2:2" s="38" customFormat="1" x14ac:dyDescent="0.25"/>
    <row r="25" spans="2:2" s="38" customFormat="1" x14ac:dyDescent="0.25"/>
    <row r="26" spans="2:2" x14ac:dyDescent="0.25">
      <c r="B26" s="33"/>
    </row>
    <row r="27" spans="2:2" x14ac:dyDescent="0.25">
      <c r="B27" s="1"/>
    </row>
    <row r="39" spans="2:2" x14ac:dyDescent="0.25">
      <c r="B39" s="34"/>
    </row>
    <row r="40" spans="2:2" x14ac:dyDescent="0.25">
      <c r="B40" s="34"/>
    </row>
    <row r="41" spans="2:2" x14ac:dyDescent="0.25">
      <c r="B41" s="34"/>
    </row>
  </sheetData>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META!$B$5:$B$6</xm:f>
          </x14:formula1>
          <xm:sqref>B6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sheetPr>
  <dimension ref="A1:B73"/>
  <sheetViews>
    <sheetView showGridLines="0" showRowColHeaders="0" zoomScale="80" zoomScaleNormal="80" zoomScalePageLayoutView="80" workbookViewId="0">
      <selection activeCell="G20" sqref="G20"/>
    </sheetView>
  </sheetViews>
  <sheetFormatPr defaultColWidth="8.7109375" defaultRowHeight="15" x14ac:dyDescent="0.25"/>
  <cols>
    <col min="1" max="1" width="81" style="4" customWidth="1"/>
    <col min="2" max="2" width="62.7109375" style="4" customWidth="1"/>
    <col min="3" max="16384" width="8.7109375" style="4"/>
  </cols>
  <sheetData>
    <row r="1" spans="1:2" s="6" customFormat="1" ht="14.25" x14ac:dyDescent="0.25">
      <c r="A1" s="6" t="str">
        <f>INDEX(tTrad[over_gen_maintitle],MATCH(sl_language,tTrad[[Langue]:[Langue]],0))</f>
        <v>I. General information</v>
      </c>
    </row>
    <row r="2" spans="1:2" s="6" customFormat="1" ht="14.25" x14ac:dyDescent="0.25"/>
    <row r="3" spans="1:2" x14ac:dyDescent="0.25">
      <c r="A3" s="6" t="str">
        <f>INDEX(tTrad[over_type_subtitle_1],MATCH(sl_language,tTrad[[Langue]:[Langue]],0))</f>
        <v>I.1.  Type of questions (or variables)</v>
      </c>
      <c r="B3" s="5"/>
    </row>
    <row r="4" spans="1:2" ht="15.75" thickBot="1" x14ac:dyDescent="0.3">
      <c r="A4" s="17" t="s">
        <v>2</v>
      </c>
      <c r="B4" s="18" t="str">
        <f>INDEX(tTrad[over_gen_type_def_1],MATCH(sl_language,tTrad[[Langue]:[Langue]],0))</f>
        <v>For free text inputs.</v>
      </c>
    </row>
    <row r="5" spans="1:2" x14ac:dyDescent="0.25">
      <c r="A5" s="14" t="s">
        <v>3</v>
      </c>
      <c r="B5" s="13" t="str">
        <f>INDEX(tTrad[over_gen_type_def_2],MATCH(sl_language,tTrad[[Langue]:[Langue]],0))</f>
        <v>Round numbers entry.</v>
      </c>
    </row>
    <row r="6" spans="1:2" x14ac:dyDescent="0.25">
      <c r="A6" s="16" t="s">
        <v>4</v>
      </c>
      <c r="B6" s="15" t="str">
        <f>INDEX(tTrad[over_gen_type_def_3],MATCH(sl_language,tTrad[[Langue]:[Langue]],0))</f>
        <v>Decimal numbers entry.</v>
      </c>
    </row>
    <row r="7" spans="1:2" ht="90.95" customHeight="1" x14ac:dyDescent="0.25">
      <c r="A7" s="14" t="s">
        <v>5</v>
      </c>
      <c r="B7" s="13" t="str">
        <f>INDEX(tTrad[over_gen_type_def_4],MATCH(sl_language,tTrad[[Langue]:[Langue]],0))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8" spans="1:2" ht="28.5" x14ac:dyDescent="0.25">
      <c r="A8" s="16" t="s">
        <v>6</v>
      </c>
      <c r="B8" s="15" t="str">
        <f>INDEX(tTrad[over_gen_type_def_5],MATCH(sl_language,tTrad[[Langue]:[Langue]],0))</f>
        <v>Same as "select_one", except that the user can choose as many options as he wants.</v>
      </c>
    </row>
    <row r="9" spans="1:2" x14ac:dyDescent="0.25">
      <c r="A9" s="14" t="s">
        <v>7</v>
      </c>
      <c r="B9" s="13" t="str">
        <f>INDEX(tTrad[over_gen_type_def_6],MATCH(sl_language,tTrad[[Langue]:[Langue]],0))</f>
        <v>Prints a note on the screen, but doesn’t allow any input.</v>
      </c>
    </row>
    <row r="10" spans="1:2" x14ac:dyDescent="0.25">
      <c r="A10" s="16" t="s">
        <v>8</v>
      </c>
      <c r="B10" s="15" t="str">
        <f>INDEX(tTrad[over_gen_type_def_7],MATCH(sl_language,tTrad[[Langue]:[Langue]],0))</f>
        <v>To collect GPS coordinates.</v>
      </c>
    </row>
    <row r="11" spans="1:2" x14ac:dyDescent="0.25">
      <c r="A11" s="14" t="s">
        <v>9</v>
      </c>
      <c r="B11" s="13" t="str">
        <f>INDEX(tTrad[over_gen_type_def_8],MATCH(sl_language,tTrad[[Langue]:[Langue]],0))</f>
        <v>To take a picture.</v>
      </c>
    </row>
    <row r="12" spans="1:2" ht="33" customHeight="1" x14ac:dyDescent="0.25">
      <c r="A12" s="16" t="s">
        <v>10</v>
      </c>
      <c r="B12" s="15" t="str">
        <f>INDEX(tTrad[over_gen_type_def_9],MATCH(sl_language,tTrad[[Langue]:[Langue]],0))</f>
        <v>To analyse a barcode, but requires additional applications for this.</v>
      </c>
    </row>
    <row r="13" spans="1:2" x14ac:dyDescent="0.25">
      <c r="A13" s="14" t="s">
        <v>11</v>
      </c>
      <c r="B13" s="13" t="str">
        <f>INDEX(tTrad[over_gen_type_def_10],MATCH(sl_language,tTrad[[Langue]:[Langue]],0))</f>
        <v>Select a date.</v>
      </c>
    </row>
    <row r="14" spans="1:2" x14ac:dyDescent="0.25">
      <c r="A14" s="16" t="s">
        <v>12</v>
      </c>
      <c r="B14" s="15" t="str">
        <f>INDEX(tTrad[over_gen_type_def_11],MATCH(sl_language,tTrad[[Langue]:[Langue]],0))</f>
        <v>Select a date &amp; time.</v>
      </c>
    </row>
    <row r="15" spans="1:2" x14ac:dyDescent="0.25">
      <c r="A15" s="14" t="s">
        <v>13</v>
      </c>
      <c r="B15" s="13" t="str">
        <f>INDEX(tTrad[over_gen_type_def_12],MATCH(sl_language,tTrad[[Langue]:[Langue]],0))</f>
        <v>Record audio.</v>
      </c>
    </row>
    <row r="16" spans="1:2" x14ac:dyDescent="0.25">
      <c r="A16" s="16" t="s">
        <v>14</v>
      </c>
      <c r="B16" s="15" t="str">
        <f>INDEX(tTrad[over_gen_type_def_13],MATCH(sl_language,tTrad[[Langue]:[Langue]],0))</f>
        <v>Record video.</v>
      </c>
    </row>
    <row r="17" spans="1:2" x14ac:dyDescent="0.25">
      <c r="A17" s="14" t="s">
        <v>15</v>
      </c>
      <c r="B17" s="13" t="str">
        <f>INDEX(tTrad[over_gen_type_def_14],MATCH(sl_language,tTrad[[Langue]:[Langue]],0))</f>
        <v>Performs a calculation.</v>
      </c>
    </row>
    <row r="18" spans="1:2" x14ac:dyDescent="0.25">
      <c r="A18" s="12"/>
      <c r="B18" s="5"/>
    </row>
    <row r="19" spans="1:2" x14ac:dyDescent="0.25">
      <c r="A19" s="6" t="str">
        <f>INDEX(tTrad[over_gen_subtitle_2],MATCH(sl_language,tTrad[[Langue]:[Langue]],0))</f>
        <v>I.2. Role of columns</v>
      </c>
      <c r="B19" s="5"/>
    </row>
    <row r="20" spans="1:2" ht="15.75" thickBot="1" x14ac:dyDescent="0.3">
      <c r="A20" s="17" t="s">
        <v>16</v>
      </c>
      <c r="B20" s="17" t="str">
        <f>INDEX(tTrad[over_gen_role_desc_1],MATCH(sl_language,tTrad[[Langue]:[Langue]],0))</f>
        <v>Description</v>
      </c>
    </row>
    <row r="21" spans="1:2" x14ac:dyDescent="0.25">
      <c r="A21" s="14" t="s">
        <v>17</v>
      </c>
      <c r="B21" s="13" t="str">
        <f>INDEX(tTrad[over_gen_role_desc_2],MATCH(sl_language,tTrad[[Langue]:[Langue]],0))</f>
        <v>Question type (text, image...)</v>
      </c>
    </row>
    <row r="22" spans="1:2" x14ac:dyDescent="0.25">
      <c r="A22" s="16" t="s">
        <v>18</v>
      </c>
      <c r="B22" s="15" t="str">
        <f>INDEX(tTrad[over_gen_role_desc_3],MATCH(sl_language,tTrad[[Langue]:[Langue]],0))</f>
        <v>Name of the question (and of the columns in "Output")</v>
      </c>
    </row>
    <row r="23" spans="1:2" ht="57" x14ac:dyDescent="0.25">
      <c r="A23" s="14" t="s">
        <v>19</v>
      </c>
      <c r="B23" s="13" t="str">
        <f>INDEX(tTrad[over_gen_role_desc_4],MATCH(sl_language,tTrad[[Langue]:[Langue]],0))</f>
        <v>What the interviewer will actually see on the phone. You can add as many languages as you want (or remove the columns of languages you don't want to see).</v>
      </c>
    </row>
    <row r="24" spans="1:2" ht="71.25" x14ac:dyDescent="0.25">
      <c r="A24" s="16" t="s">
        <v>20</v>
      </c>
      <c r="B24" s="15" t="str">
        <f>INDEX(tTrad[over_gen_role_desc_5],MATCH(sl_language,tTrad[[Langue]:[Langue]],0))</f>
        <v>A note to the interviewer, to clarify a question, or prompt up a reminder… Don't forget to add the different languages you added for the "label" column (or remove the columns of languages you have removed for "label").</v>
      </c>
    </row>
    <row r="25" spans="1:2" ht="28.5" x14ac:dyDescent="0.25">
      <c r="A25" s="14" t="s">
        <v>21</v>
      </c>
      <c r="B25" s="13" t="str">
        <f>INDEX(tTrad[over_gen_role_desc_6],MATCH(sl_language,tTrad[[Langue]:[Langue]],0))</f>
        <v>Add constraints to the answers (a range for numerical value for example).</v>
      </c>
    </row>
    <row r="26" spans="1:2" ht="28.5" x14ac:dyDescent="0.25">
      <c r="A26" s="16" t="s">
        <v>22</v>
      </c>
      <c r="B26" s="15" t="str">
        <f>INDEX(tTrad[over_gen_role_desc_7],MATCH(sl_language,tTrad[[Langue]:[Langue]],0))</f>
        <v>Message to display if the answer entered doesn’t meet the constraints.</v>
      </c>
    </row>
    <row r="27" spans="1:2" ht="28.5" x14ac:dyDescent="0.25">
      <c r="A27" s="14" t="s">
        <v>23</v>
      </c>
      <c r="B27" s="13" t="str">
        <f>INDEX(tTrad[over_gen_role_desc_8],MATCH(sl_language,tTrad[[Langue]:[Langue]],0))</f>
        <v>Calculates a value (“+”, “-” et div), can calculate age from a date of birth for example.</v>
      </c>
    </row>
    <row r="28" spans="1:2" ht="101.1" customHeight="1" x14ac:dyDescent="0.25">
      <c r="A28" s="16" t="s">
        <v>24</v>
      </c>
      <c r="B28" s="15" t="str">
        <f>INDEX(tTrad[over_gen_role_desc_9],MATCH(sl_language,tTrad[[Langue]:[Langue]],0))</f>
        <v>Adds condition(s) that must be met for the question to show. For example, if the answer to the previous question is « Other », show the question « If other, please specify », otherwise do not show.</v>
      </c>
    </row>
    <row r="29" spans="1:2" ht="28.5" x14ac:dyDescent="0.25">
      <c r="A29" s="16" t="s">
        <v>25</v>
      </c>
      <c r="B29" s="15" t="str">
        <f>INDEX(tTrad[over_gen_role_desc_10],MATCH(sl_language,tTrad[[Langue]:[Langue]],0))</f>
        <v>Makes it possible to repeat questions a number of times automatically.</v>
      </c>
    </row>
    <row r="30" spans="1:2" ht="48.95" customHeight="1" x14ac:dyDescent="0.25">
      <c r="A30" s="14" t="s">
        <v>26</v>
      </c>
      <c r="B30" s="13" t="str">
        <f>INDEX(tTrad[over_gen_role_desc_11],MATCH(sl_language,tTrad[[Langue]:[Langue]],0))</f>
        <v>This is the column to set up cascading lists (options appearing depending on the answers to a previous questions).</v>
      </c>
    </row>
    <row r="31" spans="1:2" ht="28.5" x14ac:dyDescent="0.25">
      <c r="A31" s="16" t="s">
        <v>27</v>
      </c>
      <c r="B31" s="15" t="str">
        <f>INDEX(tTrad[over_gen_role_desc_12],MATCH(sl_language,tTrad[[Langue]:[Langue]],0))</f>
        <v>Widget for display (more later: like a calendar for example).</v>
      </c>
    </row>
    <row r="32" spans="1:2" x14ac:dyDescent="0.25">
      <c r="A32" s="14" t="s">
        <v>28</v>
      </c>
      <c r="B32" s="13" t="str">
        <f>INDEX(tTrad[over_gen_role_desc_13],MATCH(sl_language,tTrad[[Langue]:[Langue]],0))</f>
        <v>Enter “yes” if you want to make an answer mandatory.</v>
      </c>
    </row>
    <row r="33" spans="1:2" ht="51" customHeight="1" x14ac:dyDescent="0.25">
      <c r="A33" s="16" t="s">
        <v>29</v>
      </c>
      <c r="B33" s="15" t="str">
        <f>INDEX(tTrad[over_gen_role_desc_14],MATCH(sl_language,tTrad[[Langue]:[Langue]],0))</f>
        <v>This is the column to be able to view modalities as photos and text (see tab "instructions", section II.2 for more information).</v>
      </c>
    </row>
    <row r="34" spans="1:2" ht="28.5" x14ac:dyDescent="0.25">
      <c r="A34" s="14" t="s">
        <v>798</v>
      </c>
      <c r="B34" s="13" t="str">
        <f>INDEX(tTrad[over_gen_role_desc_15],MATCH(sl_language,tTrad[[Langue]:[Langue]],0))</f>
        <v>To specify in which tabs in the Module your question results will appear.</v>
      </c>
    </row>
    <row r="35" spans="1:2" x14ac:dyDescent="0.25">
      <c r="A35" s="12"/>
      <c r="B35" s="5"/>
    </row>
    <row r="36" spans="1:2" x14ac:dyDescent="0.25">
      <c r="A36" s="7" t="str">
        <f>INDEX(tTrad[over_settings_maintitle],MATCH(sl_language,tTrad[[Langue]:[Langue]],0))</f>
        <v>II. Specific settings</v>
      </c>
      <c r="B36" s="5"/>
    </row>
    <row r="37" spans="1:2" ht="25.5" x14ac:dyDescent="0.25">
      <c r="A37" s="22" t="str">
        <f>INDEX(tTrad[over_settings_msg_1],MATCH(sl_language,tTrad[[Langue]:[Langue]],0))</f>
        <v>The section below describes specific settings that one can define for each question or group of questions.</v>
      </c>
      <c r="B37" s="23"/>
    </row>
    <row r="38" spans="1:2" x14ac:dyDescent="0.25">
      <c r="A38" s="6" t="str">
        <f>INDEX(tTrad[over_settings_subtitle_1],MATCH(sl_language,tTrad[[Langue]:[Langue]],0))</f>
        <v>II.1  Constraints on data</v>
      </c>
      <c r="B38" s="5"/>
    </row>
    <row r="39" spans="1:2" ht="27" customHeight="1" x14ac:dyDescent="0.25">
      <c r="A39" s="22" t="str">
        <f>INDEX(tTrad[over_const_msg_1],MATCH(sl_language,tTrad[[Langue]:[Langue]],0))</f>
        <v>This needs to be put in the “constraint” column.</v>
      </c>
      <c r="B39" s="23"/>
    </row>
    <row r="40" spans="1:2" ht="15.75" thickBot="1" x14ac:dyDescent="0.3">
      <c r="A40" s="10" t="str">
        <f>INDEX(tTrad[over_const_msg_2],MATCH(sl_language,tTrad[[Langue]:[Langue]],0))</f>
        <v>Type of constraint</v>
      </c>
      <c r="B40" s="10" t="str">
        <f>INDEX(tTrad[over_const_desc_1],MATCH(sl_language,tTrad[[Langue]:[Langue]],0))</f>
        <v>Examples</v>
      </c>
    </row>
    <row r="41" spans="1:2" x14ac:dyDescent="0.25">
      <c r="A41" s="9" t="str">
        <f>INDEX(tTrad[over_const_msg_3],MATCH(sl_language,tTrad[[Langue]:[Langue]],0))</f>
        <v>The result for this question must be GREATER THAN 0 and inferior to 30.</v>
      </c>
      <c r="B41" s="9" t="str">
        <f>INDEX(tTrad[over_const_desc_2],MATCH(sl_language,tTrad[[Langue]:[Langue]],0))</f>
        <v>.&gt;=1 and .&lt;=30</v>
      </c>
    </row>
    <row r="42" spans="1:2" x14ac:dyDescent="0.25">
      <c r="A42" s="3" t="str">
        <f>INDEX(tTrad[over_const_msg_4],MATCH(sl_language,tTrad[[Langue]:[Langue]],0))</f>
        <v>THIS ROW must be GREATER OR EQUAL to the value of “HHSIZE”.</v>
      </c>
      <c r="B42" s="3" t="str">
        <f>INDEX(tTrad[over_const_desc_3],MATCH(sl_language,tTrad[[Langue]:[Langue]],0))</f>
        <v>.&lt;${HHSIZE}</v>
      </c>
    </row>
    <row r="43" spans="1:2" x14ac:dyDescent="0.25">
      <c r="A43" s="59" t="str">
        <f>INDEX(tTrad[over_const_msg_5],MATCH(sl_language,tTrad[[Langue]:[Langue]],0))</f>
        <v xml:space="preserve">    You can also add a constraint message in the column "constraint_message".</v>
      </c>
      <c r="B43" s="24"/>
    </row>
    <row r="44" spans="1:2" x14ac:dyDescent="0.25">
      <c r="A44" s="59" t="str">
        <f>INDEX(tTrad[over_const_msg_6],MATCH(sl_language,tTrad[[Langue]:[Langue]],0))</f>
        <v xml:space="preserve">    Notice that a question result can be called upon by using "${VARIABLENAME}".</v>
      </c>
      <c r="B44" s="24"/>
    </row>
    <row r="45" spans="1:2" x14ac:dyDescent="0.25">
      <c r="A45" s="12"/>
      <c r="B45" s="5"/>
    </row>
    <row r="46" spans="1:2" x14ac:dyDescent="0.25">
      <c r="A46" s="6" t="str">
        <f>INDEX(tTrad[over_settings_subtitle_2],MATCH(sl_language,tTrad[[Langue]:[Langue]],0))</f>
        <v>II.2  Conditional questions (“relevant”)</v>
      </c>
      <c r="B46" s="5"/>
    </row>
    <row r="47" spans="1:2" ht="62.1" customHeight="1" x14ac:dyDescent="0.25">
      <c r="A47" s="22" t="str">
        <f>INDEX(tTrad[over_cond_msg_1],MATCH(sl_language,tTrad[[Langue]:[Langue]],0))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c r="B47" s="23"/>
    </row>
    <row r="48" spans="1:2" ht="15.75" thickBot="1" x14ac:dyDescent="0.3">
      <c r="A48" s="10" t="str">
        <f>INDEX(tTrad[over_cond_msg_2],MATCH(sl_language,tTrad[[Langue]:[Langue]],0))</f>
        <v>Type of condition</v>
      </c>
      <c r="B48" s="10" t="str">
        <f>INDEX(tTrad[over_cond_desc_1],MATCH(sl_language,tTrad[[Langue]:[Langue]],0))</f>
        <v>Examples</v>
      </c>
    </row>
    <row r="49" spans="1:2" ht="25.5" x14ac:dyDescent="0.25">
      <c r="A49" s="9" t="str">
        <f>INDEX(tTrad[over_cond_msg_3],MATCH(sl_language,tTrad[[Langue]:[Langue]],0))</f>
        <v>The questions on household members will only appear if the variable “${DMCONST}” is equal to 1.</v>
      </c>
      <c r="B49" s="9" t="str">
        <f>INDEX(tTrad[over_cond_desc_2],MATCH(sl_language,tTrad[[Langue]:[Langue]],0))</f>
        <v>${DMCONST} = 1</v>
      </c>
    </row>
    <row r="50" spans="1:2" x14ac:dyDescent="0.25">
      <c r="A50" s="9"/>
      <c r="B50" s="9"/>
    </row>
    <row r="51" spans="1:2" ht="71.099999999999994" customHeight="1" x14ac:dyDescent="0.25">
      <c r="A51" s="9" t="str">
        <f>INDEX(tTrad[over_cond_msg_5],MATCH(sl_language,tTrad[[Langue]:[Langue]],0))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c r="B51" s="9" t="str">
        <f>INDEX(tTrad[over_cond_desc_4],MATCH(sl_language,tTrad[[Langue]:[Langue]],0))</f>
        <v>${ENA_LIV_HHMAGE} &gt;= 15 and ${ENA_LIV_HHMAGE} &lt;= 49 and ${ENA_LIV_HHMSEX} = 'f'</v>
      </c>
    </row>
    <row r="52" spans="1:2" x14ac:dyDescent="0.25">
      <c r="A52" s="11"/>
      <c r="B52"/>
    </row>
    <row r="53" spans="1:2" ht="22.5" x14ac:dyDescent="0.25">
      <c r="A53" s="59" t="str">
        <f>INDEX(tTrad[over_cond_desc_6],MATCH(sl_language,tTrad[[Langue]:[Langue]],0))</f>
        <v xml:space="preserve">    You cannot make a reference to a variable that will receive a value later in the survey.</v>
      </c>
      <c r="B53" s="24"/>
    </row>
    <row r="54" spans="1:2" s="1" customFormat="1" ht="62.25" customHeight="1" x14ac:dyDescent="0.25">
      <c r="A54" s="40" t="str">
        <f>INDEX(tTrad[over_cond_desc_7],MATCH(sl_language,tTrad[[Langue]:[Langue]],0))</f>
        <v xml:space="preserve">    When using selected(${Variable}, ’youroption’), you must ALWAYS use single quotes, even for numbers. Otherwise when you upload the form you will get an error.</v>
      </c>
      <c r="B54" s="25"/>
    </row>
    <row r="55" spans="1:2" s="1" customFormat="1" ht="7.5" customHeight="1" x14ac:dyDescent="0.25">
      <c r="A55" s="19"/>
      <c r="B55" s="19"/>
    </row>
    <row r="56" spans="1:2" x14ac:dyDescent="0.25">
      <c r="A56" s="6" t="str">
        <f>INDEX(tTrad[over_settings_subtitle_3],MATCH(sl_language,tTrad[[Langue]:[Langue]],0))</f>
        <v>II.3.  Calculations</v>
      </c>
      <c r="B56" s="5"/>
    </row>
    <row r="57" spans="1:2" ht="38.25" x14ac:dyDescent="0.25">
      <c r="A57" s="22" t="str">
        <f>INDEX(tTrad[over_calc_msg_1],MATCH(sl_language,tTrad[[Langue]:[Langue]],0))</f>
        <v>This needs to be put in the "calculations" column to calculate elements based on survey results (ex: an age by comparing the date of survey and the date of birth, a sum of different elements etc).</v>
      </c>
      <c r="B57" s="23"/>
    </row>
    <row r="58" spans="1:2" x14ac:dyDescent="0.25">
      <c r="A58" s="6" t="str">
        <f>INDEX(tTrad[over_settings_subtitle_4],MATCH(sl_language,tTrad[[Langue]:[Langue]],0))</f>
        <v>II.4  Appearance</v>
      </c>
      <c r="B58" s="5"/>
    </row>
    <row r="59" spans="1:2" ht="30" customHeight="1" x14ac:dyDescent="0.25">
      <c r="A59" s="22" t="str">
        <f>INDEX(tTrad[over_app_msg_1],MATCH(sl_language,tTrad[[Langue]:[Langue]],0))</f>
        <v>This needs to be put in the column “appearance” to help you change the way things look on the screen (only the two most used settings are specified here).</v>
      </c>
      <c r="B59" s="23"/>
    </row>
    <row r="60" spans="1:2" ht="15.75" thickBot="1" x14ac:dyDescent="0.3">
      <c r="A60" s="10" t="str">
        <f>INDEX(tTrad[over_app_msg_2],MATCH(sl_language,tTrad[[Langue]:[Langue]],0))</f>
        <v>Type of effect</v>
      </c>
      <c r="B60" s="10" t="s">
        <v>31</v>
      </c>
    </row>
    <row r="61" spans="1:2" ht="30" customHeight="1" x14ac:dyDescent="0.25">
      <c r="A61" s="9" t="str">
        <f>INDEX(tTrad[over_app_msg_3],MATCH(sl_language,tTrad[[Langue]:[Langue]],0))</f>
        <v>Shows a calendar, such as the one used for “Date of Interview” at the beginning of the survey.</v>
      </c>
      <c r="B61" s="9" t="s">
        <v>32</v>
      </c>
    </row>
    <row r="62" spans="1:2" ht="45" customHeight="1" x14ac:dyDescent="0.25">
      <c r="A62" s="3" t="str">
        <f>INDEX(tTrad[over_app_msg_4],MATCH(sl_language,tTrad[[Langue]:[Langue]],0))</f>
        <v>To show many question on the same page, like field-list, but different presentation. Has to be set at a group level (group in which all questions will be found).</v>
      </c>
      <c r="B62" s="3" t="s">
        <v>894</v>
      </c>
    </row>
    <row r="63" spans="1:2" x14ac:dyDescent="0.25">
      <c r="A63" s="8"/>
      <c r="B63" s="8"/>
    </row>
    <row r="64" spans="1:2" x14ac:dyDescent="0.25">
      <c r="A64" s="7" t="str">
        <f>INDEX(tTrad[over_far_maintitle],MATCH(sl_language,tTrad[[Langue]:[Langue]],0))</f>
        <v>III. Beyond individual questions</v>
      </c>
      <c r="B64" s="5"/>
    </row>
    <row r="65" spans="1:2" x14ac:dyDescent="0.25">
      <c r="A65" s="43" t="str">
        <f>INDEX(tTrad[over_far_msg_1],MATCH(sl_language,tTrad[[Langue]:[Langue]],0))</f>
        <v>The section below describes different ways of regrouping questions for different purposes:</v>
      </c>
      <c r="B65" s="44"/>
    </row>
    <row r="66" spans="1:2" ht="24.75" customHeight="1" x14ac:dyDescent="0.25">
      <c r="A66" s="6" t="str">
        <f>INDEX(tTrad[over_far_subtitle_1],MATCH(sl_language,tTrad[[Langue]:[Langue]],0))</f>
        <v>III.1  Groups</v>
      </c>
      <c r="B66" s="5"/>
    </row>
    <row r="67" spans="1:2" ht="48.95" customHeight="1" x14ac:dyDescent="0.25">
      <c r="A67" s="41" t="str">
        <f>INDEX(tTrad[over_grp_msg_1],MATCH(sl_language,tTrad[[Langue]:[Langue]],0))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c r="B67" s="42"/>
    </row>
    <row r="68" spans="1:2" ht="69.75" customHeight="1" x14ac:dyDescent="0.25"/>
    <row r="69" spans="1:2" ht="27" customHeight="1" x14ac:dyDescent="0.25">
      <c r="A69" s="6" t="str">
        <f>INDEX(tTrad[over_far_subtitle_2],MATCH(sl_language,tTrad[[Langue]:[Langue]],0))</f>
        <v>III.2  Repeats</v>
      </c>
      <c r="B69" s="5"/>
    </row>
    <row r="70" spans="1:2" ht="27" customHeight="1" x14ac:dyDescent="0.25">
      <c r="A70" s="113"/>
      <c r="B70" s="114"/>
    </row>
    <row r="71" spans="1:2" ht="27" customHeight="1" x14ac:dyDescent="0.25">
      <c r="A71" s="113"/>
      <c r="B71" s="114"/>
    </row>
    <row r="72" spans="1:2" ht="92.25" customHeight="1" x14ac:dyDescent="0.25">
      <c r="A72" s="41" t="str">
        <f>INDEX(tTrad[over_rpt_msg_1],MATCH(sl_language,tTrad[[Langue]:[Langue]],0))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c r="B72" s="42"/>
    </row>
    <row r="73" spans="1:2" ht="102" customHeight="1" x14ac:dyDescent="0.25"/>
  </sheetData>
  <sheetProtection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5"/>
  </sheetPr>
  <dimension ref="A1:A66"/>
  <sheetViews>
    <sheetView showGridLines="0" showRowColHeaders="0" workbookViewId="0">
      <selection activeCell="A3" sqref="A3"/>
    </sheetView>
  </sheetViews>
  <sheetFormatPr defaultColWidth="8.7109375" defaultRowHeight="15" x14ac:dyDescent="0.25"/>
  <cols>
    <col min="1" max="1" width="84.42578125" style="51" customWidth="1"/>
  </cols>
  <sheetData>
    <row r="1" spans="1:1" s="1" customFormat="1" x14ac:dyDescent="0.25">
      <c r="A1" s="45" t="str">
        <f>INDEX(tTrad[inst_get_title_1],MATCH(sl_language,tTrad[[Langue]:[Langue]],0))</f>
        <v>I. Understanding the format</v>
      </c>
    </row>
    <row r="2" spans="1:1" s="1" customFormat="1" x14ac:dyDescent="0.25">
      <c r="A2" s="45"/>
    </row>
    <row r="3" spans="1:1" s="1" customFormat="1" ht="28.5" customHeight="1" x14ac:dyDescent="0.25">
      <c r="A3" s="46" t="str">
        <f>INDEX(tTrad[inst_get_msg_1],MATCH(sl_language,tTrad[[Langue]:[Langue]],0))</f>
        <v>A specific colour scheme has been set up in SENS Global Forms to make modification easier by partners:</v>
      </c>
    </row>
    <row r="4" spans="1:1" s="1" customFormat="1" x14ac:dyDescent="0.25">
      <c r="A4" s="115" t="str">
        <f>INDEX(tTrad[inst_get_msg_2],MATCH(sl_language,tTrad[[Langue]:[Langue]],0))</f>
        <v xml:space="preserve">    Variable names colored in green are OPTIONAL SENS variables.</v>
      </c>
    </row>
    <row r="5" spans="1:1" s="1" customFormat="1" ht="25.5" x14ac:dyDescent="0.25">
      <c r="A5" s="47" t="str">
        <f>INDEX(tTrad[inst_get_msg_3],MATCH(sl_language,tTrad[[Langue]:[Langue]],0))</f>
        <v xml:space="preserve">    Variable names colored in red corresponds to standard SENS variables and should not be changed. They are MANDATORY.</v>
      </c>
    </row>
    <row r="6" spans="1:1" s="1" customFormat="1" ht="18" customHeight="1" x14ac:dyDescent="0.25">
      <c r="A6" s="116" t="str">
        <f>INDEX(tTrad[inst_get_msg_4],MATCH(sl_language,tTrad[[Langue]:[Langue]],0))</f>
        <v xml:space="preserve">    All variable names in blue can be adapted depending on local context. </v>
      </c>
    </row>
    <row r="7" spans="1:1" s="1" customFormat="1" ht="51" x14ac:dyDescent="0.25">
      <c r="A7" s="127" t="str">
        <f>INDEX(tTrad[inst_get_msg_5],MATCH(sl_language,tTrad[[Langue]:[Langue]],0))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8" spans="1:1" s="1" customFormat="1" ht="38.25" x14ac:dyDescent="0.25">
      <c r="A8" s="128" t="str">
        <f>INDEX(tTrad[inst_get_msg_42],MATCH(sl_language,tTrad[[Langue]:[Langue]],0))</f>
        <v xml:space="preserve">         Variable names colored in orange are display notes for surveyors. They should not be deleted from the questionnaire and should not be read to the respondent during the interview.</v>
      </c>
    </row>
    <row r="9" spans="1:1" s="233" customFormat="1" ht="15" customHeight="1" x14ac:dyDescent="0.25">
      <c r="A9" s="232" t="str">
        <f>INDEX(tTrad[inst_get_msg_41],MATCH(sl_language,tTrad[[Langue]:[Langue]],0))</f>
        <v xml:space="preserve">    All variable names in black are calculations not to be modified. </v>
      </c>
    </row>
    <row r="10" spans="1:1" s="1" customFormat="1" x14ac:dyDescent="0.25">
      <c r="A10" s="128"/>
    </row>
    <row r="11" spans="1:1" s="1" customFormat="1" x14ac:dyDescent="0.25">
      <c r="A11" s="45" t="str">
        <f>INDEX(tTrad[inst_adapt_title_1],MATCH(sl_language,tTrad[[Langue]:[Langue]],0))</f>
        <v>II. Adapting the questions to local context in XLS form</v>
      </c>
    </row>
    <row r="12" spans="1:1" s="1" customFormat="1" ht="44.25" customHeight="1" x14ac:dyDescent="0.25">
      <c r="A12" s="46" t="str">
        <f>INDEX(tTrad[inst_adapt_msg_1],MATCH(sl_language,tTrad[[Langue]:[Langue]],0))</f>
        <v>You will find here all the explanations concerning what modifications can be made and how to make them whilst respecting the general format (as an error in the format can be extremely detrimental to your survey!).</v>
      </c>
    </row>
    <row r="13" spans="1:1" s="1" customFormat="1" ht="39" customHeight="1" x14ac:dyDescent="0.25">
      <c r="A13" s="58" t="str">
        <f>INDEX(tTrad[inst_adapt_msg_2],MATCH(sl_language,tTrad[[Langue]:[Langue]],0))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4" spans="1:1" s="1" customFormat="1" ht="63.95" customHeight="1" x14ac:dyDescent="0.25">
      <c r="A14" s="53" t="str">
        <f>INDEX(tTrad[inst_adapt_msg_3],MATCH(sl_language,tTrad[[Langue]:[Langue]],0))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5" spans="1:1" s="1" customFormat="1" x14ac:dyDescent="0.25">
      <c r="A15" s="45" t="str">
        <f>INDEX(tTrad[inst_lang_title_1],MATCH(sl_language,tTrad[[Langue]:[Langue]],0))</f>
        <v>II.1. Language</v>
      </c>
    </row>
    <row r="16" spans="1:1" s="1" customFormat="1" ht="98.1" customHeight="1" x14ac:dyDescent="0.25">
      <c r="A16" s="46" t="str">
        <f>INDEX(tTrad[inst_lang_msg_1],MATCH(sl_language,tTrad[[Langue]:[Langue]],0))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17" spans="1:1" s="1" customFormat="1" x14ac:dyDescent="0.25">
      <c r="A17" s="46"/>
    </row>
    <row r="18" spans="1:1" s="1" customFormat="1" x14ac:dyDescent="0.25">
      <c r="A18" s="46"/>
    </row>
    <row r="19" spans="1:1" s="1" customFormat="1" ht="47.85" customHeight="1" x14ac:dyDescent="0.25">
      <c r="A19" s="46"/>
    </row>
    <row r="20" spans="1:1" s="1" customFormat="1" ht="21" customHeight="1" x14ac:dyDescent="0.25">
      <c r="A20" s="46"/>
    </row>
    <row r="21" spans="1:1" s="1" customFormat="1" ht="28.5" x14ac:dyDescent="0.25">
      <c r="A21" s="45" t="str">
        <f>INDEX(tTrad[inst_geo_title_1],MATCH(sl_language,tTrad[[Langue]:[Langue]],0))</f>
        <v>II.2. Geographical elements and local choice lists, constraints and mandatory aspects</v>
      </c>
    </row>
    <row r="22" spans="1:1" s="1" customFormat="1" ht="17.100000000000001" customHeight="1" x14ac:dyDescent="0.25">
      <c r="A22" s="46" t="str">
        <f>INDEX(tTrad[inst_geo_msg_1],MATCH(sl_language,tTrad[[Langue]:[Langue]],0))</f>
        <v>This concerns the following aspects:</v>
      </c>
    </row>
    <row r="23" spans="1:1" s="1" customFormat="1" ht="18" customHeight="1" x14ac:dyDescent="0.25">
      <c r="A23" s="55" t="str">
        <f>INDEX(tTrad[inst_geo_msg_2],MATCH(sl_language,tTrad[[Langue]:[Langue]],0))</f>
        <v xml:space="preserve">    Camp organization </v>
      </c>
    </row>
    <row r="24" spans="1:1" s="1" customFormat="1" ht="150.6" customHeight="1" x14ac:dyDescent="0.25">
      <c r="A24" s="46" t="str">
        <f>INDEX(tTrad[inst_geo_msg_3],MATCH(sl_language,tTrad[[Langue]:[Langue]],0))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25" spans="1:1" s="1" customFormat="1" x14ac:dyDescent="0.25">
      <c r="A25" s="48"/>
    </row>
    <row r="26" spans="1:1" s="1" customFormat="1" x14ac:dyDescent="0.25">
      <c r="A26" s="48"/>
    </row>
    <row r="27" spans="1:1" s="1" customFormat="1" x14ac:dyDescent="0.25">
      <c r="A27" s="48"/>
    </row>
    <row r="28" spans="1:1" s="1" customFormat="1" x14ac:dyDescent="0.25">
      <c r="A28" s="48"/>
    </row>
    <row r="29" spans="1:1" s="1" customFormat="1" x14ac:dyDescent="0.25">
      <c r="A29" s="48"/>
    </row>
    <row r="30" spans="1:1" s="1" customFormat="1" x14ac:dyDescent="0.25">
      <c r="A30" s="55" t="str">
        <f>INDEX(tTrad[inst_geo_msg_4],MATCH(sl_language,tTrad[[Langue]:[Langue]],0))</f>
        <v xml:space="preserve">    Choice lists</v>
      </c>
    </row>
    <row r="31" spans="1:1" s="1" customFormat="1" ht="181.35" customHeight="1" x14ac:dyDescent="0.25">
      <c r="A31" s="46" t="str">
        <f>INDEX(tTrad[inst_geo_msg_5],MATCH(sl_language,tTrad[[Langue]:[Langue]],0))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32" spans="1:1" s="1" customFormat="1" x14ac:dyDescent="0.25">
      <c r="A32" s="46"/>
    </row>
    <row r="33" spans="1:1" s="1" customFormat="1" ht="90" customHeight="1" x14ac:dyDescent="0.25">
      <c r="A33" s="46" t="str">
        <f>INDEX(tTrad[inst_geo_msg_6],MATCH(sl_language,tTrad[[Langue]:[Langue]],0))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34" spans="1:1" s="1" customFormat="1" ht="17.100000000000001" customHeight="1" x14ac:dyDescent="0.25">
      <c r="A34" s="55" t="str">
        <f>INDEX(tTrad[inst_geo_msg_10],MATCH(sl_language,tTrad[[Langue]:[Langue]],0))</f>
        <v xml:space="preserve">    Constraints</v>
      </c>
    </row>
    <row r="35" spans="1:1" s="1" customFormat="1" ht="33.950000000000003" customHeight="1" x14ac:dyDescent="0.25">
      <c r="A35" s="46" t="str">
        <f>INDEX(tTrad[inst_geo_msg_11],MATCH(sl_language,tTrad[[Langue]:[Langue]],0))</f>
        <v>Different questions in the survey can have constraints that are changed depending on your knowledge of the local context.</v>
      </c>
    </row>
    <row r="36" spans="1:1" s="1" customFormat="1" ht="21" customHeight="1" x14ac:dyDescent="0.25">
      <c r="A36" s="55" t="str">
        <f>INDEX(tTrad[inst_geo_msg_12],MATCH(sl_language,tTrad[[Langue]:[Langue]],0))</f>
        <v xml:space="preserve">    Mandatory</v>
      </c>
    </row>
    <row r="37" spans="1:1" s="1" customFormat="1" ht="57.95" customHeight="1" x14ac:dyDescent="0.25">
      <c r="A37" s="46" t="str">
        <f>INDEX(tTrad[inst_geo_msg_13],MATCH(sl_language,tTrad[[Langue]:[Langue]],0))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8" spans="1:1" s="1" customFormat="1" ht="22.5" x14ac:dyDescent="0.25">
      <c r="A38" s="117" t="str">
        <f>INDEX(tTrad[inst_geo_msg_14],MATCH(sl_language,tTrad[[Langue]:[Langue]],0))</f>
        <v xml:space="preserve">     Is of a type that does not require human action (ex: “calculate”, “note”, “select_multiple” when ticking none of the choices is valid…), otherwise this will block your enumerator!</v>
      </c>
    </row>
    <row r="39" spans="1:1" s="1" customFormat="1" ht="32.1" customHeight="1" x14ac:dyDescent="0.25">
      <c r="A39" s="117" t="str">
        <f>INDEX(tTrad[inst_geo_msg_15],MATCH(sl_language,tTrad[[Langue]:[Langue]],0))</f>
        <v xml:space="preserve">     Cannot be filled in all cases, for technical reasons (ie GPS points, where a problem with the phone can always occur…).</v>
      </c>
    </row>
    <row r="40" spans="1:1" s="1" customFormat="1" ht="20.100000000000001" customHeight="1" x14ac:dyDescent="0.25">
      <c r="A40" s="55" t="str">
        <f>INDEX(tTrad[inst_geo_msg_16],MATCH(sl_language,tTrad[[Langue]:[Langue]],0))</f>
        <v xml:space="preserve">    Wording</v>
      </c>
    </row>
    <row r="41" spans="1:1" s="1" customFormat="1" ht="159.94999999999999" customHeight="1" x14ac:dyDescent="0.25">
      <c r="A41" s="46" t="str">
        <f>INDEX(tTrad[inst_geo_msg_17],MATCH(sl_language,tTrad[[Langue]:[Langue]],0))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42" spans="1:1" s="1" customFormat="1" x14ac:dyDescent="0.25">
      <c r="A42" s="46"/>
    </row>
    <row r="43" spans="1:1" s="1" customFormat="1" x14ac:dyDescent="0.25">
      <c r="A43" s="45" t="str">
        <f>INDEX(tTrad[inst_opt_title_1],MATCH(sl_language,tTrad[[Langue]:[Langue]],0))</f>
        <v>II.3. Making optional questions appear</v>
      </c>
    </row>
    <row r="44" spans="1:1" s="1" customFormat="1" ht="83.1" customHeight="1" x14ac:dyDescent="0.25">
      <c r="A44" s="46" t="str">
        <f>INDEX(tTrad[inst_opt_msg_1],MATCH(sl_language,tTrad[[Langue]:[Langue]],0))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45" spans="1:1" s="1" customFormat="1" ht="53.1" customHeight="1" x14ac:dyDescent="0.25">
      <c r="A45" s="46"/>
    </row>
    <row r="46" spans="1:1" s="1" customFormat="1" ht="17.850000000000001" customHeight="1" x14ac:dyDescent="0.25">
      <c r="A46" s="49"/>
    </row>
    <row r="47" spans="1:1" s="1" customFormat="1" ht="22.5" x14ac:dyDescent="0.25">
      <c r="A47" s="52" t="str">
        <f>INDEX(tTrad[inst_opt_msg_2],MATCH(sl_language,tTrad[[Langue]:[Langue]],0))</f>
        <v xml:space="preserve">    Make sure you do not delete any of the other existing conditions when there is more than one condition in the cell!</v>
      </c>
    </row>
    <row r="48" spans="1:1" ht="51" x14ac:dyDescent="0.25">
      <c r="A48" s="50" t="str">
        <f>INDEX(tTrad[inst_opt_msg_3],MATCH(sl_language,tTrad[[Langue]:[Langue]],0))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49" spans="1:1" x14ac:dyDescent="0.25">
      <c r="A49" s="48"/>
    </row>
    <row r="50" spans="1:1" x14ac:dyDescent="0.25">
      <c r="A50" s="45" t="str">
        <f>INDEX(tTrad[inst_add_title_1],MATCH(sl_language,tTrad[[Langue]:[Langue]],0))</f>
        <v>II.4.  Adding new questions</v>
      </c>
    </row>
    <row r="51" spans="1:1" ht="116.1" customHeight="1" x14ac:dyDescent="0.25">
      <c r="A51" s="48" t="str">
        <f>INDEX(tTrad[inst_add_msg_1],MATCH(sl_language,tTrad[[Langue]:[Langue]],0))</f>
        <v>Questions can be added by the partner depending on his need. To facilitate analysis we recommend following the patterns set up for other questions (ie name of question, name of choices etc). Keep track of addition by writing them in BLUE - it will help any remote suppport and debugging.
Read the "XLS overview" tab thoroughly, and, most of all, test your form after every new question added if you have little experience in XLS forms, to make it easier to correct any mistakes.</v>
      </c>
    </row>
    <row r="52" spans="1:1" x14ac:dyDescent="0.25">
      <c r="A52" s="54" t="str">
        <f>INDEX(tTrad[inst_add_msg_2],MATCH(sl_language,tTrad[[Langue]:[Langue]],0))</f>
        <v>https://opendatakit.org/xlsform/</v>
      </c>
    </row>
    <row r="53" spans="1:1" ht="15.6" customHeight="1" x14ac:dyDescent="0.25">
      <c r="A53" s="48"/>
    </row>
    <row r="54" spans="1:1" x14ac:dyDescent="0.25">
      <c r="A54" s="45" t="str">
        <f>INDEX(tTrad[inst_genset_title_1],MATCH(sl_language,tTrad[[Langue]:[Langue]],0))</f>
        <v>III. General settings</v>
      </c>
    </row>
    <row r="55" spans="1:1" x14ac:dyDescent="0.25">
      <c r="A55" s="48" t="str">
        <f>INDEX(tTrad[inst_genset_msg_1],MATCH(sl_language,tTrad[[Langue]:[Langue]],0))</f>
        <v>A few other settings can be adapted in the form in the “settings” tab:</v>
      </c>
    </row>
    <row r="56" spans="1:1" x14ac:dyDescent="0.25">
      <c r="A56" s="56" t="str">
        <f>INDEX(tTrad[inst_genset_msg_2],MATCH(sl_language,tTrad[[Langue]:[Langue]],0))</f>
        <v xml:space="preserve">    Name &amp; ID of the form</v>
      </c>
    </row>
    <row r="57" spans="1:1" ht="57" customHeight="1" x14ac:dyDescent="0.25">
      <c r="A57" s="48" t="str">
        <f>INDEX(tTrad[inst_genset_msg_3],MATCH(sl_language,tTrad[[Langue]:[Langue]],0))</f>
        <v xml:space="preserve">You can change the name of the survey in the “settings” tab. </v>
      </c>
    </row>
    <row r="58" spans="1:1" ht="57" customHeight="1" x14ac:dyDescent="0.25">
      <c r="A58" s="48"/>
    </row>
    <row r="59" spans="1:1" ht="93" customHeight="1" x14ac:dyDescent="0.25">
      <c r="A59" s="48" t="str">
        <f>INDEX(tTrad[inst_genset_msg_4],MATCH(sl_language,tTrad[[Langue]:[Langue]],0))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60" spans="1:1" x14ac:dyDescent="0.25">
      <c r="A60" s="56" t="str">
        <f>INDEX(tTrad[inst_genset_msg_7],MATCH(sl_language,tTrad[[Langue]:[Langue]],0))</f>
        <v xml:space="preserve">    Automatic naming</v>
      </c>
    </row>
    <row r="61" spans="1:1" ht="78.95" customHeight="1" x14ac:dyDescent="0.25">
      <c r="A61" s="48" t="str">
        <f>INDEX(tTrad[inst_genset_msg_8],MATCH(sl_language,tTrad[[Langue]:[Langue]],0))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62" spans="1:1" ht="54" customHeight="1" x14ac:dyDescent="0.25">
      <c r="A62" s="48"/>
    </row>
    <row r="63" spans="1:1" x14ac:dyDescent="0.25">
      <c r="A63" s="48"/>
    </row>
    <row r="64" spans="1:1" ht="18" customHeight="1" x14ac:dyDescent="0.25">
      <c r="A64" s="48"/>
    </row>
    <row r="65" spans="1:1" ht="45.95" customHeight="1" x14ac:dyDescent="0.25">
      <c r="A65" s="48" t="str">
        <f>INDEX(tTrad[inst_test_msg_1],MATCH(sl_language,tTrad[[Langue]:[Langue]],0))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6" spans="1:1" ht="41.1" customHeight="1" x14ac:dyDescent="0.25">
      <c r="A66" s="54" t="str">
        <f>INDEX(tTrad[inst_test_msg_2],MATCH(sl_language,tTrad[[Langue]:[Langue]],0))</f>
        <v xml:space="preserve">    Make sure that you test your survey extensively after setting it up to avoid any bad surprises that the validation tool may not have seen (be it logical or technical)! </v>
      </c>
    </row>
  </sheetData>
  <sheetProtection sheet="1" objects="1" scenarios="1"/>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B050"/>
  </sheetPr>
  <dimension ref="A1:AA220"/>
  <sheetViews>
    <sheetView zoomScale="90" zoomScaleNormal="90" zoomScalePageLayoutView="90" workbookViewId="0">
      <pane xSplit="2" ySplit="1" topLeftCell="C28" activePane="bottomRight" state="frozen"/>
      <selection pane="topRight" activeCell="C1" sqref="C1"/>
      <selection pane="bottomLeft" activeCell="A2" sqref="A2"/>
      <selection pane="bottomRight" activeCell="C28" sqref="C28"/>
    </sheetView>
  </sheetViews>
  <sheetFormatPr defaultColWidth="120.85546875" defaultRowHeight="15" x14ac:dyDescent="0.25"/>
  <cols>
    <col min="1" max="1" width="30.140625" style="61" customWidth="1"/>
    <col min="2" max="2" width="19.140625" style="65" customWidth="1"/>
    <col min="3" max="3" width="22.140625" style="61" customWidth="1"/>
    <col min="4" max="4" width="22.42578125" style="61" customWidth="1"/>
    <col min="5" max="5" width="29.28515625" style="211" customWidth="1"/>
    <col min="6" max="6" width="23.85546875" style="61" customWidth="1"/>
    <col min="7" max="7" width="25.140625" style="61" customWidth="1"/>
    <col min="8" max="8" width="27" style="61" customWidth="1"/>
    <col min="9" max="9" width="33.7109375" style="61" customWidth="1"/>
    <col min="10" max="10" width="26.140625" style="61" customWidth="1"/>
    <col min="11" max="11" width="23.42578125" style="61" customWidth="1"/>
    <col min="12" max="12" width="43.85546875" style="61" customWidth="1"/>
    <col min="13" max="13" width="17.7109375" style="61" customWidth="1"/>
    <col min="14" max="14" width="34.140625" style="61" customWidth="1"/>
    <col min="15" max="15" width="29.85546875" style="61" customWidth="1"/>
    <col min="16" max="16" width="37" style="61" customWidth="1"/>
    <col min="17" max="17" width="49.140625" style="64" customWidth="1"/>
    <col min="18" max="18" width="9.7109375" style="61" customWidth="1"/>
    <col min="19" max="21" width="14.85546875" style="61" customWidth="1"/>
    <col min="22" max="22" width="11.7109375" style="61" customWidth="1"/>
    <col min="23" max="23" width="11.42578125" style="61" customWidth="1"/>
    <col min="24" max="24" width="57.7109375" style="63" customWidth="1"/>
    <col min="25" max="25" width="63.7109375" style="62" customWidth="1"/>
    <col min="26" max="26" width="13" style="229" customWidth="1"/>
    <col min="27" max="16384" width="120.85546875" style="62"/>
  </cols>
  <sheetData>
    <row r="1" spans="1:26" s="93" customFormat="1" ht="17.100000000000001" customHeight="1" x14ac:dyDescent="0.25">
      <c r="A1" s="94" t="s">
        <v>17</v>
      </c>
      <c r="B1" s="94" t="s">
        <v>18</v>
      </c>
      <c r="C1" s="94" t="s">
        <v>19</v>
      </c>
      <c r="D1" s="94" t="s">
        <v>33</v>
      </c>
      <c r="E1" s="94" t="s">
        <v>804</v>
      </c>
      <c r="F1" s="94" t="s">
        <v>803</v>
      </c>
      <c r="G1" s="94" t="s">
        <v>20</v>
      </c>
      <c r="H1" s="94" t="s">
        <v>34</v>
      </c>
      <c r="I1" s="94" t="s">
        <v>802</v>
      </c>
      <c r="J1" s="94" t="s">
        <v>801</v>
      </c>
      <c r="K1" s="94" t="s">
        <v>21</v>
      </c>
      <c r="L1" s="94" t="s">
        <v>22</v>
      </c>
      <c r="M1" s="94" t="s">
        <v>35</v>
      </c>
      <c r="N1" s="94" t="s">
        <v>1123</v>
      </c>
      <c r="O1" s="94" t="s">
        <v>1124</v>
      </c>
      <c r="P1" s="94" t="s">
        <v>23</v>
      </c>
      <c r="Q1" s="95" t="s">
        <v>24</v>
      </c>
      <c r="R1" s="94" t="s">
        <v>800</v>
      </c>
      <c r="S1" s="94" t="s">
        <v>25</v>
      </c>
      <c r="T1" s="94" t="s">
        <v>26</v>
      </c>
      <c r="U1" s="94" t="s">
        <v>799</v>
      </c>
      <c r="V1" s="94" t="s">
        <v>27</v>
      </c>
      <c r="W1" s="94" t="s">
        <v>28</v>
      </c>
      <c r="X1" s="215" t="s">
        <v>1432</v>
      </c>
      <c r="Y1" s="215" t="s">
        <v>1433</v>
      </c>
      <c r="Z1" s="228"/>
    </row>
    <row r="2" spans="1:26" x14ac:dyDescent="0.25">
      <c r="A2" s="74" t="s">
        <v>37</v>
      </c>
      <c r="B2" s="77" t="s">
        <v>38</v>
      </c>
      <c r="C2" s="76"/>
      <c r="D2" s="76"/>
      <c r="E2" s="198"/>
      <c r="F2" s="76"/>
      <c r="G2" s="76"/>
      <c r="H2" s="76"/>
      <c r="I2" s="76"/>
      <c r="J2" s="75"/>
      <c r="K2" s="74"/>
      <c r="L2" s="74"/>
      <c r="M2" s="74"/>
      <c r="N2" s="74"/>
      <c r="O2" s="74"/>
      <c r="P2" s="74"/>
      <c r="Q2" s="68"/>
      <c r="R2" s="74"/>
      <c r="S2" s="74"/>
      <c r="T2" s="74"/>
      <c r="U2" s="74"/>
      <c r="V2" s="74"/>
      <c r="W2" s="74"/>
      <c r="X2" s="149"/>
      <c r="Y2" s="150"/>
    </row>
    <row r="3" spans="1:26" x14ac:dyDescent="0.25">
      <c r="A3" s="74" t="s">
        <v>39</v>
      </c>
      <c r="B3" s="77" t="s">
        <v>40</v>
      </c>
      <c r="C3" s="76"/>
      <c r="D3" s="76"/>
      <c r="E3" s="198"/>
      <c r="F3" s="76"/>
      <c r="G3" s="76"/>
      <c r="H3" s="76"/>
      <c r="I3" s="76"/>
      <c r="J3" s="75"/>
      <c r="K3" s="74"/>
      <c r="L3" s="74"/>
      <c r="M3" s="74"/>
      <c r="N3" s="74"/>
      <c r="O3" s="74"/>
      <c r="P3" s="74"/>
      <c r="Q3" s="68"/>
      <c r="R3" s="74"/>
      <c r="S3" s="74"/>
      <c r="T3" s="74"/>
      <c r="U3" s="74"/>
      <c r="V3" s="74"/>
      <c r="W3" s="74"/>
      <c r="X3" s="149"/>
      <c r="Y3" s="150"/>
    </row>
    <row r="4" spans="1:26" x14ac:dyDescent="0.25">
      <c r="A4" s="74" t="s">
        <v>41</v>
      </c>
      <c r="B4" s="77" t="s">
        <v>42</v>
      </c>
      <c r="C4" s="76"/>
      <c r="D4" s="76"/>
      <c r="E4" s="198"/>
      <c r="F4" s="76"/>
      <c r="G4" s="76"/>
      <c r="H4" s="76"/>
      <c r="I4" s="76"/>
      <c r="J4" s="75"/>
      <c r="K4" s="74"/>
      <c r="L4" s="74"/>
      <c r="M4" s="74"/>
      <c r="N4" s="74"/>
      <c r="O4" s="74"/>
      <c r="P4" s="74"/>
      <c r="Q4" s="68"/>
      <c r="R4" s="74"/>
      <c r="S4" s="74"/>
      <c r="T4" s="74"/>
      <c r="U4" s="74"/>
      <c r="V4" s="74"/>
      <c r="W4" s="74"/>
      <c r="X4" s="149"/>
      <c r="Y4" s="150"/>
    </row>
    <row r="5" spans="1:26" x14ac:dyDescent="0.25">
      <c r="A5" s="74" t="s">
        <v>797</v>
      </c>
      <c r="B5" s="77" t="s">
        <v>796</v>
      </c>
      <c r="C5" s="76"/>
      <c r="D5" s="76"/>
      <c r="E5" s="198"/>
      <c r="F5" s="76"/>
      <c r="G5" s="76"/>
      <c r="H5" s="76"/>
      <c r="I5" s="76"/>
      <c r="J5" s="75"/>
      <c r="K5" s="74"/>
      <c r="L5" s="74"/>
      <c r="M5" s="74"/>
      <c r="N5" s="74"/>
      <c r="O5" s="74"/>
      <c r="P5" s="74"/>
      <c r="Q5" s="68"/>
      <c r="R5" s="74"/>
      <c r="S5" s="74"/>
      <c r="T5" s="74"/>
      <c r="U5" s="74"/>
      <c r="V5" s="74"/>
      <c r="W5" s="74"/>
      <c r="X5" s="149"/>
      <c r="Y5" s="150"/>
    </row>
    <row r="6" spans="1:26" ht="270" x14ac:dyDescent="0.25">
      <c r="A6" s="74" t="s">
        <v>7</v>
      </c>
      <c r="B6" s="170" t="s">
        <v>795</v>
      </c>
      <c r="C6" s="76" t="s">
        <v>794</v>
      </c>
      <c r="D6" s="143" t="s">
        <v>1201</v>
      </c>
      <c r="E6" s="199" t="s">
        <v>1319</v>
      </c>
      <c r="F6" s="146" t="s">
        <v>1247</v>
      </c>
      <c r="G6" s="76"/>
      <c r="H6" s="76"/>
      <c r="I6" s="76"/>
      <c r="J6" s="75"/>
      <c r="K6" s="74"/>
      <c r="L6" s="74"/>
      <c r="M6" s="74"/>
      <c r="N6" s="74"/>
      <c r="O6" s="74"/>
      <c r="P6" s="74"/>
      <c r="Q6" s="68"/>
      <c r="R6" s="74"/>
      <c r="S6" s="74"/>
      <c r="T6" s="74"/>
      <c r="U6" s="74"/>
      <c r="V6" s="74"/>
      <c r="W6" s="74"/>
      <c r="X6" s="149"/>
      <c r="Y6" s="150"/>
    </row>
    <row r="7" spans="1:26" ht="409.5" x14ac:dyDescent="0.25">
      <c r="A7" s="74" t="s">
        <v>7</v>
      </c>
      <c r="B7" s="170" t="s">
        <v>793</v>
      </c>
      <c r="C7" s="143" t="s">
        <v>1122</v>
      </c>
      <c r="D7" s="143" t="s">
        <v>1202</v>
      </c>
      <c r="E7" s="190" t="s">
        <v>1320</v>
      </c>
      <c r="F7" s="180" t="s">
        <v>1248</v>
      </c>
      <c r="G7" s="76"/>
      <c r="H7" s="76"/>
      <c r="I7" s="76"/>
      <c r="J7" s="75"/>
      <c r="K7" s="74"/>
      <c r="L7" s="74"/>
      <c r="M7" s="74"/>
      <c r="N7" s="74"/>
      <c r="O7" s="74"/>
      <c r="P7" s="74"/>
      <c r="Q7" s="68"/>
      <c r="R7" s="74"/>
      <c r="S7" s="74"/>
      <c r="T7" s="74"/>
      <c r="U7" s="74"/>
      <c r="V7" s="74"/>
      <c r="W7" s="74"/>
      <c r="X7" s="151" t="s">
        <v>1121</v>
      </c>
      <c r="Y7" s="151" t="s">
        <v>1004</v>
      </c>
    </row>
    <row r="8" spans="1:26" ht="165" x14ac:dyDescent="0.25">
      <c r="A8" s="74" t="s">
        <v>7</v>
      </c>
      <c r="B8" s="170" t="s">
        <v>792</v>
      </c>
      <c r="C8" s="81" t="s">
        <v>791</v>
      </c>
      <c r="D8" s="143" t="s">
        <v>1203</v>
      </c>
      <c r="E8" s="200" t="s">
        <v>1321</v>
      </c>
      <c r="F8" s="180" t="s">
        <v>1249</v>
      </c>
      <c r="G8" s="76"/>
      <c r="H8" s="76"/>
      <c r="I8" s="76"/>
      <c r="J8" s="75"/>
      <c r="K8" s="74"/>
      <c r="L8" s="74"/>
      <c r="M8" s="74"/>
      <c r="N8" s="74"/>
      <c r="O8" s="74"/>
      <c r="P8" s="74"/>
      <c r="Q8" s="68"/>
      <c r="R8" s="74"/>
      <c r="S8" s="74"/>
      <c r="T8" s="74"/>
      <c r="U8" s="74"/>
      <c r="V8" s="74"/>
      <c r="W8" s="74"/>
      <c r="X8" s="149"/>
      <c r="Y8" s="150"/>
    </row>
    <row r="9" spans="1:26" x14ac:dyDescent="0.25">
      <c r="A9" s="74" t="s">
        <v>45</v>
      </c>
      <c r="B9" s="92" t="s">
        <v>790</v>
      </c>
      <c r="C9" s="143" t="s">
        <v>1041</v>
      </c>
      <c r="D9" s="143" t="s">
        <v>1042</v>
      </c>
      <c r="E9" s="201" t="s">
        <v>1336</v>
      </c>
      <c r="F9" s="180" t="s">
        <v>1250</v>
      </c>
      <c r="G9" s="76"/>
      <c r="H9" s="76"/>
      <c r="I9" s="76"/>
      <c r="J9" s="75"/>
      <c r="K9" s="74"/>
      <c r="L9" s="74"/>
      <c r="M9" s="74"/>
      <c r="N9" s="74"/>
      <c r="O9" s="74"/>
      <c r="P9" s="74"/>
      <c r="Q9" s="68"/>
      <c r="R9" s="74"/>
      <c r="S9" s="74"/>
      <c r="T9" s="74"/>
      <c r="U9" s="74"/>
      <c r="V9" s="74"/>
      <c r="W9" s="74" t="s">
        <v>44</v>
      </c>
      <c r="X9" s="234" t="s">
        <v>1500</v>
      </c>
      <c r="Y9" s="234" t="s">
        <v>1508</v>
      </c>
    </row>
    <row r="10" spans="1:26" ht="30" x14ac:dyDescent="0.25">
      <c r="A10" s="74" t="s">
        <v>15</v>
      </c>
      <c r="B10" s="82" t="s">
        <v>789</v>
      </c>
      <c r="C10" s="76"/>
      <c r="D10" s="76"/>
      <c r="E10" s="198"/>
      <c r="F10" s="76"/>
      <c r="G10" s="76"/>
      <c r="H10" s="76"/>
      <c r="I10" s="76"/>
      <c r="J10" s="75"/>
      <c r="K10" s="74"/>
      <c r="L10" s="74"/>
      <c r="M10" s="74"/>
      <c r="N10" s="74"/>
      <c r="O10" s="74"/>
      <c r="P10" s="178" t="s">
        <v>788</v>
      </c>
      <c r="Q10" s="68"/>
      <c r="R10" s="74"/>
      <c r="S10" s="74"/>
      <c r="T10" s="74"/>
      <c r="U10" s="74"/>
      <c r="V10" s="74"/>
      <c r="W10" s="74"/>
      <c r="X10" s="227"/>
      <c r="Y10" s="150"/>
    </row>
    <row r="11" spans="1:26" ht="225" x14ac:dyDescent="0.25">
      <c r="A11" s="88" t="s">
        <v>3</v>
      </c>
      <c r="B11" s="89" t="s">
        <v>48</v>
      </c>
      <c r="C11" s="88" t="s">
        <v>1043</v>
      </c>
      <c r="D11" s="88" t="s">
        <v>1044</v>
      </c>
      <c r="E11" s="202" t="s">
        <v>1322</v>
      </c>
      <c r="F11" s="134" t="s">
        <v>1251</v>
      </c>
      <c r="G11" s="145"/>
      <c r="H11" s="145"/>
      <c r="I11" s="145"/>
      <c r="J11" s="145"/>
      <c r="K11" s="88" t="s">
        <v>787</v>
      </c>
      <c r="L11" s="88" t="s">
        <v>1107</v>
      </c>
      <c r="M11" s="134" t="s">
        <v>1110</v>
      </c>
      <c r="N11" s="134" t="s">
        <v>1337</v>
      </c>
      <c r="O11" s="134" t="s">
        <v>1408</v>
      </c>
      <c r="P11" s="87"/>
      <c r="Q11" s="87"/>
      <c r="R11" s="87"/>
      <c r="S11" s="87"/>
      <c r="T11" s="87"/>
      <c r="U11" s="87"/>
      <c r="V11" s="87"/>
      <c r="W11" s="88" t="s">
        <v>44</v>
      </c>
      <c r="X11" s="218" t="s">
        <v>1505</v>
      </c>
      <c r="Y11" s="218" t="s">
        <v>1509</v>
      </c>
    </row>
    <row r="12" spans="1:26" ht="225" x14ac:dyDescent="0.25">
      <c r="A12" s="90" t="s">
        <v>3</v>
      </c>
      <c r="B12" s="91" t="s">
        <v>46</v>
      </c>
      <c r="C12" s="90" t="s">
        <v>1047</v>
      </c>
      <c r="D12" s="144" t="s">
        <v>1045</v>
      </c>
      <c r="E12" s="203" t="s">
        <v>1323</v>
      </c>
      <c r="F12" s="134" t="s">
        <v>1252</v>
      </c>
      <c r="G12" s="144"/>
      <c r="H12" s="144"/>
      <c r="I12" s="144"/>
      <c r="J12" s="144"/>
      <c r="K12" s="90" t="s">
        <v>786</v>
      </c>
      <c r="L12" s="90" t="s">
        <v>1108</v>
      </c>
      <c r="M12" s="134" t="s">
        <v>1111</v>
      </c>
      <c r="N12" s="134" t="s">
        <v>1338</v>
      </c>
      <c r="O12" s="134" t="s">
        <v>1409</v>
      </c>
      <c r="P12" s="68"/>
      <c r="Q12" s="68"/>
      <c r="R12" s="68"/>
      <c r="S12" s="68"/>
      <c r="T12" s="68"/>
      <c r="U12" s="68"/>
      <c r="V12" s="68"/>
      <c r="W12" s="90" t="s">
        <v>44</v>
      </c>
      <c r="X12" s="218" t="s">
        <v>1505</v>
      </c>
      <c r="Y12" s="218" t="s">
        <v>1509</v>
      </c>
    </row>
    <row r="13" spans="1:26" ht="225" x14ac:dyDescent="0.25">
      <c r="A13" s="88" t="s">
        <v>3</v>
      </c>
      <c r="B13" s="89" t="s">
        <v>47</v>
      </c>
      <c r="C13" s="88" t="s">
        <v>1048</v>
      </c>
      <c r="D13" s="145" t="s">
        <v>1046</v>
      </c>
      <c r="E13" s="204" t="s">
        <v>1324</v>
      </c>
      <c r="F13" s="134" t="s">
        <v>1253</v>
      </c>
      <c r="G13" s="145"/>
      <c r="H13" s="145"/>
      <c r="I13" s="145"/>
      <c r="J13" s="145"/>
      <c r="K13" s="88" t="s">
        <v>785</v>
      </c>
      <c r="L13" s="88" t="s">
        <v>1109</v>
      </c>
      <c r="M13" s="134" t="s">
        <v>1112</v>
      </c>
      <c r="N13" s="134" t="s">
        <v>1339</v>
      </c>
      <c r="O13" s="134" t="s">
        <v>1410</v>
      </c>
      <c r="P13" s="87"/>
      <c r="Q13" s="87"/>
      <c r="R13" s="87"/>
      <c r="S13" s="87"/>
      <c r="T13" s="87"/>
      <c r="U13" s="87"/>
      <c r="V13" s="87"/>
      <c r="W13" s="88" t="s">
        <v>44</v>
      </c>
      <c r="X13" s="218" t="s">
        <v>1505</v>
      </c>
      <c r="Y13" s="218" t="s">
        <v>1509</v>
      </c>
    </row>
    <row r="14" spans="1:26" ht="60" x14ac:dyDescent="0.25">
      <c r="A14" s="74" t="s">
        <v>11</v>
      </c>
      <c r="B14" s="82" t="s">
        <v>784</v>
      </c>
      <c r="C14" s="143" t="s">
        <v>1049</v>
      </c>
      <c r="D14" s="143" t="s">
        <v>1050</v>
      </c>
      <c r="E14" s="198" t="s">
        <v>783</v>
      </c>
      <c r="F14" s="146" t="s">
        <v>1254</v>
      </c>
      <c r="G14" s="76"/>
      <c r="H14" s="76"/>
      <c r="I14" s="76"/>
      <c r="J14" s="75"/>
      <c r="K14" s="74" t="s">
        <v>43</v>
      </c>
      <c r="L14" s="112" t="s">
        <v>782</v>
      </c>
      <c r="M14" s="112" t="s">
        <v>1113</v>
      </c>
      <c r="N14" s="112" t="s">
        <v>1335</v>
      </c>
      <c r="O14" s="134" t="s">
        <v>1411</v>
      </c>
      <c r="P14" s="74"/>
      <c r="Q14" s="68"/>
      <c r="R14" s="74"/>
      <c r="S14" s="74"/>
      <c r="T14" s="74"/>
      <c r="U14" s="74"/>
      <c r="V14" s="74" t="s">
        <v>32</v>
      </c>
      <c r="W14" s="74" t="s">
        <v>44</v>
      </c>
      <c r="X14" s="227"/>
      <c r="Y14" s="150"/>
    </row>
    <row r="15" spans="1:26" ht="119.25" customHeight="1" x14ac:dyDescent="0.25">
      <c r="A15" s="84" t="s">
        <v>3</v>
      </c>
      <c r="B15" s="86" t="s">
        <v>49</v>
      </c>
      <c r="C15" s="85" t="s">
        <v>781</v>
      </c>
      <c r="D15" s="85" t="s">
        <v>1051</v>
      </c>
      <c r="E15" s="205" t="s">
        <v>1325</v>
      </c>
      <c r="F15" s="134" t="s">
        <v>1255</v>
      </c>
      <c r="G15" s="85"/>
      <c r="H15" s="134"/>
      <c r="I15" s="134"/>
      <c r="J15" s="134"/>
      <c r="K15" s="85" t="s">
        <v>780</v>
      </c>
      <c r="L15" s="85" t="s">
        <v>1116</v>
      </c>
      <c r="M15" s="134" t="s">
        <v>1114</v>
      </c>
      <c r="N15" s="134" t="s">
        <v>1340</v>
      </c>
      <c r="O15" s="134" t="s">
        <v>1412</v>
      </c>
      <c r="P15" s="83"/>
      <c r="Q15" s="90" t="s">
        <v>55</v>
      </c>
      <c r="R15" s="83"/>
      <c r="S15" s="83"/>
      <c r="T15" s="83"/>
      <c r="U15" s="83"/>
      <c r="V15" s="83"/>
      <c r="W15" s="84" t="s">
        <v>44</v>
      </c>
      <c r="X15" s="148" t="s">
        <v>1506</v>
      </c>
      <c r="Y15" s="148" t="s">
        <v>1510</v>
      </c>
    </row>
    <row r="16" spans="1:26" ht="120" x14ac:dyDescent="0.25">
      <c r="A16" s="74" t="s">
        <v>3</v>
      </c>
      <c r="B16" s="82" t="s">
        <v>50</v>
      </c>
      <c r="C16" s="76" t="s">
        <v>779</v>
      </c>
      <c r="D16" s="143" t="s">
        <v>1052</v>
      </c>
      <c r="E16" s="198" t="s">
        <v>778</v>
      </c>
      <c r="F16" s="146" t="s">
        <v>1256</v>
      </c>
      <c r="G16" s="75"/>
      <c r="H16" s="75"/>
      <c r="I16" s="75"/>
      <c r="J16" s="75"/>
      <c r="K16" s="75" t="s">
        <v>777</v>
      </c>
      <c r="L16" s="75" t="s">
        <v>1117</v>
      </c>
      <c r="M16" s="180" t="s">
        <v>1115</v>
      </c>
      <c r="N16" s="180" t="s">
        <v>1341</v>
      </c>
      <c r="O16" s="134" t="s">
        <v>1413</v>
      </c>
      <c r="P16" s="80"/>
      <c r="Q16" s="174"/>
      <c r="R16" s="74"/>
      <c r="S16" s="74"/>
      <c r="T16" s="74"/>
      <c r="U16" s="74"/>
      <c r="V16" s="74"/>
      <c r="W16" s="74" t="s">
        <v>44</v>
      </c>
      <c r="X16" s="149" t="s">
        <v>1507</v>
      </c>
      <c r="Y16" s="235" t="s">
        <v>1511</v>
      </c>
    </row>
    <row r="17" spans="1:27" x14ac:dyDescent="0.25">
      <c r="A17" s="74" t="s">
        <v>3</v>
      </c>
      <c r="B17" s="79" t="s">
        <v>52</v>
      </c>
      <c r="C17" s="76" t="s">
        <v>776</v>
      </c>
      <c r="D17" s="76" t="s">
        <v>775</v>
      </c>
      <c r="E17" s="198" t="s">
        <v>774</v>
      </c>
      <c r="F17" s="146" t="s">
        <v>1257</v>
      </c>
      <c r="G17" s="76"/>
      <c r="H17" s="76"/>
      <c r="I17" s="76"/>
      <c r="J17" s="75"/>
      <c r="K17" s="74"/>
      <c r="L17" s="74"/>
      <c r="M17" s="74"/>
      <c r="N17" s="74"/>
      <c r="O17" s="74"/>
      <c r="P17" s="74"/>
      <c r="Q17" s="68"/>
      <c r="R17" s="74"/>
      <c r="S17" s="74"/>
      <c r="T17" s="74"/>
      <c r="U17" s="74"/>
      <c r="V17" s="74"/>
      <c r="W17" s="74" t="s">
        <v>44</v>
      </c>
      <c r="X17" s="227"/>
      <c r="Y17" s="150"/>
    </row>
    <row r="18" spans="1:27" ht="150" x14ac:dyDescent="0.25">
      <c r="A18" s="74" t="s">
        <v>15</v>
      </c>
      <c r="B18" s="82" t="s">
        <v>773</v>
      </c>
      <c r="C18" s="76"/>
      <c r="D18" s="76"/>
      <c r="E18" s="198"/>
      <c r="F18" s="76"/>
      <c r="G18" s="76"/>
      <c r="H18" s="76"/>
      <c r="I18" s="76"/>
      <c r="J18" s="75"/>
      <c r="K18" s="74"/>
      <c r="L18" s="74"/>
      <c r="M18" s="74"/>
      <c r="N18" s="74"/>
      <c r="O18" s="74"/>
      <c r="P18" s="74" t="s">
        <v>772</v>
      </c>
      <c r="Q18" s="68"/>
      <c r="R18" s="74"/>
      <c r="S18" s="74"/>
      <c r="T18" s="74"/>
      <c r="U18" s="74"/>
      <c r="V18" s="74"/>
      <c r="W18" s="74"/>
      <c r="X18" s="148" t="s">
        <v>1501</v>
      </c>
      <c r="Y18" s="235" t="s">
        <v>1512</v>
      </c>
    </row>
    <row r="19" spans="1:27" ht="120" x14ac:dyDescent="0.25">
      <c r="A19" s="68" t="s">
        <v>7</v>
      </c>
      <c r="B19" s="170" t="s">
        <v>771</v>
      </c>
      <c r="C19" s="110" t="s">
        <v>1053</v>
      </c>
      <c r="D19" s="110" t="s">
        <v>1204</v>
      </c>
      <c r="E19" s="199" t="s">
        <v>1326</v>
      </c>
      <c r="F19" s="146" t="s">
        <v>1258</v>
      </c>
      <c r="G19" s="69"/>
      <c r="H19" s="69"/>
      <c r="I19" s="69"/>
      <c r="J19" s="71"/>
      <c r="K19" s="68"/>
      <c r="L19" s="68"/>
      <c r="M19" s="68"/>
      <c r="N19" s="68"/>
      <c r="O19" s="68"/>
      <c r="P19" s="68"/>
      <c r="Q19" s="68"/>
      <c r="R19" s="68"/>
      <c r="S19" s="68"/>
      <c r="T19" s="68"/>
      <c r="U19" s="68"/>
      <c r="V19" s="68"/>
      <c r="W19" s="68"/>
      <c r="X19" s="149"/>
      <c r="Y19" s="150"/>
    </row>
    <row r="20" spans="1:27" s="183" customFormat="1" ht="105" x14ac:dyDescent="0.25">
      <c r="A20" s="146" t="s">
        <v>56</v>
      </c>
      <c r="B20" s="179" t="s">
        <v>1191</v>
      </c>
      <c r="C20" s="71" t="s">
        <v>1192</v>
      </c>
      <c r="D20" s="146" t="s">
        <v>1193</v>
      </c>
      <c r="E20" s="146" t="s">
        <v>1370</v>
      </c>
      <c r="F20" s="180" t="s">
        <v>1414</v>
      </c>
      <c r="G20" s="146" t="s">
        <v>1104</v>
      </c>
      <c r="H20" s="146" t="s">
        <v>1194</v>
      </c>
      <c r="I20" s="189" t="s">
        <v>1342</v>
      </c>
      <c r="J20" s="180" t="s">
        <v>1259</v>
      </c>
      <c r="K20" s="146"/>
      <c r="L20" s="146"/>
      <c r="M20" s="146"/>
      <c r="N20" s="146"/>
      <c r="O20" s="146"/>
      <c r="P20" s="146"/>
      <c r="Q20" s="146"/>
      <c r="R20" s="146"/>
      <c r="S20" s="146"/>
      <c r="T20" s="146"/>
      <c r="U20" s="146"/>
      <c r="V20" s="146"/>
      <c r="W20" s="146" t="s">
        <v>44</v>
      </c>
      <c r="X20" s="181"/>
      <c r="Y20" s="181"/>
      <c r="Z20" s="230"/>
      <c r="AA20" s="182"/>
    </row>
    <row r="21" spans="1:27" ht="120" x14ac:dyDescent="0.25">
      <c r="A21" s="68" t="s">
        <v>54</v>
      </c>
      <c r="B21" s="70" t="s">
        <v>770</v>
      </c>
      <c r="C21" s="69" t="s">
        <v>769</v>
      </c>
      <c r="D21" s="146" t="s">
        <v>1054</v>
      </c>
      <c r="E21" s="190" t="s">
        <v>1327</v>
      </c>
      <c r="F21" s="180" t="s">
        <v>1260</v>
      </c>
      <c r="G21" s="69" t="s">
        <v>768</v>
      </c>
      <c r="H21" s="146" t="s">
        <v>1205</v>
      </c>
      <c r="I21" s="146" t="s">
        <v>1343</v>
      </c>
      <c r="J21" s="180" t="s">
        <v>1264</v>
      </c>
      <c r="K21" s="68"/>
      <c r="L21" s="68"/>
      <c r="M21" s="68"/>
      <c r="N21" s="68"/>
      <c r="O21" s="68"/>
      <c r="P21" s="68"/>
      <c r="Q21" s="146" t="s">
        <v>1200</v>
      </c>
      <c r="R21" s="68"/>
      <c r="S21" s="68"/>
      <c r="T21" s="68"/>
      <c r="U21" s="68"/>
      <c r="V21" s="68"/>
      <c r="W21" s="68" t="s">
        <v>44</v>
      </c>
      <c r="X21" s="149"/>
      <c r="Y21" s="150"/>
    </row>
    <row r="22" spans="1:27" ht="165" x14ac:dyDescent="0.25">
      <c r="A22" s="68" t="s">
        <v>3</v>
      </c>
      <c r="B22" s="72" t="s">
        <v>767</v>
      </c>
      <c r="C22" s="69" t="s">
        <v>766</v>
      </c>
      <c r="D22" s="146" t="s">
        <v>1055</v>
      </c>
      <c r="E22" s="190" t="s">
        <v>1328</v>
      </c>
      <c r="F22" s="180" t="s">
        <v>1261</v>
      </c>
      <c r="G22" s="69" t="s">
        <v>765</v>
      </c>
      <c r="H22" s="146" t="s">
        <v>1206</v>
      </c>
      <c r="I22" s="191" t="s">
        <v>1429</v>
      </c>
      <c r="J22" s="180" t="s">
        <v>1265</v>
      </c>
      <c r="K22" s="111" t="s">
        <v>1425</v>
      </c>
      <c r="L22" s="212" t="s">
        <v>1426</v>
      </c>
      <c r="M22" s="111" t="s">
        <v>1427</v>
      </c>
      <c r="N22" s="214" t="s">
        <v>1430</v>
      </c>
      <c r="O22" s="146" t="s">
        <v>1428</v>
      </c>
      <c r="P22" s="146"/>
      <c r="Q22" s="146" t="s">
        <v>1200</v>
      </c>
      <c r="R22" s="68"/>
      <c r="S22" s="68"/>
      <c r="T22" s="68"/>
      <c r="U22" s="68"/>
      <c r="V22" s="68"/>
      <c r="W22" s="68" t="s">
        <v>44</v>
      </c>
      <c r="X22" s="149"/>
      <c r="Y22" s="150"/>
    </row>
    <row r="23" spans="1:27" ht="45" x14ac:dyDescent="0.25">
      <c r="A23" s="68" t="s">
        <v>764</v>
      </c>
      <c r="B23" s="173" t="s">
        <v>763</v>
      </c>
      <c r="C23" s="69" t="s">
        <v>762</v>
      </c>
      <c r="D23" s="146" t="s">
        <v>1056</v>
      </c>
      <c r="E23" s="199" t="s">
        <v>1329</v>
      </c>
      <c r="F23" s="180" t="s">
        <v>1262</v>
      </c>
      <c r="G23" s="69"/>
      <c r="H23" s="69"/>
      <c r="I23" s="69"/>
      <c r="J23" s="71"/>
      <c r="K23" s="68"/>
      <c r="L23" s="68"/>
      <c r="M23" s="68"/>
      <c r="N23" s="68"/>
      <c r="O23" s="68"/>
      <c r="P23" s="68"/>
      <c r="Q23" s="146" t="s">
        <v>1200</v>
      </c>
      <c r="R23" s="68"/>
      <c r="S23" s="68"/>
      <c r="T23" s="68"/>
      <c r="U23" s="68"/>
      <c r="V23" s="68"/>
      <c r="W23" s="68" t="s">
        <v>589</v>
      </c>
      <c r="X23" s="217" t="s">
        <v>1460</v>
      </c>
      <c r="Y23" s="217" t="s">
        <v>1461</v>
      </c>
    </row>
    <row r="24" spans="1:27" ht="61.5" customHeight="1" x14ac:dyDescent="0.25">
      <c r="A24" s="68" t="s">
        <v>59</v>
      </c>
      <c r="B24" s="184" t="s">
        <v>761</v>
      </c>
      <c r="C24" s="69" t="s">
        <v>760</v>
      </c>
      <c r="D24" s="146" t="s">
        <v>1207</v>
      </c>
      <c r="E24" s="206" t="s">
        <v>1330</v>
      </c>
      <c r="F24" s="180" t="s">
        <v>1263</v>
      </c>
      <c r="G24" s="69"/>
      <c r="H24" s="69"/>
      <c r="I24" s="69"/>
      <c r="J24" s="71"/>
      <c r="K24" s="68"/>
      <c r="L24" s="68"/>
      <c r="M24" s="68"/>
      <c r="N24" s="68"/>
      <c r="O24" s="68"/>
      <c r="P24" s="68"/>
      <c r="Q24" s="146" t="s">
        <v>1200</v>
      </c>
      <c r="R24" s="68"/>
      <c r="S24" s="68"/>
      <c r="T24" s="68"/>
      <c r="U24" s="68"/>
      <c r="V24" s="68"/>
      <c r="W24" s="68" t="s">
        <v>589</v>
      </c>
      <c r="X24" s="217" t="s">
        <v>1460</v>
      </c>
      <c r="Y24" s="217" t="s">
        <v>1462</v>
      </c>
    </row>
    <row r="25" spans="1:27" ht="43.7" customHeight="1" x14ac:dyDescent="0.25">
      <c r="A25" s="68" t="s">
        <v>59</v>
      </c>
      <c r="B25" s="173" t="s">
        <v>759</v>
      </c>
      <c r="C25" s="69" t="s">
        <v>758</v>
      </c>
      <c r="D25" s="146" t="s">
        <v>1057</v>
      </c>
      <c r="E25" s="199" t="s">
        <v>1331</v>
      </c>
      <c r="F25" s="180" t="s">
        <v>1266</v>
      </c>
      <c r="G25" s="69"/>
      <c r="H25" s="69"/>
      <c r="I25" s="69"/>
      <c r="J25" s="71"/>
      <c r="K25" s="68"/>
      <c r="L25" s="68"/>
      <c r="M25" s="68"/>
      <c r="N25" s="68"/>
      <c r="O25" s="68"/>
      <c r="P25" s="68"/>
      <c r="Q25" s="68" t="s">
        <v>757</v>
      </c>
      <c r="R25" s="68"/>
      <c r="S25" s="68"/>
      <c r="T25" s="68"/>
      <c r="U25" s="68"/>
      <c r="V25" s="68"/>
      <c r="W25" s="68" t="s">
        <v>589</v>
      </c>
      <c r="X25" s="217" t="s">
        <v>1463</v>
      </c>
      <c r="Y25" s="217" t="s">
        <v>1464</v>
      </c>
    </row>
    <row r="26" spans="1:27" ht="90" x14ac:dyDescent="0.25">
      <c r="A26" s="68" t="s">
        <v>59</v>
      </c>
      <c r="B26" s="184" t="s">
        <v>756</v>
      </c>
      <c r="C26" s="69" t="s">
        <v>755</v>
      </c>
      <c r="D26" s="146" t="s">
        <v>1208</v>
      </c>
      <c r="E26" s="199" t="s">
        <v>1491</v>
      </c>
      <c r="F26" s="180" t="s">
        <v>1267</v>
      </c>
      <c r="G26" s="69"/>
      <c r="H26" s="69"/>
      <c r="I26" s="69"/>
      <c r="J26" s="71"/>
      <c r="K26" s="68"/>
      <c r="L26" s="68"/>
      <c r="M26" s="68"/>
      <c r="N26" s="68"/>
      <c r="O26" s="68"/>
      <c r="P26" s="68"/>
      <c r="Q26" s="68" t="s">
        <v>754</v>
      </c>
      <c r="R26" s="68"/>
      <c r="S26" s="68"/>
      <c r="T26" s="68"/>
      <c r="U26" s="68"/>
      <c r="V26" s="68"/>
      <c r="W26" s="68" t="s">
        <v>589</v>
      </c>
      <c r="X26" s="217" t="s">
        <v>1465</v>
      </c>
      <c r="Y26" s="217" t="s">
        <v>1466</v>
      </c>
    </row>
    <row r="27" spans="1:27" ht="48.2" customHeight="1" x14ac:dyDescent="0.25">
      <c r="A27" s="68" t="s">
        <v>3</v>
      </c>
      <c r="B27" s="72" t="s">
        <v>1197</v>
      </c>
      <c r="C27" s="69" t="s">
        <v>753</v>
      </c>
      <c r="D27" s="146" t="s">
        <v>1209</v>
      </c>
      <c r="E27" s="146" t="s">
        <v>1332</v>
      </c>
      <c r="F27" s="180" t="s">
        <v>1268</v>
      </c>
      <c r="G27" s="71" t="s">
        <v>1105</v>
      </c>
      <c r="H27" s="146" t="s">
        <v>1210</v>
      </c>
      <c r="I27" s="189" t="s">
        <v>1371</v>
      </c>
      <c r="J27" s="180" t="s">
        <v>1270</v>
      </c>
      <c r="K27" s="111" t="s">
        <v>752</v>
      </c>
      <c r="L27" s="109" t="s">
        <v>1118</v>
      </c>
      <c r="M27" s="111" t="s">
        <v>1001</v>
      </c>
      <c r="N27" s="111" t="s">
        <v>1368</v>
      </c>
      <c r="O27" s="111" t="s">
        <v>1415</v>
      </c>
      <c r="P27" s="68"/>
      <c r="Q27" s="146" t="s">
        <v>1200</v>
      </c>
      <c r="R27" s="68"/>
      <c r="S27" s="68"/>
      <c r="T27" s="68"/>
      <c r="U27" s="68"/>
      <c r="V27" s="68"/>
      <c r="W27" s="68" t="s">
        <v>44</v>
      </c>
      <c r="X27" s="149"/>
      <c r="Y27" s="150"/>
    </row>
    <row r="28" spans="1:27" ht="210" x14ac:dyDescent="0.25">
      <c r="A28" s="68" t="s">
        <v>7</v>
      </c>
      <c r="B28" s="171" t="s">
        <v>751</v>
      </c>
      <c r="C28" s="69" t="s">
        <v>750</v>
      </c>
      <c r="D28" s="146" t="s">
        <v>1211</v>
      </c>
      <c r="E28" s="190" t="s">
        <v>1333</v>
      </c>
      <c r="F28" s="180" t="s">
        <v>1269</v>
      </c>
      <c r="G28" s="69"/>
      <c r="H28" s="69"/>
      <c r="I28" s="69"/>
      <c r="J28" s="71"/>
      <c r="K28" s="68"/>
      <c r="L28" s="68"/>
      <c r="M28" s="68"/>
      <c r="N28" s="68"/>
      <c r="O28" s="68"/>
      <c r="P28" s="68"/>
      <c r="Q28" s="146" t="s">
        <v>1200</v>
      </c>
      <c r="R28" s="68"/>
      <c r="S28" s="68"/>
      <c r="T28" s="68"/>
      <c r="U28" s="68"/>
      <c r="V28" s="68"/>
      <c r="W28" s="68"/>
      <c r="X28" s="149"/>
      <c r="Y28" s="150"/>
    </row>
    <row r="29" spans="1:27" ht="30" x14ac:dyDescent="0.25">
      <c r="A29" s="68" t="s">
        <v>58</v>
      </c>
      <c r="B29" s="72" t="s">
        <v>1128</v>
      </c>
      <c r="C29" s="78" t="s">
        <v>1064</v>
      </c>
      <c r="D29" s="225" t="s">
        <v>1058</v>
      </c>
      <c r="E29" s="225" t="s">
        <v>1388</v>
      </c>
      <c r="F29" s="78" t="s">
        <v>1416</v>
      </c>
      <c r="G29" s="69"/>
      <c r="H29" s="69"/>
      <c r="I29" s="69"/>
      <c r="J29" s="71"/>
      <c r="K29" s="68"/>
      <c r="L29" s="68"/>
      <c r="M29" s="68"/>
      <c r="N29" s="68"/>
      <c r="O29" s="68"/>
      <c r="P29" s="68"/>
      <c r="Q29" s="146" t="s">
        <v>1200</v>
      </c>
      <c r="R29" s="68"/>
      <c r="S29" s="68" t="s">
        <v>1198</v>
      </c>
      <c r="T29" s="68"/>
      <c r="U29" s="68"/>
      <c r="V29" s="68"/>
      <c r="W29" s="68"/>
      <c r="X29" s="149"/>
      <c r="Y29" s="150"/>
    </row>
    <row r="30" spans="1:27" x14ac:dyDescent="0.25">
      <c r="A30" s="68" t="s">
        <v>15</v>
      </c>
      <c r="B30" s="72" t="s">
        <v>1176</v>
      </c>
      <c r="C30" s="69"/>
      <c r="D30" s="69"/>
      <c r="E30" s="207"/>
      <c r="F30" s="71"/>
      <c r="G30" s="69"/>
      <c r="H30" s="69"/>
      <c r="I30" s="69"/>
      <c r="J30" s="71"/>
      <c r="K30" s="68"/>
      <c r="L30" s="68"/>
      <c r="M30" s="68"/>
      <c r="N30" s="68"/>
      <c r="O30" s="68"/>
      <c r="P30" s="177" t="s">
        <v>698</v>
      </c>
      <c r="Q30" s="146" t="s">
        <v>1200</v>
      </c>
      <c r="R30" s="68"/>
      <c r="S30" s="68"/>
      <c r="T30" s="68"/>
      <c r="U30" s="68"/>
      <c r="V30" s="68"/>
      <c r="W30" s="68"/>
      <c r="X30" s="149"/>
      <c r="Y30" s="150"/>
    </row>
    <row r="31" spans="1:27" x14ac:dyDescent="0.25">
      <c r="A31" s="68" t="s">
        <v>15</v>
      </c>
      <c r="B31" s="72" t="s">
        <v>1151</v>
      </c>
      <c r="C31" s="69"/>
      <c r="D31" s="69"/>
      <c r="E31" s="207"/>
      <c r="F31" s="71"/>
      <c r="G31" s="69"/>
      <c r="H31" s="69"/>
      <c r="I31" s="69"/>
      <c r="J31" s="71"/>
      <c r="K31" s="68"/>
      <c r="L31" s="68"/>
      <c r="M31" s="68"/>
      <c r="N31" s="68"/>
      <c r="O31" s="68"/>
      <c r="P31" s="177" t="s">
        <v>696</v>
      </c>
      <c r="Q31" s="146" t="s">
        <v>1200</v>
      </c>
      <c r="R31" s="68"/>
      <c r="S31" s="68"/>
      <c r="T31" s="68"/>
      <c r="U31" s="68"/>
      <c r="V31" s="68"/>
      <c r="W31" s="68"/>
      <c r="X31" s="149"/>
      <c r="Y31" s="150"/>
    </row>
    <row r="32" spans="1:27" x14ac:dyDescent="0.25">
      <c r="A32" s="68" t="s">
        <v>15</v>
      </c>
      <c r="B32" s="72" t="s">
        <v>1177</v>
      </c>
      <c r="C32" s="69"/>
      <c r="D32" s="69"/>
      <c r="E32" s="207"/>
      <c r="F32" s="69"/>
      <c r="G32" s="69"/>
      <c r="H32" s="69"/>
      <c r="I32" s="69"/>
      <c r="J32" s="71"/>
      <c r="K32" s="68"/>
      <c r="L32" s="68"/>
      <c r="M32" s="68"/>
      <c r="N32" s="68"/>
      <c r="O32" s="68"/>
      <c r="P32" s="177" t="s">
        <v>695</v>
      </c>
      <c r="Q32" s="146" t="s">
        <v>1200</v>
      </c>
      <c r="R32" s="68"/>
      <c r="S32" s="68"/>
      <c r="T32" s="68"/>
      <c r="U32" s="68"/>
      <c r="V32" s="68"/>
      <c r="W32" s="68"/>
      <c r="X32" s="149"/>
      <c r="Y32" s="150"/>
    </row>
    <row r="33" spans="1:25" x14ac:dyDescent="0.25">
      <c r="A33" s="68" t="s">
        <v>15</v>
      </c>
      <c r="B33" s="72" t="s">
        <v>1178</v>
      </c>
      <c r="C33" s="69"/>
      <c r="D33" s="69"/>
      <c r="E33" s="207"/>
      <c r="F33" s="69"/>
      <c r="G33" s="69"/>
      <c r="H33" s="69"/>
      <c r="I33" s="69"/>
      <c r="J33" s="71"/>
      <c r="K33" s="68"/>
      <c r="L33" s="68"/>
      <c r="M33" s="68"/>
      <c r="N33" s="68"/>
      <c r="O33" s="68"/>
      <c r="P33" s="177" t="s">
        <v>694</v>
      </c>
      <c r="Q33" s="146" t="s">
        <v>1200</v>
      </c>
      <c r="R33" s="68"/>
      <c r="S33" s="68"/>
      <c r="T33" s="68"/>
      <c r="U33" s="68"/>
      <c r="V33" s="68"/>
      <c r="W33" s="68"/>
      <c r="X33" s="149"/>
      <c r="Y33" s="150"/>
    </row>
    <row r="34" spans="1:25" x14ac:dyDescent="0.25">
      <c r="A34" s="68" t="s">
        <v>15</v>
      </c>
      <c r="B34" s="72" t="s">
        <v>1179</v>
      </c>
      <c r="C34" s="69"/>
      <c r="D34" s="69"/>
      <c r="E34" s="207"/>
      <c r="F34" s="69"/>
      <c r="G34" s="69"/>
      <c r="H34" s="69"/>
      <c r="I34" s="69"/>
      <c r="J34" s="71"/>
      <c r="K34" s="68"/>
      <c r="L34" s="68"/>
      <c r="M34" s="68"/>
      <c r="N34" s="68"/>
      <c r="O34" s="68"/>
      <c r="P34" s="177" t="s">
        <v>693</v>
      </c>
      <c r="Q34" s="146" t="s">
        <v>1200</v>
      </c>
      <c r="R34" s="68"/>
      <c r="S34" s="68"/>
      <c r="T34" s="68"/>
      <c r="U34" s="68"/>
      <c r="V34" s="68"/>
      <c r="W34" s="68"/>
      <c r="X34" s="149"/>
      <c r="Y34" s="150"/>
    </row>
    <row r="35" spans="1:25" x14ac:dyDescent="0.25">
      <c r="A35" s="68" t="s">
        <v>15</v>
      </c>
      <c r="B35" s="72" t="s">
        <v>1180</v>
      </c>
      <c r="C35" s="69"/>
      <c r="D35" s="69"/>
      <c r="E35" s="207"/>
      <c r="F35" s="69"/>
      <c r="G35" s="69"/>
      <c r="H35" s="69"/>
      <c r="I35" s="69"/>
      <c r="J35" s="71"/>
      <c r="K35" s="68"/>
      <c r="L35" s="68"/>
      <c r="M35" s="68"/>
      <c r="N35" s="68"/>
      <c r="O35" s="68"/>
      <c r="P35" s="177" t="s">
        <v>692</v>
      </c>
      <c r="Q35" s="146" t="s">
        <v>1200</v>
      </c>
      <c r="R35" s="68"/>
      <c r="S35" s="68"/>
      <c r="T35" s="68"/>
      <c r="U35" s="68"/>
      <c r="V35" s="68"/>
      <c r="W35" s="68"/>
      <c r="X35" s="149"/>
      <c r="Y35" s="150"/>
    </row>
    <row r="36" spans="1:25" ht="30" x14ac:dyDescent="0.25">
      <c r="A36" s="68" t="s">
        <v>7</v>
      </c>
      <c r="B36" s="171" t="s">
        <v>749</v>
      </c>
      <c r="C36" s="71" t="s">
        <v>1065</v>
      </c>
      <c r="D36" s="146" t="s">
        <v>1059</v>
      </c>
      <c r="E36" s="146" t="s">
        <v>1389</v>
      </c>
      <c r="F36" s="110" t="s">
        <v>1417</v>
      </c>
      <c r="G36" s="69"/>
      <c r="H36" s="69"/>
      <c r="I36" s="69"/>
      <c r="J36" s="71"/>
      <c r="K36" s="68"/>
      <c r="L36" s="68"/>
      <c r="M36" s="68"/>
      <c r="N36" s="68"/>
      <c r="O36" s="68"/>
      <c r="P36" s="177" t="s">
        <v>748</v>
      </c>
      <c r="Q36" s="146" t="s">
        <v>1200</v>
      </c>
      <c r="R36" s="68"/>
      <c r="S36" s="68"/>
      <c r="T36" s="68"/>
      <c r="U36" s="68"/>
      <c r="V36" s="68"/>
      <c r="W36" s="68"/>
      <c r="X36" s="149"/>
      <c r="Y36" s="150"/>
    </row>
    <row r="37" spans="1:25" ht="30" x14ac:dyDescent="0.25">
      <c r="A37" s="68" t="s">
        <v>2</v>
      </c>
      <c r="B37" s="70" t="s">
        <v>747</v>
      </c>
      <c r="C37" s="110" t="s">
        <v>1066</v>
      </c>
      <c r="D37" s="146" t="s">
        <v>1060</v>
      </c>
      <c r="E37" s="199" t="s">
        <v>1334</v>
      </c>
      <c r="F37" s="180" t="s">
        <v>1271</v>
      </c>
      <c r="G37" s="146" t="s">
        <v>1229</v>
      </c>
      <c r="H37" s="146" t="s">
        <v>1216</v>
      </c>
      <c r="I37" s="189" t="s">
        <v>1345</v>
      </c>
      <c r="J37" s="180" t="s">
        <v>1273</v>
      </c>
      <c r="K37" s="68"/>
      <c r="L37" s="68"/>
      <c r="M37" s="68"/>
      <c r="N37" s="68"/>
      <c r="O37" s="68"/>
      <c r="P37" s="68"/>
      <c r="Q37" s="146" t="s">
        <v>1200</v>
      </c>
      <c r="R37" s="68"/>
      <c r="S37" s="68"/>
      <c r="T37" s="68"/>
      <c r="U37" s="68"/>
      <c r="V37" s="68"/>
      <c r="W37" s="68" t="s">
        <v>44</v>
      </c>
      <c r="X37" s="149"/>
      <c r="Y37" s="150"/>
    </row>
    <row r="38" spans="1:25" ht="45" x14ac:dyDescent="0.25">
      <c r="A38" s="68" t="s">
        <v>54</v>
      </c>
      <c r="B38" s="70" t="s">
        <v>1129</v>
      </c>
      <c r="C38" s="110" t="s">
        <v>1067</v>
      </c>
      <c r="D38" s="146" t="s">
        <v>1061</v>
      </c>
      <c r="E38" s="190" t="s">
        <v>1493</v>
      </c>
      <c r="F38" s="180" t="s">
        <v>1272</v>
      </c>
      <c r="G38" s="146"/>
      <c r="H38" s="146"/>
      <c r="I38" s="69"/>
      <c r="J38" s="180"/>
      <c r="K38" s="68"/>
      <c r="L38" s="68"/>
      <c r="M38" s="68"/>
      <c r="N38" s="68"/>
      <c r="O38" s="68"/>
      <c r="P38" s="189" t="s">
        <v>1516</v>
      </c>
      <c r="Q38" s="146" t="s">
        <v>1200</v>
      </c>
      <c r="R38" s="68"/>
      <c r="S38" s="68"/>
      <c r="T38" s="68"/>
      <c r="U38" s="68"/>
      <c r="V38" s="68"/>
      <c r="W38" s="68" t="s">
        <v>44</v>
      </c>
      <c r="X38" s="149"/>
      <c r="Y38" s="150"/>
    </row>
    <row r="39" spans="1:25" ht="165" x14ac:dyDescent="0.25">
      <c r="A39" s="68" t="s">
        <v>3</v>
      </c>
      <c r="B39" s="70" t="s">
        <v>1130</v>
      </c>
      <c r="C39" s="69" t="s">
        <v>746</v>
      </c>
      <c r="D39" s="146" t="s">
        <v>1062</v>
      </c>
      <c r="E39" s="190" t="s">
        <v>1494</v>
      </c>
      <c r="F39" s="180" t="s">
        <v>1419</v>
      </c>
      <c r="G39" s="146" t="s">
        <v>1106</v>
      </c>
      <c r="H39" s="146" t="s">
        <v>1206</v>
      </c>
      <c r="I39" s="191" t="s">
        <v>1344</v>
      </c>
      <c r="J39" s="180" t="s">
        <v>1274</v>
      </c>
      <c r="K39" s="68" t="s">
        <v>690</v>
      </c>
      <c r="L39" s="109" t="s">
        <v>1119</v>
      </c>
      <c r="M39" s="111" t="s">
        <v>1002</v>
      </c>
      <c r="N39" s="111" t="s">
        <v>1369</v>
      </c>
      <c r="O39" s="111" t="s">
        <v>1418</v>
      </c>
      <c r="P39" s="189" t="s">
        <v>1517</v>
      </c>
      <c r="Q39" s="146" t="s">
        <v>1200</v>
      </c>
      <c r="R39" s="68"/>
      <c r="S39" s="68"/>
      <c r="T39" s="68"/>
      <c r="U39" s="68"/>
      <c r="V39" s="68"/>
      <c r="W39" s="68" t="s">
        <v>44</v>
      </c>
      <c r="X39" s="149"/>
      <c r="Y39" s="150"/>
    </row>
    <row r="40" spans="1:25" ht="90" x14ac:dyDescent="0.25">
      <c r="A40" s="68" t="s">
        <v>56</v>
      </c>
      <c r="B40" s="70" t="s">
        <v>745</v>
      </c>
      <c r="C40" s="146" t="s">
        <v>1374</v>
      </c>
      <c r="D40" s="146" t="s">
        <v>1212</v>
      </c>
      <c r="E40" s="208" t="s">
        <v>1471</v>
      </c>
      <c r="F40" s="71" t="s">
        <v>1434</v>
      </c>
      <c r="G40" s="69"/>
      <c r="H40" s="69"/>
      <c r="I40" s="69"/>
      <c r="J40" s="71"/>
      <c r="K40" s="68"/>
      <c r="L40" s="68"/>
      <c r="M40" s="68"/>
      <c r="N40" s="68"/>
      <c r="O40" s="68"/>
      <c r="P40" s="68"/>
      <c r="Q40" s="146" t="s">
        <v>1200</v>
      </c>
      <c r="R40" s="68"/>
      <c r="S40" s="68"/>
      <c r="T40" s="68"/>
      <c r="U40" s="68"/>
      <c r="V40" s="68"/>
      <c r="W40" s="68" t="s">
        <v>44</v>
      </c>
      <c r="X40" s="149"/>
      <c r="Y40" s="150"/>
    </row>
    <row r="41" spans="1:25" ht="75" x14ac:dyDescent="0.25">
      <c r="A41" s="68" t="s">
        <v>56</v>
      </c>
      <c r="B41" s="70" t="s">
        <v>744</v>
      </c>
      <c r="C41" s="146" t="s">
        <v>1375</v>
      </c>
      <c r="D41" s="146" t="s">
        <v>1213</v>
      </c>
      <c r="E41" s="201" t="s">
        <v>1498</v>
      </c>
      <c r="F41" s="71" t="s">
        <v>1435</v>
      </c>
      <c r="G41" s="69"/>
      <c r="H41" s="69"/>
      <c r="I41" s="69"/>
      <c r="J41" s="71"/>
      <c r="K41" s="68"/>
      <c r="L41" s="68"/>
      <c r="M41" s="68"/>
      <c r="N41" s="68"/>
      <c r="O41" s="68"/>
      <c r="P41" s="68"/>
      <c r="Q41" s="68" t="s">
        <v>1131</v>
      </c>
      <c r="R41" s="68"/>
      <c r="S41" s="68"/>
      <c r="T41" s="68"/>
      <c r="U41" s="68"/>
      <c r="V41" s="68"/>
      <c r="W41" s="68" t="s">
        <v>44</v>
      </c>
      <c r="X41" s="149"/>
      <c r="Y41" s="150"/>
    </row>
    <row r="42" spans="1:25" ht="60" x14ac:dyDescent="0.25">
      <c r="A42" s="68" t="s">
        <v>59</v>
      </c>
      <c r="B42" s="70" t="s">
        <v>743</v>
      </c>
      <c r="C42" s="110" t="s">
        <v>742</v>
      </c>
      <c r="D42" s="146" t="s">
        <v>1214</v>
      </c>
      <c r="E42" s="190" t="s">
        <v>1495</v>
      </c>
      <c r="F42" s="180" t="s">
        <v>1420</v>
      </c>
      <c r="G42" s="69"/>
      <c r="H42" s="69"/>
      <c r="I42" s="69"/>
      <c r="J42" s="71"/>
      <c r="K42" s="68"/>
      <c r="L42" s="68"/>
      <c r="M42" s="68"/>
      <c r="N42" s="68"/>
      <c r="O42" s="68"/>
      <c r="P42" s="68"/>
      <c r="Q42" s="90" t="s">
        <v>1132</v>
      </c>
      <c r="R42" s="68"/>
      <c r="S42" s="68"/>
      <c r="T42" s="68"/>
      <c r="U42" s="68"/>
      <c r="V42" s="68"/>
      <c r="W42" s="68" t="s">
        <v>44</v>
      </c>
      <c r="X42" s="152" t="s">
        <v>734</v>
      </c>
      <c r="Y42" s="152" t="s">
        <v>1000</v>
      </c>
    </row>
    <row r="43" spans="1:25" x14ac:dyDescent="0.25">
      <c r="A43" s="68" t="s">
        <v>15</v>
      </c>
      <c r="B43" s="226" t="s">
        <v>741</v>
      </c>
      <c r="C43" s="69"/>
      <c r="D43" s="69"/>
      <c r="E43" s="207"/>
      <c r="F43" s="71"/>
      <c r="G43" s="69"/>
      <c r="H43" s="69"/>
      <c r="I43" s="69"/>
      <c r="J43" s="71"/>
      <c r="K43" s="68"/>
      <c r="L43" s="68"/>
      <c r="M43" s="68"/>
      <c r="N43" s="68"/>
      <c r="O43" s="68"/>
      <c r="P43" s="68">
        <v>1</v>
      </c>
      <c r="Q43" s="68" t="s">
        <v>740</v>
      </c>
      <c r="R43" s="68"/>
      <c r="S43" s="68"/>
      <c r="T43" s="68"/>
      <c r="U43" s="68"/>
      <c r="V43" s="68"/>
      <c r="W43" s="68"/>
      <c r="X43" s="236" t="s">
        <v>1513</v>
      </c>
      <c r="Y43" s="236" t="s">
        <v>1514</v>
      </c>
    </row>
    <row r="44" spans="1:25" x14ac:dyDescent="0.25">
      <c r="A44" s="68" t="s">
        <v>15</v>
      </c>
      <c r="B44" s="226" t="s">
        <v>739</v>
      </c>
      <c r="C44" s="69"/>
      <c r="D44" s="69"/>
      <c r="E44" s="207"/>
      <c r="F44" s="71"/>
      <c r="G44" s="69"/>
      <c r="H44" s="69"/>
      <c r="I44" s="69"/>
      <c r="J44" s="71"/>
      <c r="K44" s="68"/>
      <c r="L44" s="68"/>
      <c r="M44" s="68"/>
      <c r="N44" s="68"/>
      <c r="O44" s="68"/>
      <c r="P44" s="68">
        <v>1</v>
      </c>
      <c r="Q44" s="68" t="s">
        <v>738</v>
      </c>
      <c r="R44" s="68"/>
      <c r="S44" s="68"/>
      <c r="T44" s="68"/>
      <c r="U44" s="68"/>
      <c r="V44" s="68"/>
      <c r="W44" s="68"/>
      <c r="X44" s="236" t="s">
        <v>1513</v>
      </c>
      <c r="Y44" s="236" t="s">
        <v>1514</v>
      </c>
    </row>
    <row r="45" spans="1:25" x14ac:dyDescent="0.25">
      <c r="A45" s="68" t="s">
        <v>15</v>
      </c>
      <c r="B45" s="226" t="s">
        <v>737</v>
      </c>
      <c r="C45" s="69"/>
      <c r="D45" s="69"/>
      <c r="E45" s="207"/>
      <c r="F45" s="71"/>
      <c r="G45" s="69"/>
      <c r="H45" s="69"/>
      <c r="I45" s="69"/>
      <c r="J45" s="71"/>
      <c r="K45" s="68"/>
      <c r="L45" s="68"/>
      <c r="M45" s="68"/>
      <c r="N45" s="68"/>
      <c r="O45" s="68"/>
      <c r="P45" s="68">
        <v>1</v>
      </c>
      <c r="Q45" s="68" t="s">
        <v>1133</v>
      </c>
      <c r="R45" s="68"/>
      <c r="S45" s="68"/>
      <c r="T45" s="68"/>
      <c r="U45" s="68"/>
      <c r="V45" s="68"/>
      <c r="W45" s="68"/>
      <c r="X45" s="236" t="s">
        <v>1513</v>
      </c>
      <c r="Y45" s="236" t="s">
        <v>1514</v>
      </c>
    </row>
    <row r="46" spans="1:25" ht="45" x14ac:dyDescent="0.25">
      <c r="A46" s="68" t="s">
        <v>15</v>
      </c>
      <c r="B46" s="226" t="s">
        <v>736</v>
      </c>
      <c r="C46" s="69"/>
      <c r="D46" s="69"/>
      <c r="E46" s="207"/>
      <c r="F46" s="71"/>
      <c r="G46" s="69"/>
      <c r="H46" s="69"/>
      <c r="I46" s="69"/>
      <c r="J46" s="71"/>
      <c r="K46" s="68"/>
      <c r="L46" s="68"/>
      <c r="M46" s="68"/>
      <c r="N46" s="68"/>
      <c r="O46" s="68"/>
      <c r="P46" s="68">
        <v>1</v>
      </c>
      <c r="Q46" s="90" t="s">
        <v>1132</v>
      </c>
      <c r="R46" s="68"/>
      <c r="S46" s="68"/>
      <c r="T46" s="68"/>
      <c r="U46" s="68"/>
      <c r="V46" s="68"/>
      <c r="W46" s="68"/>
      <c r="X46" s="152" t="s">
        <v>734</v>
      </c>
      <c r="Y46" s="152" t="s">
        <v>1000</v>
      </c>
    </row>
    <row r="47" spans="1:25" x14ac:dyDescent="0.25">
      <c r="A47" s="68" t="s">
        <v>15</v>
      </c>
      <c r="B47" s="226" t="s">
        <v>733</v>
      </c>
      <c r="C47" s="69"/>
      <c r="D47" s="69"/>
      <c r="E47" s="207"/>
      <c r="F47" s="71"/>
      <c r="G47" s="69"/>
      <c r="H47" s="69"/>
      <c r="I47" s="69"/>
      <c r="J47" s="71"/>
      <c r="K47" s="68"/>
      <c r="L47" s="68"/>
      <c r="M47" s="68"/>
      <c r="N47" s="68"/>
      <c r="O47" s="68"/>
      <c r="P47" s="68">
        <v>1</v>
      </c>
      <c r="Q47" s="111" t="s">
        <v>732</v>
      </c>
      <c r="R47" s="68"/>
      <c r="S47" s="68"/>
      <c r="T47" s="68"/>
      <c r="U47" s="68"/>
      <c r="V47" s="68"/>
      <c r="W47" s="68"/>
      <c r="X47" s="236" t="s">
        <v>1513</v>
      </c>
      <c r="Y47" s="236" t="s">
        <v>1514</v>
      </c>
    </row>
    <row r="48" spans="1:25" x14ac:dyDescent="0.25">
      <c r="A48" s="68" t="s">
        <v>15</v>
      </c>
      <c r="B48" s="226" t="s">
        <v>731</v>
      </c>
      <c r="C48" s="69"/>
      <c r="D48" s="69"/>
      <c r="E48" s="207"/>
      <c r="F48" s="71"/>
      <c r="G48" s="69"/>
      <c r="H48" s="69"/>
      <c r="I48" s="69"/>
      <c r="J48" s="71"/>
      <c r="K48" s="68"/>
      <c r="L48" s="68"/>
      <c r="M48" s="68"/>
      <c r="N48" s="68"/>
      <c r="O48" s="68"/>
      <c r="P48" s="68">
        <v>1</v>
      </c>
      <c r="Q48" s="68" t="s">
        <v>1134</v>
      </c>
      <c r="R48" s="68"/>
      <c r="S48" s="68"/>
      <c r="T48" s="68"/>
      <c r="U48" s="68"/>
      <c r="V48" s="68"/>
      <c r="W48" s="68"/>
      <c r="X48" s="236" t="s">
        <v>1513</v>
      </c>
      <c r="Y48" s="236" t="s">
        <v>1514</v>
      </c>
    </row>
    <row r="49" spans="1:25" x14ac:dyDescent="0.25">
      <c r="A49" s="68" t="s">
        <v>15</v>
      </c>
      <c r="B49" s="226" t="s">
        <v>730</v>
      </c>
      <c r="C49" s="69"/>
      <c r="D49" s="69"/>
      <c r="E49" s="207"/>
      <c r="F49" s="71"/>
      <c r="G49" s="69"/>
      <c r="H49" s="69"/>
      <c r="I49" s="69"/>
      <c r="J49" s="71"/>
      <c r="K49" s="68"/>
      <c r="L49" s="68"/>
      <c r="M49" s="68"/>
      <c r="N49" s="68"/>
      <c r="O49" s="68"/>
      <c r="P49" s="68">
        <v>1</v>
      </c>
      <c r="Q49" s="68" t="s">
        <v>1135</v>
      </c>
      <c r="R49" s="68"/>
      <c r="S49" s="68"/>
      <c r="T49" s="68"/>
      <c r="U49" s="68"/>
      <c r="V49" s="68"/>
      <c r="W49" s="68"/>
      <c r="X49" s="236" t="s">
        <v>1513</v>
      </c>
      <c r="Y49" s="236" t="s">
        <v>1514</v>
      </c>
    </row>
    <row r="50" spans="1:25" x14ac:dyDescent="0.25">
      <c r="A50" s="68" t="s">
        <v>15</v>
      </c>
      <c r="B50" s="226" t="s">
        <v>729</v>
      </c>
      <c r="C50" s="69"/>
      <c r="D50" s="69"/>
      <c r="E50" s="207"/>
      <c r="F50" s="71"/>
      <c r="G50" s="69"/>
      <c r="H50" s="69"/>
      <c r="I50" s="69"/>
      <c r="J50" s="71"/>
      <c r="K50" s="68"/>
      <c r="L50" s="68"/>
      <c r="M50" s="68"/>
      <c r="N50" s="68"/>
      <c r="O50" s="68"/>
      <c r="P50" s="68">
        <v>1</v>
      </c>
      <c r="Q50" s="68" t="s">
        <v>1136</v>
      </c>
      <c r="R50" s="68"/>
      <c r="S50" s="68"/>
      <c r="T50" s="68"/>
      <c r="U50" s="68"/>
      <c r="V50" s="68"/>
      <c r="W50" s="68"/>
      <c r="X50" s="236" t="s">
        <v>1513</v>
      </c>
      <c r="Y50" s="236" t="s">
        <v>1514</v>
      </c>
    </row>
    <row r="51" spans="1:25" x14ac:dyDescent="0.25">
      <c r="A51" s="68" t="s">
        <v>15</v>
      </c>
      <c r="B51" s="226" t="s">
        <v>728</v>
      </c>
      <c r="C51" s="69"/>
      <c r="D51" s="69"/>
      <c r="E51" s="207"/>
      <c r="F51" s="71"/>
      <c r="G51" s="69"/>
      <c r="H51" s="69"/>
      <c r="I51" s="69"/>
      <c r="J51" s="71"/>
      <c r="K51" s="68"/>
      <c r="L51" s="68"/>
      <c r="M51" s="68"/>
      <c r="N51" s="68"/>
      <c r="O51" s="68"/>
      <c r="P51" s="68">
        <v>1</v>
      </c>
      <c r="Q51" s="68" t="s">
        <v>1137</v>
      </c>
      <c r="R51" s="68"/>
      <c r="S51" s="68"/>
      <c r="T51" s="68"/>
      <c r="U51" s="68"/>
      <c r="V51" s="68"/>
      <c r="W51" s="68"/>
      <c r="X51" s="236" t="s">
        <v>1513</v>
      </c>
      <c r="Y51" s="236" t="s">
        <v>1514</v>
      </c>
    </row>
    <row r="52" spans="1:25" ht="30" x14ac:dyDescent="0.25">
      <c r="A52" s="68" t="s">
        <v>15</v>
      </c>
      <c r="B52" s="226" t="s">
        <v>727</v>
      </c>
      <c r="C52" s="69"/>
      <c r="D52" s="69"/>
      <c r="E52" s="207"/>
      <c r="F52" s="71"/>
      <c r="G52" s="69"/>
      <c r="H52" s="69"/>
      <c r="I52" s="69"/>
      <c r="J52" s="71"/>
      <c r="K52" s="68"/>
      <c r="L52" s="68"/>
      <c r="M52" s="68"/>
      <c r="N52" s="68"/>
      <c r="O52" s="68"/>
      <c r="P52" s="68">
        <v>1</v>
      </c>
      <c r="Q52" s="68" t="s">
        <v>1138</v>
      </c>
      <c r="R52" s="68"/>
      <c r="S52" s="68"/>
      <c r="T52" s="68"/>
      <c r="U52" s="68"/>
      <c r="V52" s="68"/>
      <c r="W52" s="68"/>
      <c r="X52" s="236" t="s">
        <v>1513</v>
      </c>
      <c r="Y52" s="236" t="s">
        <v>1514</v>
      </c>
    </row>
    <row r="53" spans="1:25" ht="30" x14ac:dyDescent="0.25">
      <c r="A53" s="68" t="s">
        <v>15</v>
      </c>
      <c r="B53" s="226" t="s">
        <v>726</v>
      </c>
      <c r="C53" s="69"/>
      <c r="D53" s="69"/>
      <c r="E53" s="207"/>
      <c r="F53" s="71"/>
      <c r="G53" s="69"/>
      <c r="H53" s="69"/>
      <c r="I53" s="69"/>
      <c r="J53" s="71"/>
      <c r="K53" s="68"/>
      <c r="L53" s="68"/>
      <c r="M53" s="68"/>
      <c r="N53" s="68"/>
      <c r="O53" s="68"/>
      <c r="P53" s="68">
        <v>1</v>
      </c>
      <c r="Q53" s="68" t="s">
        <v>1139</v>
      </c>
      <c r="R53" s="68"/>
      <c r="S53" s="68"/>
      <c r="T53" s="68"/>
      <c r="U53" s="68"/>
      <c r="V53" s="68"/>
      <c r="W53" s="68"/>
      <c r="X53" s="236" t="s">
        <v>1513</v>
      </c>
      <c r="Y53" s="236" t="s">
        <v>1514</v>
      </c>
    </row>
    <row r="54" spans="1:25" ht="30" x14ac:dyDescent="0.25">
      <c r="A54" s="68" t="s">
        <v>15</v>
      </c>
      <c r="B54" s="226" t="s">
        <v>725</v>
      </c>
      <c r="C54" s="69"/>
      <c r="D54" s="69"/>
      <c r="E54" s="207"/>
      <c r="F54" s="71"/>
      <c r="G54" s="69"/>
      <c r="H54" s="69"/>
      <c r="I54" s="69"/>
      <c r="J54" s="71"/>
      <c r="K54" s="68"/>
      <c r="L54" s="68"/>
      <c r="M54" s="68"/>
      <c r="N54" s="68"/>
      <c r="O54" s="68"/>
      <c r="P54" s="68">
        <v>1</v>
      </c>
      <c r="Q54" s="68" t="s">
        <v>1140</v>
      </c>
      <c r="R54" s="68"/>
      <c r="S54" s="68"/>
      <c r="T54" s="68"/>
      <c r="U54" s="68"/>
      <c r="V54" s="68"/>
      <c r="W54" s="68"/>
      <c r="X54" s="236" t="s">
        <v>1513</v>
      </c>
      <c r="Y54" s="236" t="s">
        <v>1514</v>
      </c>
    </row>
    <row r="55" spans="1:25" ht="30" x14ac:dyDescent="0.25">
      <c r="A55" s="68" t="s">
        <v>15</v>
      </c>
      <c r="B55" s="226" t="s">
        <v>724</v>
      </c>
      <c r="C55" s="69"/>
      <c r="D55" s="69"/>
      <c r="E55" s="207"/>
      <c r="F55" s="71"/>
      <c r="G55" s="69"/>
      <c r="H55" s="69"/>
      <c r="I55" s="69"/>
      <c r="J55" s="71"/>
      <c r="K55" s="68"/>
      <c r="L55" s="68"/>
      <c r="M55" s="68"/>
      <c r="N55" s="68"/>
      <c r="O55" s="68"/>
      <c r="P55" s="68">
        <v>1</v>
      </c>
      <c r="Q55" s="68" t="s">
        <v>1141</v>
      </c>
      <c r="R55" s="68"/>
      <c r="S55" s="68"/>
      <c r="T55" s="68"/>
      <c r="U55" s="68"/>
      <c r="V55" s="68"/>
      <c r="W55" s="68"/>
      <c r="X55" s="236" t="s">
        <v>1513</v>
      </c>
      <c r="Y55" s="236" t="s">
        <v>1514</v>
      </c>
    </row>
    <row r="56" spans="1:25" ht="30" x14ac:dyDescent="0.25">
      <c r="A56" s="68" t="s">
        <v>15</v>
      </c>
      <c r="B56" s="226" t="s">
        <v>723</v>
      </c>
      <c r="C56" s="69"/>
      <c r="D56" s="69"/>
      <c r="E56" s="207"/>
      <c r="F56" s="71"/>
      <c r="G56" s="69"/>
      <c r="H56" s="69"/>
      <c r="I56" s="69"/>
      <c r="J56" s="71"/>
      <c r="K56" s="68"/>
      <c r="L56" s="68"/>
      <c r="M56" s="68"/>
      <c r="N56" s="68"/>
      <c r="O56" s="68"/>
      <c r="P56" s="68">
        <v>1</v>
      </c>
      <c r="Q56" s="68" t="s">
        <v>1142</v>
      </c>
      <c r="R56" s="68"/>
      <c r="S56" s="68"/>
      <c r="T56" s="68"/>
      <c r="U56" s="68"/>
      <c r="V56" s="68"/>
      <c r="W56" s="68"/>
      <c r="X56" s="236" t="s">
        <v>1513</v>
      </c>
      <c r="Y56" s="236" t="s">
        <v>1514</v>
      </c>
    </row>
    <row r="57" spans="1:25" ht="30" x14ac:dyDescent="0.25">
      <c r="A57" s="68" t="s">
        <v>15</v>
      </c>
      <c r="B57" s="226" t="s">
        <v>722</v>
      </c>
      <c r="C57" s="69"/>
      <c r="D57" s="69"/>
      <c r="E57" s="207"/>
      <c r="F57" s="71"/>
      <c r="G57" s="69"/>
      <c r="H57" s="69"/>
      <c r="I57" s="69"/>
      <c r="J57" s="71"/>
      <c r="K57" s="68"/>
      <c r="L57" s="68"/>
      <c r="M57" s="68"/>
      <c r="N57" s="68"/>
      <c r="O57" s="68"/>
      <c r="P57" s="68">
        <v>1</v>
      </c>
      <c r="Q57" s="68" t="s">
        <v>1143</v>
      </c>
      <c r="R57" s="68"/>
      <c r="S57" s="68"/>
      <c r="T57" s="68"/>
      <c r="U57" s="68"/>
      <c r="V57" s="68"/>
      <c r="W57" s="68"/>
      <c r="X57" s="236" t="s">
        <v>1513</v>
      </c>
      <c r="Y57" s="236" t="s">
        <v>1514</v>
      </c>
    </row>
    <row r="58" spans="1:25" x14ac:dyDescent="0.25">
      <c r="A58" s="68" t="s">
        <v>15</v>
      </c>
      <c r="B58" s="72" t="s">
        <v>1144</v>
      </c>
      <c r="C58" s="69"/>
      <c r="D58" s="69"/>
      <c r="E58" s="207"/>
      <c r="F58" s="71"/>
      <c r="G58" s="69"/>
      <c r="H58" s="69"/>
      <c r="I58" s="69"/>
      <c r="J58" s="71"/>
      <c r="K58" s="68"/>
      <c r="L58" s="68"/>
      <c r="M58" s="68"/>
      <c r="N58" s="68"/>
      <c r="O58" s="68"/>
      <c r="P58" s="177" t="s">
        <v>721</v>
      </c>
      <c r="Q58" s="68"/>
      <c r="R58" s="68"/>
      <c r="S58" s="68"/>
      <c r="T58" s="68"/>
      <c r="U58" s="68"/>
      <c r="V58" s="68"/>
      <c r="W58" s="68"/>
      <c r="X58" s="149"/>
      <c r="Y58" s="150"/>
    </row>
    <row r="59" spans="1:25" ht="45" x14ac:dyDescent="0.25">
      <c r="A59" s="68" t="s">
        <v>7</v>
      </c>
      <c r="B59" s="172" t="s">
        <v>1145</v>
      </c>
      <c r="C59" s="78" t="s">
        <v>678</v>
      </c>
      <c r="D59" s="78" t="s">
        <v>1063</v>
      </c>
      <c r="E59" s="224" t="s">
        <v>1431</v>
      </c>
      <c r="F59" s="78"/>
      <c r="G59" s="69"/>
      <c r="H59" s="69"/>
      <c r="I59" s="69"/>
      <c r="J59" s="71"/>
      <c r="K59" s="68"/>
      <c r="L59" s="68"/>
      <c r="M59" s="68"/>
      <c r="N59" s="68"/>
      <c r="O59" s="68"/>
      <c r="P59" s="68"/>
      <c r="Q59" s="68" t="s">
        <v>55</v>
      </c>
      <c r="R59" s="68"/>
      <c r="S59" s="68"/>
      <c r="T59" s="68"/>
      <c r="U59" s="68"/>
      <c r="V59" s="68"/>
      <c r="W59" s="68"/>
      <c r="X59" s="149"/>
      <c r="Y59" s="150"/>
    </row>
    <row r="60" spans="1:25" x14ac:dyDescent="0.25">
      <c r="A60" s="68" t="s">
        <v>15</v>
      </c>
      <c r="B60" s="72" t="s">
        <v>1146</v>
      </c>
      <c r="C60" s="69"/>
      <c r="D60" s="69"/>
      <c r="E60" s="207"/>
      <c r="F60" s="71"/>
      <c r="G60" s="69"/>
      <c r="H60" s="69"/>
      <c r="I60" s="69"/>
      <c r="J60" s="71"/>
      <c r="K60" s="68"/>
      <c r="L60" s="68"/>
      <c r="M60" s="68"/>
      <c r="N60" s="68"/>
      <c r="O60" s="68"/>
      <c r="P60" s="177" t="s">
        <v>720</v>
      </c>
      <c r="Q60" s="68"/>
      <c r="R60" s="68"/>
      <c r="S60" s="68"/>
      <c r="T60" s="68"/>
      <c r="U60" s="68"/>
      <c r="V60" s="68"/>
      <c r="W60" s="68"/>
      <c r="X60" s="149"/>
      <c r="Y60" s="150"/>
    </row>
    <row r="61" spans="1:25" ht="45" x14ac:dyDescent="0.25">
      <c r="A61" s="68" t="s">
        <v>7</v>
      </c>
      <c r="B61" s="172" t="s">
        <v>1147</v>
      </c>
      <c r="C61" s="78" t="s">
        <v>678</v>
      </c>
      <c r="D61" s="78" t="s">
        <v>1063</v>
      </c>
      <c r="E61" s="224" t="s">
        <v>1431</v>
      </c>
      <c r="F61" s="78"/>
      <c r="G61" s="69"/>
      <c r="H61" s="69"/>
      <c r="I61" s="69"/>
      <c r="J61" s="71"/>
      <c r="K61" s="68"/>
      <c r="L61" s="68"/>
      <c r="M61" s="68"/>
      <c r="N61" s="68"/>
      <c r="O61" s="68"/>
      <c r="P61" s="68"/>
      <c r="Q61" s="68" t="s">
        <v>55</v>
      </c>
      <c r="R61" s="68"/>
      <c r="S61" s="68"/>
      <c r="T61" s="68"/>
      <c r="U61" s="68"/>
      <c r="V61" s="68"/>
      <c r="W61" s="68"/>
      <c r="X61" s="149"/>
      <c r="Y61" s="150"/>
    </row>
    <row r="62" spans="1:25" ht="30" x14ac:dyDescent="0.25">
      <c r="A62" s="68" t="s">
        <v>60</v>
      </c>
      <c r="B62" s="72" t="s">
        <v>1128</v>
      </c>
      <c r="C62" s="78" t="s">
        <v>1064</v>
      </c>
      <c r="D62" s="225" t="s">
        <v>1058</v>
      </c>
      <c r="E62" s="225" t="s">
        <v>1388</v>
      </c>
      <c r="F62" s="78" t="s">
        <v>1416</v>
      </c>
      <c r="G62" s="69"/>
      <c r="H62" s="69"/>
      <c r="I62" s="69"/>
      <c r="J62" s="71"/>
      <c r="K62" s="68"/>
      <c r="L62" s="68"/>
      <c r="M62" s="68"/>
      <c r="N62" s="68"/>
      <c r="O62" s="68"/>
      <c r="P62" s="68"/>
      <c r="Q62" s="68"/>
      <c r="R62" s="68"/>
      <c r="S62" s="68"/>
      <c r="T62" s="68"/>
      <c r="U62" s="68"/>
      <c r="V62" s="68"/>
      <c r="W62" s="68"/>
      <c r="X62" s="149"/>
      <c r="Y62" s="150"/>
    </row>
    <row r="63" spans="1:25" ht="30" x14ac:dyDescent="0.25">
      <c r="A63" s="68" t="s">
        <v>15</v>
      </c>
      <c r="B63" s="226" t="s">
        <v>1148</v>
      </c>
      <c r="C63" s="69"/>
      <c r="D63" s="69"/>
      <c r="E63" s="207"/>
      <c r="F63" s="71"/>
      <c r="G63" s="69"/>
      <c r="H63" s="69"/>
      <c r="I63" s="69"/>
      <c r="J63" s="71"/>
      <c r="K63" s="68"/>
      <c r="L63" s="68"/>
      <c r="M63" s="68"/>
      <c r="N63" s="68"/>
      <c r="O63" s="68"/>
      <c r="P63" s="68" t="s">
        <v>719</v>
      </c>
      <c r="Q63" s="146" t="s">
        <v>1200</v>
      </c>
      <c r="R63" s="68"/>
      <c r="S63" s="68"/>
      <c r="T63" s="68"/>
      <c r="U63" s="68"/>
      <c r="V63" s="68"/>
      <c r="W63" s="68"/>
      <c r="X63" s="236" t="s">
        <v>1513</v>
      </c>
      <c r="Y63" s="236" t="s">
        <v>1514</v>
      </c>
    </row>
    <row r="64" spans="1:25" ht="30" x14ac:dyDescent="0.25">
      <c r="A64" s="68" t="s">
        <v>15</v>
      </c>
      <c r="B64" s="226" t="s">
        <v>1149</v>
      </c>
      <c r="C64" s="69"/>
      <c r="D64" s="69"/>
      <c r="E64" s="207"/>
      <c r="F64" s="71"/>
      <c r="G64" s="69"/>
      <c r="H64" s="69"/>
      <c r="I64" s="69"/>
      <c r="J64" s="71"/>
      <c r="K64" s="68"/>
      <c r="L64" s="68"/>
      <c r="M64" s="68"/>
      <c r="N64" s="68"/>
      <c r="O64" s="68"/>
      <c r="P64" s="68" t="s">
        <v>718</v>
      </c>
      <c r="Q64" s="146" t="s">
        <v>1200</v>
      </c>
      <c r="R64" s="68"/>
      <c r="S64" s="68"/>
      <c r="T64" s="68"/>
      <c r="U64" s="68"/>
      <c r="V64" s="68"/>
      <c r="W64" s="68"/>
      <c r="X64" s="236" t="s">
        <v>1513</v>
      </c>
      <c r="Y64" s="236" t="s">
        <v>1514</v>
      </c>
    </row>
    <row r="65" spans="1:25" ht="300" x14ac:dyDescent="0.25">
      <c r="A65" s="68" t="s">
        <v>672</v>
      </c>
      <c r="B65" s="171" t="s">
        <v>1150</v>
      </c>
      <c r="C65" s="71" t="s">
        <v>1382</v>
      </c>
      <c r="D65" s="110" t="s">
        <v>1199</v>
      </c>
      <c r="E65" s="110" t="s">
        <v>1376</v>
      </c>
      <c r="F65" s="71" t="s">
        <v>1436</v>
      </c>
      <c r="G65" s="69"/>
      <c r="H65" s="69"/>
      <c r="I65" s="69"/>
      <c r="J65" s="71"/>
      <c r="K65" s="68"/>
      <c r="L65" s="68"/>
      <c r="M65" s="68"/>
      <c r="N65" s="68"/>
      <c r="O65" s="68"/>
      <c r="P65" s="68"/>
      <c r="Q65" s="146" t="s">
        <v>1200</v>
      </c>
      <c r="R65" s="68"/>
      <c r="S65" s="68"/>
      <c r="T65" s="68"/>
      <c r="U65" s="68"/>
      <c r="V65" s="68"/>
      <c r="W65" s="68" t="s">
        <v>44</v>
      </c>
      <c r="X65" s="149"/>
      <c r="Y65" s="150"/>
    </row>
    <row r="66" spans="1:25" ht="105" x14ac:dyDescent="0.25">
      <c r="A66" s="68" t="s">
        <v>3</v>
      </c>
      <c r="B66" s="72" t="s">
        <v>717</v>
      </c>
      <c r="C66" s="110" t="s">
        <v>1515</v>
      </c>
      <c r="D66" s="110" t="s">
        <v>1073</v>
      </c>
      <c r="E66" s="201" t="s">
        <v>1499</v>
      </c>
      <c r="F66" s="71" t="s">
        <v>1437</v>
      </c>
      <c r="G66" s="110" t="s">
        <v>1290</v>
      </c>
      <c r="H66" s="146" t="s">
        <v>1291</v>
      </c>
      <c r="I66" s="146" t="s">
        <v>1391</v>
      </c>
      <c r="J66" s="180" t="s">
        <v>1270</v>
      </c>
      <c r="K66" s="68" t="s">
        <v>716</v>
      </c>
      <c r="L66" s="111" t="s">
        <v>1120</v>
      </c>
      <c r="M66" s="111" t="s">
        <v>1003</v>
      </c>
      <c r="N66" s="191" t="s">
        <v>1368</v>
      </c>
      <c r="O66" s="216" t="s">
        <v>1438</v>
      </c>
      <c r="P66" s="68"/>
      <c r="Q66" s="146" t="s">
        <v>1200</v>
      </c>
      <c r="R66" s="68"/>
      <c r="S66" s="68"/>
      <c r="T66" s="68"/>
      <c r="U66" s="68"/>
      <c r="V66" s="68"/>
      <c r="W66" s="68" t="s">
        <v>44</v>
      </c>
      <c r="X66" s="149"/>
      <c r="Y66" s="150"/>
    </row>
    <row r="67" spans="1:25" ht="68.849999999999994" customHeight="1" x14ac:dyDescent="0.25">
      <c r="A67" s="68" t="s">
        <v>7</v>
      </c>
      <c r="B67" s="172" t="s">
        <v>715</v>
      </c>
      <c r="C67" s="110" t="s">
        <v>1392</v>
      </c>
      <c r="D67" s="110" t="s">
        <v>1215</v>
      </c>
      <c r="E67" s="208" t="s">
        <v>1472</v>
      </c>
      <c r="F67" s="71" t="s">
        <v>1439</v>
      </c>
      <c r="G67" s="69"/>
      <c r="H67" s="69"/>
      <c r="I67" s="69"/>
      <c r="J67" s="71"/>
      <c r="K67" s="68"/>
      <c r="L67" s="68"/>
      <c r="M67" s="68"/>
      <c r="N67" s="68"/>
      <c r="O67" s="68"/>
      <c r="P67" s="68"/>
      <c r="Q67" s="146" t="s">
        <v>1245</v>
      </c>
      <c r="R67" s="68"/>
      <c r="S67" s="68"/>
      <c r="T67" s="68"/>
      <c r="U67" s="68"/>
      <c r="V67" s="68"/>
      <c r="W67" s="68"/>
      <c r="X67" s="149"/>
      <c r="Y67" s="150"/>
    </row>
    <row r="68" spans="1:25" ht="30" x14ac:dyDescent="0.25">
      <c r="A68" s="68" t="s">
        <v>58</v>
      </c>
      <c r="B68" s="72" t="s">
        <v>1152</v>
      </c>
      <c r="C68" s="78" t="s">
        <v>1068</v>
      </c>
      <c r="D68" s="78" t="s">
        <v>1074</v>
      </c>
      <c r="E68" s="78" t="s">
        <v>1377</v>
      </c>
      <c r="F68" s="78" t="s">
        <v>1440</v>
      </c>
      <c r="G68" s="69"/>
      <c r="H68" s="69"/>
      <c r="I68" s="69"/>
      <c r="J68" s="71"/>
      <c r="K68" s="68"/>
      <c r="L68" s="68"/>
      <c r="M68" s="68"/>
      <c r="N68" s="68"/>
      <c r="O68" s="68"/>
      <c r="P68" s="68"/>
      <c r="Q68" s="146" t="s">
        <v>1245</v>
      </c>
      <c r="R68" s="68"/>
      <c r="S68" s="111" t="s">
        <v>714</v>
      </c>
      <c r="T68" s="68"/>
      <c r="U68" s="68"/>
      <c r="V68" s="68"/>
      <c r="W68" s="68"/>
      <c r="X68" s="149"/>
      <c r="Y68" s="150"/>
    </row>
    <row r="69" spans="1:25" x14ac:dyDescent="0.25">
      <c r="A69" s="68" t="s">
        <v>15</v>
      </c>
      <c r="B69" s="72" t="s">
        <v>1181</v>
      </c>
      <c r="C69" s="69"/>
      <c r="D69" s="69"/>
      <c r="E69" s="207"/>
      <c r="F69" s="71"/>
      <c r="G69" s="69"/>
      <c r="H69" s="69"/>
      <c r="I69" s="69"/>
      <c r="J69" s="71"/>
      <c r="K69" s="68"/>
      <c r="L69" s="68"/>
      <c r="M69" s="68"/>
      <c r="N69" s="68"/>
      <c r="O69" s="68"/>
      <c r="P69" s="177" t="s">
        <v>698</v>
      </c>
      <c r="Q69" s="146" t="s">
        <v>1245</v>
      </c>
      <c r="R69" s="68"/>
      <c r="S69" s="68"/>
      <c r="T69" s="68"/>
      <c r="U69" s="68"/>
      <c r="V69" s="68"/>
      <c r="W69" s="68"/>
      <c r="X69" s="149"/>
      <c r="Y69" s="150"/>
    </row>
    <row r="70" spans="1:25" x14ac:dyDescent="0.25">
      <c r="A70" s="68" t="s">
        <v>15</v>
      </c>
      <c r="B70" s="72" t="s">
        <v>713</v>
      </c>
      <c r="C70" s="69"/>
      <c r="D70" s="69"/>
      <c r="E70" s="207"/>
      <c r="F70" s="71"/>
      <c r="G70" s="69"/>
      <c r="H70" s="69"/>
      <c r="I70" s="69"/>
      <c r="J70" s="71"/>
      <c r="K70" s="68"/>
      <c r="L70" s="68"/>
      <c r="M70" s="68"/>
      <c r="N70" s="68"/>
      <c r="O70" s="68"/>
      <c r="P70" s="177" t="s">
        <v>696</v>
      </c>
      <c r="Q70" s="146" t="s">
        <v>1245</v>
      </c>
      <c r="R70" s="68"/>
      <c r="S70" s="68"/>
      <c r="T70" s="68"/>
      <c r="U70" s="68"/>
      <c r="V70" s="68"/>
      <c r="W70" s="68"/>
      <c r="X70" s="149"/>
      <c r="Y70" s="150"/>
    </row>
    <row r="71" spans="1:25" x14ac:dyDescent="0.25">
      <c r="A71" s="68" t="s">
        <v>15</v>
      </c>
      <c r="B71" s="72" t="s">
        <v>1182</v>
      </c>
      <c r="C71" s="69"/>
      <c r="D71" s="69"/>
      <c r="E71" s="207"/>
      <c r="F71" s="69"/>
      <c r="G71" s="69"/>
      <c r="H71" s="69"/>
      <c r="I71" s="69"/>
      <c r="J71" s="71"/>
      <c r="K71" s="68"/>
      <c r="L71" s="68"/>
      <c r="M71" s="68"/>
      <c r="N71" s="68"/>
      <c r="O71" s="68"/>
      <c r="P71" s="177" t="s">
        <v>695</v>
      </c>
      <c r="Q71" s="146" t="s">
        <v>1245</v>
      </c>
      <c r="R71" s="68"/>
      <c r="S71" s="68"/>
      <c r="T71" s="68"/>
      <c r="U71" s="68"/>
      <c r="V71" s="68"/>
      <c r="W71" s="68"/>
      <c r="X71" s="149"/>
      <c r="Y71" s="150"/>
    </row>
    <row r="72" spans="1:25" x14ac:dyDescent="0.25">
      <c r="A72" s="68" t="s">
        <v>15</v>
      </c>
      <c r="B72" s="72" t="s">
        <v>1183</v>
      </c>
      <c r="C72" s="69"/>
      <c r="D72" s="69"/>
      <c r="E72" s="207"/>
      <c r="F72" s="69"/>
      <c r="G72" s="69"/>
      <c r="H72" s="69"/>
      <c r="I72" s="69"/>
      <c r="J72" s="71"/>
      <c r="K72" s="68"/>
      <c r="L72" s="68"/>
      <c r="M72" s="68"/>
      <c r="N72" s="68"/>
      <c r="O72" s="68"/>
      <c r="P72" s="177" t="s">
        <v>694</v>
      </c>
      <c r="Q72" s="146" t="s">
        <v>1245</v>
      </c>
      <c r="R72" s="68"/>
      <c r="S72" s="68"/>
      <c r="T72" s="68"/>
      <c r="U72" s="68"/>
      <c r="V72" s="68"/>
      <c r="W72" s="68"/>
      <c r="X72" s="149"/>
      <c r="Y72" s="150"/>
    </row>
    <row r="73" spans="1:25" x14ac:dyDescent="0.25">
      <c r="A73" s="68" t="s">
        <v>15</v>
      </c>
      <c r="B73" s="72" t="s">
        <v>1184</v>
      </c>
      <c r="C73" s="69"/>
      <c r="D73" s="69"/>
      <c r="E73" s="207"/>
      <c r="F73" s="69"/>
      <c r="G73" s="69"/>
      <c r="H73" s="69"/>
      <c r="I73" s="69"/>
      <c r="J73" s="71"/>
      <c r="K73" s="68"/>
      <c r="L73" s="68"/>
      <c r="M73" s="68"/>
      <c r="N73" s="68"/>
      <c r="O73" s="68"/>
      <c r="P73" s="177" t="s">
        <v>693</v>
      </c>
      <c r="Q73" s="146" t="s">
        <v>1245</v>
      </c>
      <c r="R73" s="68"/>
      <c r="S73" s="68"/>
      <c r="T73" s="68"/>
      <c r="U73" s="68"/>
      <c r="V73" s="68"/>
      <c r="W73" s="68"/>
      <c r="X73" s="149"/>
      <c r="Y73" s="150"/>
    </row>
    <row r="74" spans="1:25" x14ac:dyDescent="0.25">
      <c r="A74" s="68" t="s">
        <v>15</v>
      </c>
      <c r="B74" s="72" t="s">
        <v>1185</v>
      </c>
      <c r="C74" s="69"/>
      <c r="D74" s="69"/>
      <c r="E74" s="207"/>
      <c r="F74" s="69"/>
      <c r="G74" s="69"/>
      <c r="H74" s="69"/>
      <c r="I74" s="69"/>
      <c r="J74" s="71"/>
      <c r="K74" s="68"/>
      <c r="L74" s="68"/>
      <c r="M74" s="68"/>
      <c r="N74" s="68"/>
      <c r="O74" s="68"/>
      <c r="P74" s="177" t="s">
        <v>692</v>
      </c>
      <c r="Q74" s="146" t="s">
        <v>1245</v>
      </c>
      <c r="R74" s="68"/>
      <c r="S74" s="68"/>
      <c r="T74" s="68"/>
      <c r="U74" s="68"/>
      <c r="V74" s="68"/>
      <c r="W74" s="68"/>
      <c r="X74" s="149"/>
      <c r="Y74" s="150"/>
    </row>
    <row r="75" spans="1:25" ht="30" x14ac:dyDescent="0.25">
      <c r="A75" s="68" t="s">
        <v>7</v>
      </c>
      <c r="B75" s="171" t="s">
        <v>1126</v>
      </c>
      <c r="C75" s="71" t="s">
        <v>1065</v>
      </c>
      <c r="D75" s="146" t="s">
        <v>1059</v>
      </c>
      <c r="E75" s="146" t="s">
        <v>1389</v>
      </c>
      <c r="F75" s="110" t="s">
        <v>1417</v>
      </c>
      <c r="G75" s="69"/>
      <c r="H75" s="69"/>
      <c r="I75" s="69"/>
      <c r="J75" s="71"/>
      <c r="K75" s="68"/>
      <c r="L75" s="68"/>
      <c r="M75" s="68"/>
      <c r="N75" s="68"/>
      <c r="O75" s="68"/>
      <c r="P75" s="177" t="s">
        <v>748</v>
      </c>
      <c r="Q75" s="146" t="s">
        <v>1245</v>
      </c>
      <c r="R75" s="68"/>
      <c r="S75" s="68"/>
      <c r="T75" s="68"/>
      <c r="U75" s="68"/>
      <c r="V75" s="68"/>
      <c r="W75" s="68"/>
      <c r="X75" s="149"/>
      <c r="Y75" s="150"/>
    </row>
    <row r="76" spans="1:25" ht="30" x14ac:dyDescent="0.25">
      <c r="A76" s="68" t="s">
        <v>2</v>
      </c>
      <c r="B76" s="72" t="s">
        <v>712</v>
      </c>
      <c r="C76" s="110" t="s">
        <v>1066</v>
      </c>
      <c r="D76" s="146" t="s">
        <v>1060</v>
      </c>
      <c r="E76" s="199" t="s">
        <v>1346</v>
      </c>
      <c r="F76" s="180" t="s">
        <v>1271</v>
      </c>
      <c r="G76" s="146" t="s">
        <v>1229</v>
      </c>
      <c r="H76" s="146" t="s">
        <v>1216</v>
      </c>
      <c r="I76" s="189" t="s">
        <v>1345</v>
      </c>
      <c r="J76" s="180" t="s">
        <v>1273</v>
      </c>
      <c r="K76" s="68"/>
      <c r="L76" s="68"/>
      <c r="M76" s="68"/>
      <c r="N76" s="68"/>
      <c r="O76" s="68"/>
      <c r="P76" s="68"/>
      <c r="Q76" s="146" t="s">
        <v>1245</v>
      </c>
      <c r="R76" s="68"/>
      <c r="S76" s="68"/>
      <c r="T76" s="68"/>
      <c r="U76" s="68"/>
      <c r="V76" s="68"/>
      <c r="W76" s="68"/>
      <c r="X76" s="149"/>
      <c r="Y76" s="150"/>
    </row>
    <row r="77" spans="1:25" ht="45" x14ac:dyDescent="0.25">
      <c r="A77" s="68" t="s">
        <v>54</v>
      </c>
      <c r="B77" s="70" t="s">
        <v>1153</v>
      </c>
      <c r="C77" s="110" t="s">
        <v>1075</v>
      </c>
      <c r="D77" s="146" t="s">
        <v>1077</v>
      </c>
      <c r="E77" s="190" t="s">
        <v>1496</v>
      </c>
      <c r="F77" s="180" t="s">
        <v>1272</v>
      </c>
      <c r="G77" s="146"/>
      <c r="H77" s="146"/>
      <c r="I77" s="69"/>
      <c r="J77" s="180"/>
      <c r="K77" s="68"/>
      <c r="L77" s="68"/>
      <c r="M77" s="68"/>
      <c r="N77" s="68"/>
      <c r="O77" s="68"/>
      <c r="P77" s="68"/>
      <c r="Q77" s="146" t="s">
        <v>1245</v>
      </c>
      <c r="R77" s="68"/>
      <c r="S77" s="68"/>
      <c r="T77" s="68"/>
      <c r="U77" s="68"/>
      <c r="V77" s="68"/>
      <c r="W77" s="68" t="s">
        <v>44</v>
      </c>
      <c r="X77" s="149"/>
      <c r="Y77" s="150"/>
    </row>
    <row r="78" spans="1:25" ht="165" x14ac:dyDescent="0.25">
      <c r="A78" s="68" t="s">
        <v>3</v>
      </c>
      <c r="B78" s="70" t="s">
        <v>1154</v>
      </c>
      <c r="C78" s="110" t="s">
        <v>1076</v>
      </c>
      <c r="D78" s="146" t="s">
        <v>1078</v>
      </c>
      <c r="E78" s="190" t="s">
        <v>1497</v>
      </c>
      <c r="F78" s="180" t="s">
        <v>1419</v>
      </c>
      <c r="G78" s="146" t="s">
        <v>1106</v>
      </c>
      <c r="H78" s="146" t="s">
        <v>1206</v>
      </c>
      <c r="I78" s="191" t="s">
        <v>1344</v>
      </c>
      <c r="J78" s="180" t="s">
        <v>1274</v>
      </c>
      <c r="K78" s="68" t="s">
        <v>690</v>
      </c>
      <c r="L78" s="111" t="s">
        <v>1119</v>
      </c>
      <c r="M78" s="111" t="s">
        <v>1002</v>
      </c>
      <c r="N78" s="111" t="s">
        <v>1369</v>
      </c>
      <c r="O78" s="111" t="s">
        <v>1421</v>
      </c>
      <c r="P78" s="68"/>
      <c r="Q78" s="146" t="s">
        <v>1245</v>
      </c>
      <c r="R78" s="68"/>
      <c r="S78" s="68"/>
      <c r="T78" s="68"/>
      <c r="U78" s="68"/>
      <c r="V78" s="68"/>
      <c r="W78" s="68" t="s">
        <v>44</v>
      </c>
      <c r="X78" s="149"/>
      <c r="Y78" s="150"/>
    </row>
    <row r="79" spans="1:25" ht="90" x14ac:dyDescent="0.25">
      <c r="A79" s="68" t="s">
        <v>56</v>
      </c>
      <c r="B79" s="72" t="s">
        <v>711</v>
      </c>
      <c r="C79" s="146" t="s">
        <v>1374</v>
      </c>
      <c r="D79" s="146" t="s">
        <v>1212</v>
      </c>
      <c r="E79" s="208" t="s">
        <v>1471</v>
      </c>
      <c r="F79" s="71" t="s">
        <v>1434</v>
      </c>
      <c r="G79" s="69"/>
      <c r="H79" s="69"/>
      <c r="I79" s="69"/>
      <c r="J79" s="71"/>
      <c r="K79" s="68"/>
      <c r="L79" s="68"/>
      <c r="M79" s="68"/>
      <c r="N79" s="68"/>
      <c r="O79" s="68"/>
      <c r="P79" s="68"/>
      <c r="Q79" s="146" t="s">
        <v>1245</v>
      </c>
      <c r="R79" s="68"/>
      <c r="S79" s="68"/>
      <c r="T79" s="68"/>
      <c r="U79" s="68"/>
      <c r="V79" s="68"/>
      <c r="W79" s="68" t="s">
        <v>44</v>
      </c>
      <c r="X79" s="149"/>
      <c r="Y79" s="150"/>
    </row>
    <row r="80" spans="1:25" ht="75" x14ac:dyDescent="0.25">
      <c r="A80" s="68" t="s">
        <v>56</v>
      </c>
      <c r="B80" s="72" t="s">
        <v>710</v>
      </c>
      <c r="C80" s="146" t="s">
        <v>1375</v>
      </c>
      <c r="D80" s="146" t="s">
        <v>1213</v>
      </c>
      <c r="E80" s="208" t="s">
        <v>1473</v>
      </c>
      <c r="F80" s="71" t="s">
        <v>1435</v>
      </c>
      <c r="G80" s="69"/>
      <c r="H80" s="69"/>
      <c r="I80" s="69"/>
      <c r="J80" s="71"/>
      <c r="K80" s="68"/>
      <c r="L80" s="68"/>
      <c r="M80" s="68"/>
      <c r="N80" s="68"/>
      <c r="O80" s="68"/>
      <c r="P80" s="68"/>
      <c r="Q80" s="68" t="s">
        <v>1155</v>
      </c>
      <c r="R80" s="68"/>
      <c r="S80" s="68"/>
      <c r="T80" s="68"/>
      <c r="U80" s="68"/>
      <c r="V80" s="68"/>
      <c r="W80" s="68" t="s">
        <v>44</v>
      </c>
      <c r="X80" s="149"/>
      <c r="Y80" s="150"/>
    </row>
    <row r="81" spans="1:25" x14ac:dyDescent="0.25">
      <c r="A81" s="68" t="s">
        <v>15</v>
      </c>
      <c r="B81" s="226" t="s">
        <v>709</v>
      </c>
      <c r="C81" s="69"/>
      <c r="D81" s="69"/>
      <c r="E81" s="207"/>
      <c r="F81" s="71"/>
      <c r="G81" s="69"/>
      <c r="H81" s="69"/>
      <c r="I81" s="69"/>
      <c r="J81" s="71"/>
      <c r="K81" s="68"/>
      <c r="L81" s="68"/>
      <c r="M81" s="68"/>
      <c r="N81" s="68"/>
      <c r="O81" s="68"/>
      <c r="P81" s="68">
        <v>1</v>
      </c>
      <c r="Q81" s="68" t="s">
        <v>708</v>
      </c>
      <c r="R81" s="68"/>
      <c r="S81" s="68"/>
      <c r="T81" s="68"/>
      <c r="U81" s="68"/>
      <c r="V81" s="68"/>
      <c r="W81" s="68"/>
      <c r="X81" s="236" t="s">
        <v>1513</v>
      </c>
      <c r="Y81" s="236" t="s">
        <v>1514</v>
      </c>
    </row>
    <row r="82" spans="1:25" x14ac:dyDescent="0.25">
      <c r="A82" s="68" t="s">
        <v>15</v>
      </c>
      <c r="B82" s="226" t="s">
        <v>707</v>
      </c>
      <c r="C82" s="69"/>
      <c r="D82" s="69"/>
      <c r="E82" s="207"/>
      <c r="F82" s="71"/>
      <c r="G82" s="69"/>
      <c r="H82" s="69"/>
      <c r="I82" s="69"/>
      <c r="J82" s="71"/>
      <c r="K82" s="68"/>
      <c r="L82" s="68"/>
      <c r="M82" s="68"/>
      <c r="N82" s="68"/>
      <c r="O82" s="68"/>
      <c r="P82" s="68">
        <v>1</v>
      </c>
      <c r="Q82" s="68" t="s">
        <v>706</v>
      </c>
      <c r="R82" s="68"/>
      <c r="S82" s="68"/>
      <c r="T82" s="68"/>
      <c r="U82" s="68"/>
      <c r="V82" s="68"/>
      <c r="W82" s="68"/>
      <c r="X82" s="236" t="s">
        <v>1513</v>
      </c>
      <c r="Y82" s="236" t="s">
        <v>1514</v>
      </c>
    </row>
    <row r="83" spans="1:25" x14ac:dyDescent="0.25">
      <c r="A83" s="68" t="s">
        <v>15</v>
      </c>
      <c r="B83" s="72" t="s">
        <v>1156</v>
      </c>
      <c r="C83" s="69"/>
      <c r="D83" s="69"/>
      <c r="E83" s="207"/>
      <c r="F83" s="71"/>
      <c r="G83" s="69"/>
      <c r="H83" s="69"/>
      <c r="I83" s="69"/>
      <c r="J83" s="71"/>
      <c r="K83" s="68"/>
      <c r="L83" s="68"/>
      <c r="M83" s="68"/>
      <c r="N83" s="68"/>
      <c r="O83" s="68"/>
      <c r="P83" s="177" t="s">
        <v>705</v>
      </c>
      <c r="Q83" s="146" t="s">
        <v>1245</v>
      </c>
      <c r="R83" s="68"/>
      <c r="S83" s="68"/>
      <c r="T83" s="68"/>
      <c r="U83" s="68"/>
      <c r="V83" s="68"/>
      <c r="W83" s="68"/>
      <c r="X83" s="149"/>
      <c r="Y83" s="150"/>
    </row>
    <row r="84" spans="1:25" x14ac:dyDescent="0.25">
      <c r="A84" s="68" t="s">
        <v>15</v>
      </c>
      <c r="B84" s="72" t="s">
        <v>1157</v>
      </c>
      <c r="C84" s="69"/>
      <c r="D84" s="69"/>
      <c r="E84" s="207"/>
      <c r="F84" s="71"/>
      <c r="G84" s="69"/>
      <c r="H84" s="69"/>
      <c r="I84" s="69"/>
      <c r="J84" s="71"/>
      <c r="K84" s="68"/>
      <c r="L84" s="68"/>
      <c r="M84" s="68"/>
      <c r="N84" s="68"/>
      <c r="O84" s="68"/>
      <c r="P84" s="177" t="s">
        <v>676</v>
      </c>
      <c r="Q84" s="146" t="s">
        <v>1245</v>
      </c>
      <c r="R84" s="68"/>
      <c r="S84" s="68"/>
      <c r="T84" s="68"/>
      <c r="U84" s="68"/>
      <c r="V84" s="68"/>
      <c r="W84" s="68"/>
      <c r="X84" s="149"/>
      <c r="Y84" s="150"/>
    </row>
    <row r="85" spans="1:25" x14ac:dyDescent="0.25">
      <c r="A85" s="68" t="s">
        <v>15</v>
      </c>
      <c r="B85" s="72" t="s">
        <v>1158</v>
      </c>
      <c r="C85" s="69"/>
      <c r="D85" s="69"/>
      <c r="E85" s="207"/>
      <c r="F85" s="71"/>
      <c r="G85" s="69"/>
      <c r="H85" s="69"/>
      <c r="I85" s="69"/>
      <c r="J85" s="71"/>
      <c r="K85" s="68"/>
      <c r="L85" s="68"/>
      <c r="M85" s="68"/>
      <c r="N85" s="68"/>
      <c r="O85" s="68"/>
      <c r="P85" s="177" t="s">
        <v>704</v>
      </c>
      <c r="Q85" s="146" t="s">
        <v>1245</v>
      </c>
      <c r="R85" s="68"/>
      <c r="S85" s="68"/>
      <c r="T85" s="68"/>
      <c r="U85" s="68"/>
      <c r="V85" s="68"/>
      <c r="W85" s="68"/>
      <c r="X85" s="149"/>
      <c r="Y85" s="150"/>
    </row>
    <row r="86" spans="1:25" ht="45" x14ac:dyDescent="0.25">
      <c r="A86" s="68" t="s">
        <v>7</v>
      </c>
      <c r="B86" s="172" t="s">
        <v>1159</v>
      </c>
      <c r="C86" s="78" t="s">
        <v>678</v>
      </c>
      <c r="D86" s="78" t="s">
        <v>1063</v>
      </c>
      <c r="E86" s="224" t="s">
        <v>1431</v>
      </c>
      <c r="F86" s="78"/>
      <c r="G86" s="69"/>
      <c r="H86" s="69"/>
      <c r="I86" s="69"/>
      <c r="J86" s="71"/>
      <c r="K86" s="68"/>
      <c r="L86" s="68"/>
      <c r="M86" s="68"/>
      <c r="N86" s="68"/>
      <c r="O86" s="68"/>
      <c r="P86" s="68"/>
      <c r="Q86" s="68" t="s">
        <v>55</v>
      </c>
      <c r="R86" s="68"/>
      <c r="S86" s="68"/>
      <c r="T86" s="68"/>
      <c r="U86" s="68"/>
      <c r="V86" s="68"/>
      <c r="W86" s="68"/>
      <c r="X86" s="149"/>
      <c r="Y86" s="150"/>
    </row>
    <row r="87" spans="1:25" ht="30" x14ac:dyDescent="0.25">
      <c r="A87" s="68" t="s">
        <v>60</v>
      </c>
      <c r="B87" s="72" t="s">
        <v>1152</v>
      </c>
      <c r="C87" s="78" t="s">
        <v>1068</v>
      </c>
      <c r="D87" s="78" t="s">
        <v>1074</v>
      </c>
      <c r="E87" s="78" t="s">
        <v>1377</v>
      </c>
      <c r="F87" s="78" t="s">
        <v>1440</v>
      </c>
      <c r="G87" s="69"/>
      <c r="H87" s="69"/>
      <c r="I87" s="69"/>
      <c r="J87" s="71"/>
      <c r="K87" s="68"/>
      <c r="L87" s="68"/>
      <c r="M87" s="68"/>
      <c r="N87" s="68"/>
      <c r="O87" s="68"/>
      <c r="P87" s="68"/>
      <c r="Q87" s="68"/>
      <c r="R87" s="68"/>
      <c r="S87" s="68"/>
      <c r="T87" s="68"/>
      <c r="U87" s="68"/>
      <c r="V87" s="68"/>
      <c r="W87" s="68"/>
      <c r="X87" s="149"/>
      <c r="Y87" s="150"/>
    </row>
    <row r="88" spans="1:25" ht="30" x14ac:dyDescent="0.25">
      <c r="A88" s="68" t="s">
        <v>15</v>
      </c>
      <c r="B88" s="226" t="s">
        <v>1160</v>
      </c>
      <c r="C88" s="69"/>
      <c r="D88" s="69"/>
      <c r="E88" s="207"/>
      <c r="F88" s="71"/>
      <c r="G88" s="69"/>
      <c r="H88" s="69"/>
      <c r="I88" s="69"/>
      <c r="J88" s="71"/>
      <c r="K88" s="68"/>
      <c r="L88" s="68"/>
      <c r="M88" s="68"/>
      <c r="N88" s="68"/>
      <c r="O88" s="68"/>
      <c r="P88" s="68" t="s">
        <v>703</v>
      </c>
      <c r="Q88" s="146" t="s">
        <v>1200</v>
      </c>
      <c r="R88" s="68"/>
      <c r="S88" s="68"/>
      <c r="T88" s="68"/>
      <c r="U88" s="68"/>
      <c r="V88" s="68"/>
      <c r="W88" s="68"/>
      <c r="X88" s="236" t="s">
        <v>1513</v>
      </c>
      <c r="Y88" s="236" t="s">
        <v>1514</v>
      </c>
    </row>
    <row r="89" spans="1:25" ht="30" x14ac:dyDescent="0.25">
      <c r="A89" s="68" t="s">
        <v>15</v>
      </c>
      <c r="B89" s="226" t="s">
        <v>1161</v>
      </c>
      <c r="C89" s="69"/>
      <c r="D89" s="69"/>
      <c r="E89" s="207"/>
      <c r="F89" s="71"/>
      <c r="G89" s="69"/>
      <c r="H89" s="69"/>
      <c r="I89" s="69"/>
      <c r="J89" s="71"/>
      <c r="K89" s="68"/>
      <c r="L89" s="68"/>
      <c r="M89" s="68"/>
      <c r="N89" s="68"/>
      <c r="O89" s="68"/>
      <c r="P89" s="68" t="s">
        <v>702</v>
      </c>
      <c r="Q89" s="146" t="s">
        <v>1200</v>
      </c>
      <c r="R89" s="68"/>
      <c r="S89" s="68"/>
      <c r="T89" s="68"/>
      <c r="U89" s="68"/>
      <c r="V89" s="68"/>
      <c r="W89" s="68"/>
      <c r="X89" s="236" t="s">
        <v>1513</v>
      </c>
      <c r="Y89" s="236" t="s">
        <v>1514</v>
      </c>
    </row>
    <row r="90" spans="1:25" ht="270" x14ac:dyDescent="0.25">
      <c r="A90" s="68" t="s">
        <v>672</v>
      </c>
      <c r="B90" s="171" t="s">
        <v>1162</v>
      </c>
      <c r="C90" s="110" t="s">
        <v>1393</v>
      </c>
      <c r="D90" s="110" t="s">
        <v>1163</v>
      </c>
      <c r="E90" s="110" t="s">
        <v>1394</v>
      </c>
      <c r="F90" s="71" t="s">
        <v>1441</v>
      </c>
      <c r="G90" s="69"/>
      <c r="H90" s="69"/>
      <c r="I90" s="69"/>
      <c r="J90" s="71"/>
      <c r="K90" s="68"/>
      <c r="L90" s="68"/>
      <c r="M90" s="68"/>
      <c r="N90" s="68"/>
      <c r="O90" s="68"/>
      <c r="P90" s="68"/>
      <c r="Q90" s="146" t="s">
        <v>1200</v>
      </c>
      <c r="R90" s="68"/>
      <c r="S90" s="68"/>
      <c r="T90" s="68"/>
      <c r="U90" s="68"/>
      <c r="V90" s="68"/>
      <c r="W90" s="68" t="s">
        <v>44</v>
      </c>
      <c r="X90" s="149"/>
      <c r="Y90" s="150"/>
    </row>
    <row r="91" spans="1:25" ht="105" x14ac:dyDescent="0.25">
      <c r="A91" s="68" t="s">
        <v>3</v>
      </c>
      <c r="B91" s="72" t="s">
        <v>701</v>
      </c>
      <c r="C91" s="110" t="s">
        <v>1379</v>
      </c>
      <c r="D91" s="110" t="s">
        <v>1217</v>
      </c>
      <c r="E91" s="208" t="s">
        <v>1474</v>
      </c>
      <c r="F91" s="71" t="s">
        <v>1442</v>
      </c>
      <c r="G91" s="146" t="s">
        <v>1290</v>
      </c>
      <c r="H91" s="146" t="s">
        <v>1291</v>
      </c>
      <c r="I91" s="189" t="s">
        <v>1391</v>
      </c>
      <c r="J91" s="180" t="s">
        <v>1270</v>
      </c>
      <c r="K91" s="68" t="s">
        <v>716</v>
      </c>
      <c r="L91" s="111" t="s">
        <v>1120</v>
      </c>
      <c r="M91" s="111" t="s">
        <v>1003</v>
      </c>
      <c r="N91" s="191" t="s">
        <v>1368</v>
      </c>
      <c r="O91" s="216" t="s">
        <v>1438</v>
      </c>
      <c r="P91" s="68"/>
      <c r="Q91" s="146" t="s">
        <v>1200</v>
      </c>
      <c r="R91" s="68"/>
      <c r="S91" s="68"/>
      <c r="T91" s="68"/>
      <c r="U91" s="68"/>
      <c r="V91" s="68"/>
      <c r="W91" s="68" t="s">
        <v>44</v>
      </c>
      <c r="X91" s="149"/>
      <c r="Y91" s="150"/>
    </row>
    <row r="92" spans="1:25" ht="120" x14ac:dyDescent="0.25">
      <c r="A92" s="68" t="s">
        <v>7</v>
      </c>
      <c r="B92" s="172" t="s">
        <v>700</v>
      </c>
      <c r="C92" s="110" t="s">
        <v>1380</v>
      </c>
      <c r="D92" s="110" t="s">
        <v>1218</v>
      </c>
      <c r="E92" s="208" t="s">
        <v>1475</v>
      </c>
      <c r="F92" s="71" t="s">
        <v>1443</v>
      </c>
      <c r="G92" s="69"/>
      <c r="H92" s="69"/>
      <c r="I92" s="69"/>
      <c r="J92" s="71"/>
      <c r="K92" s="68"/>
      <c r="L92" s="68"/>
      <c r="M92" s="68"/>
      <c r="N92" s="68"/>
      <c r="O92" s="68"/>
      <c r="P92" s="68"/>
      <c r="Q92" s="146" t="s">
        <v>1246</v>
      </c>
      <c r="R92" s="68"/>
      <c r="S92" s="68"/>
      <c r="T92" s="68"/>
      <c r="U92" s="68"/>
      <c r="V92" s="68"/>
      <c r="W92" s="68"/>
      <c r="X92" s="149"/>
      <c r="Y92" s="150"/>
    </row>
    <row r="93" spans="1:25" ht="30" x14ac:dyDescent="0.25">
      <c r="A93" s="68" t="s">
        <v>58</v>
      </c>
      <c r="B93" s="72" t="s">
        <v>1164</v>
      </c>
      <c r="C93" s="78" t="s">
        <v>1069</v>
      </c>
      <c r="D93" s="78" t="s">
        <v>1079</v>
      </c>
      <c r="E93" s="78" t="s">
        <v>1378</v>
      </c>
      <c r="F93" s="78" t="s">
        <v>1444</v>
      </c>
      <c r="G93" s="69"/>
      <c r="H93" s="69"/>
      <c r="I93" s="69"/>
      <c r="J93" s="71"/>
      <c r="K93" s="68"/>
      <c r="L93" s="68"/>
      <c r="M93" s="68"/>
      <c r="N93" s="68"/>
      <c r="O93" s="68"/>
      <c r="P93" s="68"/>
      <c r="Q93" s="146" t="s">
        <v>1246</v>
      </c>
      <c r="R93" s="68"/>
      <c r="S93" s="111" t="s">
        <v>699</v>
      </c>
      <c r="T93" s="68"/>
      <c r="U93" s="68"/>
      <c r="V93" s="68"/>
      <c r="W93" s="68"/>
      <c r="X93" s="149"/>
      <c r="Y93" s="150"/>
    </row>
    <row r="94" spans="1:25" x14ac:dyDescent="0.25">
      <c r="A94" s="68" t="s">
        <v>15</v>
      </c>
      <c r="B94" s="72" t="s">
        <v>1186</v>
      </c>
      <c r="C94" s="69"/>
      <c r="D94" s="69"/>
      <c r="E94" s="207"/>
      <c r="F94" s="71"/>
      <c r="G94" s="69"/>
      <c r="H94" s="69"/>
      <c r="I94" s="69"/>
      <c r="J94" s="71"/>
      <c r="K94" s="68"/>
      <c r="L94" s="68"/>
      <c r="M94" s="68"/>
      <c r="N94" s="68"/>
      <c r="O94" s="68"/>
      <c r="P94" s="177" t="s">
        <v>698</v>
      </c>
      <c r="Q94" s="146" t="s">
        <v>1246</v>
      </c>
      <c r="R94" s="68"/>
      <c r="S94" s="68"/>
      <c r="T94" s="68"/>
      <c r="U94" s="68"/>
      <c r="V94" s="68"/>
      <c r="W94" s="68"/>
      <c r="X94" s="149"/>
      <c r="Y94" s="150"/>
    </row>
    <row r="95" spans="1:25" x14ac:dyDescent="0.25">
      <c r="A95" s="68" t="s">
        <v>15</v>
      </c>
      <c r="B95" s="72" t="s">
        <v>697</v>
      </c>
      <c r="C95" s="69"/>
      <c r="D95" s="69"/>
      <c r="E95" s="207"/>
      <c r="F95" s="71"/>
      <c r="G95" s="69"/>
      <c r="H95" s="69"/>
      <c r="I95" s="69"/>
      <c r="J95" s="71"/>
      <c r="K95" s="68"/>
      <c r="L95" s="68"/>
      <c r="M95" s="68"/>
      <c r="N95" s="68"/>
      <c r="O95" s="68"/>
      <c r="P95" s="177" t="s">
        <v>696</v>
      </c>
      <c r="Q95" s="146" t="s">
        <v>1246</v>
      </c>
      <c r="R95" s="68"/>
      <c r="S95" s="68"/>
      <c r="T95" s="68"/>
      <c r="U95" s="68"/>
      <c r="V95" s="68"/>
      <c r="W95" s="68"/>
      <c r="X95" s="149"/>
      <c r="Y95" s="150"/>
    </row>
    <row r="96" spans="1:25" x14ac:dyDescent="0.25">
      <c r="A96" s="68" t="s">
        <v>15</v>
      </c>
      <c r="B96" s="72" t="s">
        <v>1187</v>
      </c>
      <c r="C96" s="69"/>
      <c r="D96" s="69"/>
      <c r="E96" s="207"/>
      <c r="F96" s="69"/>
      <c r="G96" s="69"/>
      <c r="H96" s="69"/>
      <c r="I96" s="69"/>
      <c r="J96" s="71"/>
      <c r="K96" s="68"/>
      <c r="L96" s="68"/>
      <c r="M96" s="68"/>
      <c r="N96" s="68"/>
      <c r="O96" s="68"/>
      <c r="P96" s="177" t="s">
        <v>695</v>
      </c>
      <c r="Q96" s="146" t="s">
        <v>1246</v>
      </c>
      <c r="R96" s="68"/>
      <c r="S96" s="68"/>
      <c r="T96" s="68"/>
      <c r="U96" s="68"/>
      <c r="V96" s="68"/>
      <c r="W96" s="68"/>
      <c r="X96" s="149"/>
      <c r="Y96" s="150"/>
    </row>
    <row r="97" spans="1:25" x14ac:dyDescent="0.25">
      <c r="A97" s="68" t="s">
        <v>15</v>
      </c>
      <c r="B97" s="72" t="s">
        <v>1188</v>
      </c>
      <c r="C97" s="69"/>
      <c r="D97" s="69"/>
      <c r="E97" s="207"/>
      <c r="F97" s="69"/>
      <c r="G97" s="69"/>
      <c r="H97" s="69"/>
      <c r="I97" s="69"/>
      <c r="J97" s="71"/>
      <c r="K97" s="68"/>
      <c r="L97" s="68"/>
      <c r="M97" s="68"/>
      <c r="N97" s="68"/>
      <c r="O97" s="68"/>
      <c r="P97" s="177" t="s">
        <v>694</v>
      </c>
      <c r="Q97" s="146" t="s">
        <v>1246</v>
      </c>
      <c r="R97" s="68"/>
      <c r="S97" s="68"/>
      <c r="T97" s="68"/>
      <c r="U97" s="68"/>
      <c r="V97" s="68"/>
      <c r="W97" s="68"/>
      <c r="X97" s="149"/>
      <c r="Y97" s="150"/>
    </row>
    <row r="98" spans="1:25" x14ac:dyDescent="0.25">
      <c r="A98" s="68" t="s">
        <v>15</v>
      </c>
      <c r="B98" s="72" t="s">
        <v>1189</v>
      </c>
      <c r="C98" s="69"/>
      <c r="D98" s="69"/>
      <c r="E98" s="207"/>
      <c r="F98" s="69"/>
      <c r="G98" s="69"/>
      <c r="H98" s="69"/>
      <c r="I98" s="69"/>
      <c r="J98" s="71"/>
      <c r="K98" s="68"/>
      <c r="L98" s="68"/>
      <c r="M98" s="68"/>
      <c r="N98" s="68"/>
      <c r="O98" s="68"/>
      <c r="P98" s="177" t="s">
        <v>693</v>
      </c>
      <c r="Q98" s="146" t="s">
        <v>1246</v>
      </c>
      <c r="R98" s="68"/>
      <c r="S98" s="68"/>
      <c r="T98" s="68"/>
      <c r="U98" s="68"/>
      <c r="V98" s="68"/>
      <c r="W98" s="68"/>
      <c r="X98" s="149"/>
      <c r="Y98" s="150"/>
    </row>
    <row r="99" spans="1:25" x14ac:dyDescent="0.25">
      <c r="A99" s="68" t="s">
        <v>15</v>
      </c>
      <c r="B99" s="72" t="s">
        <v>1190</v>
      </c>
      <c r="C99" s="69"/>
      <c r="D99" s="69"/>
      <c r="E99" s="207"/>
      <c r="F99" s="69"/>
      <c r="G99" s="69"/>
      <c r="H99" s="69"/>
      <c r="I99" s="69"/>
      <c r="J99" s="71"/>
      <c r="K99" s="68"/>
      <c r="L99" s="68"/>
      <c r="M99" s="68"/>
      <c r="N99" s="68"/>
      <c r="O99" s="68"/>
      <c r="P99" s="177" t="s">
        <v>692</v>
      </c>
      <c r="Q99" s="146" t="s">
        <v>1246</v>
      </c>
      <c r="R99" s="68"/>
      <c r="S99" s="68"/>
      <c r="T99" s="68"/>
      <c r="U99" s="68"/>
      <c r="V99" s="68"/>
      <c r="W99" s="68"/>
      <c r="X99" s="149"/>
      <c r="Y99" s="150"/>
    </row>
    <row r="100" spans="1:25" ht="30" x14ac:dyDescent="0.25">
      <c r="A100" s="68" t="s">
        <v>7</v>
      </c>
      <c r="B100" s="171" t="s">
        <v>1127</v>
      </c>
      <c r="C100" s="69" t="s">
        <v>1065</v>
      </c>
      <c r="D100" s="146" t="s">
        <v>1059</v>
      </c>
      <c r="E100" s="146" t="s">
        <v>1389</v>
      </c>
      <c r="F100" s="110" t="s">
        <v>1445</v>
      </c>
      <c r="G100" s="69"/>
      <c r="H100" s="69"/>
      <c r="I100" s="69"/>
      <c r="J100" s="71"/>
      <c r="K100" s="68"/>
      <c r="L100" s="68"/>
      <c r="M100" s="68"/>
      <c r="N100" s="68"/>
      <c r="O100" s="68"/>
      <c r="P100" s="177" t="s">
        <v>748</v>
      </c>
      <c r="Q100" s="146" t="s">
        <v>1246</v>
      </c>
      <c r="R100" s="68"/>
      <c r="S100" s="68"/>
      <c r="T100" s="68"/>
      <c r="U100" s="68"/>
      <c r="V100" s="68"/>
      <c r="W100" s="68"/>
      <c r="X100" s="149"/>
      <c r="Y100" s="150"/>
    </row>
    <row r="101" spans="1:25" ht="30" x14ac:dyDescent="0.25">
      <c r="A101" s="68" t="s">
        <v>2</v>
      </c>
      <c r="B101" s="72" t="s">
        <v>691</v>
      </c>
      <c r="C101" s="110" t="s">
        <v>1066</v>
      </c>
      <c r="D101" s="146" t="s">
        <v>1060</v>
      </c>
      <c r="E101" s="199" t="s">
        <v>1346</v>
      </c>
      <c r="F101" s="180" t="s">
        <v>1271</v>
      </c>
      <c r="G101" s="146" t="s">
        <v>1229</v>
      </c>
      <c r="H101" s="146" t="s">
        <v>1216</v>
      </c>
      <c r="I101" s="189" t="s">
        <v>1345</v>
      </c>
      <c r="J101" s="180" t="s">
        <v>1273</v>
      </c>
      <c r="K101" s="68"/>
      <c r="L101" s="68"/>
      <c r="M101" s="68"/>
      <c r="N101" s="68"/>
      <c r="O101" s="68"/>
      <c r="P101" s="68"/>
      <c r="Q101" s="146" t="s">
        <v>1246</v>
      </c>
      <c r="R101" s="68"/>
      <c r="S101" s="68"/>
      <c r="T101" s="68"/>
      <c r="U101" s="68"/>
      <c r="V101" s="68"/>
      <c r="W101" s="68"/>
      <c r="X101" s="149"/>
      <c r="Y101" s="150"/>
    </row>
    <row r="102" spans="1:25" ht="45" x14ac:dyDescent="0.25">
      <c r="A102" s="68" t="s">
        <v>54</v>
      </c>
      <c r="B102" s="70" t="s">
        <v>1165</v>
      </c>
      <c r="C102" s="69" t="s">
        <v>1080</v>
      </c>
      <c r="D102" s="146" t="s">
        <v>1084</v>
      </c>
      <c r="E102" s="201" t="s">
        <v>1390</v>
      </c>
      <c r="F102" s="71" t="s">
        <v>1446</v>
      </c>
      <c r="G102" s="146"/>
      <c r="H102" s="146"/>
      <c r="I102" s="69"/>
      <c r="J102" s="71"/>
      <c r="K102" s="68"/>
      <c r="L102" s="68"/>
      <c r="M102" s="68"/>
      <c r="N102" s="68"/>
      <c r="O102" s="68"/>
      <c r="P102" s="68"/>
      <c r="Q102" s="146" t="s">
        <v>1246</v>
      </c>
      <c r="R102" s="68"/>
      <c r="S102" s="68"/>
      <c r="T102" s="68"/>
      <c r="U102" s="68"/>
      <c r="V102" s="68"/>
      <c r="W102" s="68" t="s">
        <v>44</v>
      </c>
      <c r="X102" s="149"/>
      <c r="Y102" s="150"/>
    </row>
    <row r="103" spans="1:25" ht="165" x14ac:dyDescent="0.25">
      <c r="A103" s="68" t="s">
        <v>3</v>
      </c>
      <c r="B103" s="70" t="s">
        <v>1166</v>
      </c>
      <c r="C103" s="146" t="s">
        <v>1081</v>
      </c>
      <c r="D103" s="146" t="s">
        <v>1085</v>
      </c>
      <c r="E103" s="146" t="s">
        <v>1396</v>
      </c>
      <c r="F103" s="71" t="s">
        <v>1447</v>
      </c>
      <c r="G103" s="146" t="s">
        <v>1106</v>
      </c>
      <c r="H103" s="146" t="s">
        <v>1206</v>
      </c>
      <c r="I103" s="191" t="s">
        <v>1344</v>
      </c>
      <c r="J103" s="180" t="s">
        <v>1274</v>
      </c>
      <c r="K103" s="68" t="s">
        <v>690</v>
      </c>
      <c r="L103" s="111" t="s">
        <v>1119</v>
      </c>
      <c r="M103" s="111" t="s">
        <v>1002</v>
      </c>
      <c r="N103" s="111" t="s">
        <v>1369</v>
      </c>
      <c r="O103" s="111" t="s">
        <v>1448</v>
      </c>
      <c r="P103" s="68"/>
      <c r="Q103" s="146" t="s">
        <v>1246</v>
      </c>
      <c r="R103" s="68"/>
      <c r="S103" s="68"/>
      <c r="T103" s="68"/>
      <c r="U103" s="68"/>
      <c r="V103" s="68"/>
      <c r="W103" s="68" t="s">
        <v>44</v>
      </c>
      <c r="X103" s="149"/>
      <c r="Y103" s="150"/>
    </row>
    <row r="104" spans="1:25" ht="90" x14ac:dyDescent="0.25">
      <c r="A104" s="68" t="s">
        <v>56</v>
      </c>
      <c r="B104" s="72" t="s">
        <v>689</v>
      </c>
      <c r="C104" s="146" t="s">
        <v>1395</v>
      </c>
      <c r="D104" s="146" t="s">
        <v>1219</v>
      </c>
      <c r="E104" s="208" t="s">
        <v>1471</v>
      </c>
      <c r="F104" s="71" t="s">
        <v>1449</v>
      </c>
      <c r="G104" s="69"/>
      <c r="H104" s="69"/>
      <c r="I104" s="69"/>
      <c r="J104" s="71"/>
      <c r="K104" s="68"/>
      <c r="L104" s="68"/>
      <c r="M104" s="68"/>
      <c r="N104" s="68"/>
      <c r="O104" s="68"/>
      <c r="P104" s="68"/>
      <c r="Q104" s="146" t="s">
        <v>1246</v>
      </c>
      <c r="R104" s="68"/>
      <c r="S104" s="68"/>
      <c r="T104" s="68"/>
      <c r="U104" s="68"/>
      <c r="V104" s="68"/>
      <c r="W104" s="68" t="s">
        <v>44</v>
      </c>
      <c r="X104" s="149"/>
      <c r="Y104" s="150"/>
    </row>
    <row r="105" spans="1:25" ht="75" x14ac:dyDescent="0.25">
      <c r="A105" s="68" t="s">
        <v>56</v>
      </c>
      <c r="B105" s="72" t="s">
        <v>688</v>
      </c>
      <c r="C105" s="71" t="s">
        <v>1492</v>
      </c>
      <c r="D105" s="146" t="s">
        <v>1220</v>
      </c>
      <c r="E105" s="208" t="s">
        <v>1476</v>
      </c>
      <c r="F105" s="71" t="s">
        <v>1435</v>
      </c>
      <c r="G105" s="69"/>
      <c r="H105" s="69"/>
      <c r="I105" s="69"/>
      <c r="J105" s="71"/>
      <c r="K105" s="68"/>
      <c r="L105" s="68"/>
      <c r="M105" s="68"/>
      <c r="N105" s="68"/>
      <c r="O105" s="68"/>
      <c r="P105" s="68"/>
      <c r="Q105" s="111" t="s">
        <v>1167</v>
      </c>
      <c r="R105" s="68"/>
      <c r="S105" s="68"/>
      <c r="T105" s="68"/>
      <c r="U105" s="68"/>
      <c r="V105" s="68"/>
      <c r="W105" s="68" t="s">
        <v>44</v>
      </c>
      <c r="X105" s="149"/>
      <c r="Y105" s="150"/>
    </row>
    <row r="106" spans="1:25" ht="45" x14ac:dyDescent="0.25">
      <c r="A106" s="68" t="s">
        <v>687</v>
      </c>
      <c r="B106" s="72" t="s">
        <v>686</v>
      </c>
      <c r="C106" s="110" t="s">
        <v>1082</v>
      </c>
      <c r="D106" s="110" t="s">
        <v>1221</v>
      </c>
      <c r="E106" s="110" t="s">
        <v>1397</v>
      </c>
      <c r="F106" s="71" t="s">
        <v>1450</v>
      </c>
      <c r="G106" s="69"/>
      <c r="H106" s="69"/>
      <c r="I106" s="69"/>
      <c r="J106" s="71"/>
      <c r="K106" s="68"/>
      <c r="L106" s="68"/>
      <c r="M106" s="68"/>
      <c r="N106" s="68"/>
      <c r="O106" s="68"/>
      <c r="P106" s="68"/>
      <c r="Q106" s="146" t="s">
        <v>1246</v>
      </c>
      <c r="R106" s="68"/>
      <c r="S106" s="68"/>
      <c r="T106" s="68"/>
      <c r="U106" s="68"/>
      <c r="V106" s="68"/>
      <c r="W106" s="68"/>
      <c r="X106" s="149"/>
      <c r="Y106" s="150"/>
    </row>
    <row r="107" spans="1:25" ht="60" x14ac:dyDescent="0.25">
      <c r="A107" s="68" t="s">
        <v>685</v>
      </c>
      <c r="B107" s="72" t="s">
        <v>684</v>
      </c>
      <c r="C107" s="110" t="s">
        <v>1083</v>
      </c>
      <c r="D107" s="110" t="s">
        <v>1222</v>
      </c>
      <c r="E107" s="110" t="s">
        <v>1398</v>
      </c>
      <c r="F107" s="71" t="s">
        <v>1451</v>
      </c>
      <c r="G107" s="69"/>
      <c r="H107" s="69"/>
      <c r="I107" s="69"/>
      <c r="J107" s="71"/>
      <c r="K107" s="68"/>
      <c r="L107" s="68"/>
      <c r="M107" s="68"/>
      <c r="N107" s="68"/>
      <c r="O107" s="68"/>
      <c r="P107" s="68"/>
      <c r="Q107" s="146" t="s">
        <v>1246</v>
      </c>
      <c r="R107" s="68"/>
      <c r="S107" s="68"/>
      <c r="T107" s="68"/>
      <c r="U107" s="68"/>
      <c r="V107" s="68"/>
      <c r="W107" s="68"/>
      <c r="X107" s="149"/>
      <c r="Y107" s="150"/>
    </row>
    <row r="108" spans="1:25" x14ac:dyDescent="0.25">
      <c r="A108" s="68" t="s">
        <v>15</v>
      </c>
      <c r="B108" s="226" t="s">
        <v>683</v>
      </c>
      <c r="C108" s="69"/>
      <c r="D108" s="69"/>
      <c r="E108" s="207"/>
      <c r="F108" s="71"/>
      <c r="G108" s="69"/>
      <c r="H108" s="69"/>
      <c r="I108" s="69"/>
      <c r="J108" s="71"/>
      <c r="K108" s="68"/>
      <c r="L108" s="68"/>
      <c r="M108" s="68"/>
      <c r="N108" s="68"/>
      <c r="O108" s="68"/>
      <c r="P108" s="68">
        <v>1</v>
      </c>
      <c r="Q108" s="68" t="s">
        <v>682</v>
      </c>
      <c r="R108" s="68"/>
      <c r="S108" s="68"/>
      <c r="T108" s="68"/>
      <c r="U108" s="68"/>
      <c r="V108" s="68"/>
      <c r="W108" s="68"/>
      <c r="X108" s="236" t="s">
        <v>1513</v>
      </c>
      <c r="Y108" s="236" t="s">
        <v>1514</v>
      </c>
    </row>
    <row r="109" spans="1:25" x14ac:dyDescent="0.25">
      <c r="A109" s="68" t="s">
        <v>15</v>
      </c>
      <c r="B109" s="226" t="s">
        <v>681</v>
      </c>
      <c r="C109" s="69"/>
      <c r="D109" s="69"/>
      <c r="E109" s="207"/>
      <c r="F109" s="71"/>
      <c r="G109" s="69"/>
      <c r="H109" s="69"/>
      <c r="I109" s="69"/>
      <c r="J109" s="71"/>
      <c r="K109" s="68"/>
      <c r="L109" s="68"/>
      <c r="M109" s="68"/>
      <c r="N109" s="68"/>
      <c r="O109" s="68"/>
      <c r="P109" s="68">
        <v>1</v>
      </c>
      <c r="Q109" s="68" t="s">
        <v>680</v>
      </c>
      <c r="R109" s="68"/>
      <c r="S109" s="68"/>
      <c r="T109" s="68"/>
      <c r="U109" s="68"/>
      <c r="V109" s="68"/>
      <c r="W109" s="68"/>
      <c r="X109" s="236" t="s">
        <v>1513</v>
      </c>
      <c r="Y109" s="236" t="s">
        <v>1514</v>
      </c>
    </row>
    <row r="110" spans="1:25" x14ac:dyDescent="0.25">
      <c r="A110" s="68" t="s">
        <v>15</v>
      </c>
      <c r="B110" s="72" t="s">
        <v>1168</v>
      </c>
      <c r="C110" s="69"/>
      <c r="D110" s="69"/>
      <c r="E110" s="207"/>
      <c r="F110" s="71"/>
      <c r="G110" s="69"/>
      <c r="H110" s="69"/>
      <c r="I110" s="69"/>
      <c r="J110" s="71"/>
      <c r="K110" s="68"/>
      <c r="L110" s="68"/>
      <c r="M110" s="68"/>
      <c r="N110" s="68"/>
      <c r="O110" s="68"/>
      <c r="P110" s="177" t="s">
        <v>679</v>
      </c>
      <c r="Q110" s="68"/>
      <c r="R110" s="68"/>
      <c r="S110" s="68"/>
      <c r="T110" s="68"/>
      <c r="U110" s="68"/>
      <c r="V110" s="68"/>
      <c r="W110" s="68"/>
      <c r="X110" s="149"/>
      <c r="Y110" s="150"/>
    </row>
    <row r="111" spans="1:25" ht="45" x14ac:dyDescent="0.25">
      <c r="A111" s="68" t="s">
        <v>7</v>
      </c>
      <c r="B111" s="172" t="s">
        <v>1169</v>
      </c>
      <c r="C111" s="78" t="s">
        <v>678</v>
      </c>
      <c r="D111" s="78" t="s">
        <v>1063</v>
      </c>
      <c r="E111" s="224" t="s">
        <v>1431</v>
      </c>
      <c r="F111" s="78"/>
      <c r="G111" s="69"/>
      <c r="H111" s="69"/>
      <c r="I111" s="69"/>
      <c r="J111" s="71"/>
      <c r="K111" s="68"/>
      <c r="L111" s="68"/>
      <c r="M111" s="68"/>
      <c r="N111" s="68"/>
      <c r="O111" s="68"/>
      <c r="P111" s="68"/>
      <c r="Q111" s="68" t="s">
        <v>55</v>
      </c>
      <c r="R111" s="68"/>
      <c r="S111" s="68"/>
      <c r="T111" s="68"/>
      <c r="U111" s="68"/>
      <c r="V111" s="68"/>
      <c r="W111" s="68"/>
      <c r="X111" s="149"/>
      <c r="Y111" s="150"/>
    </row>
    <row r="112" spans="1:25" x14ac:dyDescent="0.25">
      <c r="A112" s="68" t="s">
        <v>15</v>
      </c>
      <c r="B112" s="72" t="s">
        <v>1170</v>
      </c>
      <c r="C112" s="69"/>
      <c r="D112" s="69"/>
      <c r="E112" s="207"/>
      <c r="F112" s="71"/>
      <c r="G112" s="69"/>
      <c r="H112" s="69"/>
      <c r="I112" s="69"/>
      <c r="J112" s="71"/>
      <c r="K112" s="68"/>
      <c r="L112" s="68"/>
      <c r="M112" s="68"/>
      <c r="N112" s="68"/>
      <c r="O112" s="68"/>
      <c r="P112" s="177" t="s">
        <v>677</v>
      </c>
      <c r="Q112" s="146" t="s">
        <v>1246</v>
      </c>
      <c r="R112" s="68"/>
      <c r="S112" s="68"/>
      <c r="T112" s="68"/>
      <c r="U112" s="68"/>
      <c r="V112" s="68"/>
      <c r="W112" s="68"/>
      <c r="X112" s="149"/>
      <c r="Y112" s="150"/>
    </row>
    <row r="113" spans="1:27" x14ac:dyDescent="0.25">
      <c r="A113" s="68" t="s">
        <v>15</v>
      </c>
      <c r="B113" s="72" t="s">
        <v>1171</v>
      </c>
      <c r="C113" s="69"/>
      <c r="D113" s="69"/>
      <c r="E113" s="207"/>
      <c r="F113" s="71"/>
      <c r="G113" s="69"/>
      <c r="H113" s="69"/>
      <c r="I113" s="69"/>
      <c r="J113" s="71"/>
      <c r="K113" s="68"/>
      <c r="L113" s="68"/>
      <c r="M113" s="68"/>
      <c r="N113" s="68"/>
      <c r="O113" s="68"/>
      <c r="P113" s="177" t="s">
        <v>676</v>
      </c>
      <c r="Q113" s="146" t="s">
        <v>1246</v>
      </c>
      <c r="R113" s="68"/>
      <c r="S113" s="68"/>
      <c r="T113" s="68"/>
      <c r="U113" s="68"/>
      <c r="V113" s="68"/>
      <c r="W113" s="68"/>
      <c r="X113" s="149"/>
      <c r="Y113" s="150"/>
    </row>
    <row r="114" spans="1:27" ht="30" x14ac:dyDescent="0.25">
      <c r="A114" s="68" t="s">
        <v>60</v>
      </c>
      <c r="B114" s="72" t="s">
        <v>1164</v>
      </c>
      <c r="C114" s="78" t="s">
        <v>1069</v>
      </c>
      <c r="D114" s="78" t="s">
        <v>1079</v>
      </c>
      <c r="E114" s="78" t="s">
        <v>1377</v>
      </c>
      <c r="F114" s="78" t="s">
        <v>1444</v>
      </c>
      <c r="G114" s="69"/>
      <c r="H114" s="69"/>
      <c r="I114" s="69"/>
      <c r="J114" s="71"/>
      <c r="K114" s="68"/>
      <c r="L114" s="68"/>
      <c r="M114" s="68"/>
      <c r="N114" s="68"/>
      <c r="O114" s="68"/>
      <c r="P114" s="68"/>
      <c r="Q114" s="68"/>
      <c r="R114" s="68"/>
      <c r="S114" s="68"/>
      <c r="T114" s="68"/>
      <c r="U114" s="68"/>
      <c r="V114" s="68"/>
      <c r="W114" s="68"/>
      <c r="X114" s="149"/>
      <c r="Y114" s="150"/>
    </row>
    <row r="115" spans="1:27" ht="30" x14ac:dyDescent="0.25">
      <c r="A115" s="68" t="s">
        <v>15</v>
      </c>
      <c r="B115" s="226" t="s">
        <v>1172</v>
      </c>
      <c r="C115" s="69"/>
      <c r="D115" s="69"/>
      <c r="E115" s="207"/>
      <c r="F115" s="71"/>
      <c r="G115" s="69"/>
      <c r="H115" s="69"/>
      <c r="I115" s="69"/>
      <c r="J115" s="71"/>
      <c r="K115" s="68"/>
      <c r="L115" s="68"/>
      <c r="M115" s="68"/>
      <c r="N115" s="68"/>
      <c r="O115" s="68"/>
      <c r="P115" s="68" t="s">
        <v>675</v>
      </c>
      <c r="Q115" s="146" t="s">
        <v>1200</v>
      </c>
      <c r="R115" s="68"/>
      <c r="S115" s="68"/>
      <c r="T115" s="68"/>
      <c r="U115" s="68"/>
      <c r="V115" s="68"/>
      <c r="W115" s="68"/>
      <c r="X115" s="236" t="s">
        <v>1513</v>
      </c>
      <c r="Y115" s="236" t="s">
        <v>1514</v>
      </c>
    </row>
    <row r="116" spans="1:27" ht="30" x14ac:dyDescent="0.25">
      <c r="A116" s="68" t="s">
        <v>15</v>
      </c>
      <c r="B116" s="226" t="s">
        <v>1173</v>
      </c>
      <c r="C116" s="69"/>
      <c r="D116" s="69"/>
      <c r="E116" s="207"/>
      <c r="F116" s="71"/>
      <c r="G116" s="69"/>
      <c r="H116" s="69"/>
      <c r="I116" s="69"/>
      <c r="J116" s="71"/>
      <c r="K116" s="68"/>
      <c r="L116" s="68"/>
      <c r="M116" s="68"/>
      <c r="N116" s="68"/>
      <c r="O116" s="68"/>
      <c r="P116" s="68" t="s">
        <v>674</v>
      </c>
      <c r="Q116" s="146" t="s">
        <v>1200</v>
      </c>
      <c r="R116" s="68"/>
      <c r="S116" s="68"/>
      <c r="T116" s="68"/>
      <c r="U116" s="68"/>
      <c r="V116" s="68"/>
      <c r="W116" s="68"/>
      <c r="X116" s="236" t="s">
        <v>1513</v>
      </c>
      <c r="Y116" s="236" t="s">
        <v>1514</v>
      </c>
    </row>
    <row r="117" spans="1:27" ht="270" x14ac:dyDescent="0.25">
      <c r="A117" s="68" t="s">
        <v>672</v>
      </c>
      <c r="B117" s="171" t="s">
        <v>673</v>
      </c>
      <c r="C117" s="110" t="s">
        <v>1174</v>
      </c>
      <c r="D117" s="110" t="s">
        <v>1175</v>
      </c>
      <c r="E117" s="110" t="s">
        <v>1401</v>
      </c>
      <c r="F117" s="71" t="s">
        <v>1452</v>
      </c>
      <c r="G117" s="69"/>
      <c r="H117" s="69"/>
      <c r="I117" s="69"/>
      <c r="J117" s="71"/>
      <c r="K117" s="68"/>
      <c r="L117" s="68"/>
      <c r="M117" s="68"/>
      <c r="N117" s="68"/>
      <c r="O117" s="68"/>
      <c r="P117" s="68"/>
      <c r="Q117" s="146" t="s">
        <v>1200</v>
      </c>
      <c r="R117" s="68"/>
      <c r="S117" s="68"/>
      <c r="T117" s="68"/>
      <c r="U117" s="68"/>
      <c r="V117" s="68"/>
      <c r="W117" s="68"/>
      <c r="X117" s="149"/>
      <c r="Y117" s="150"/>
    </row>
    <row r="118" spans="1:27" ht="45" x14ac:dyDescent="0.25">
      <c r="A118" s="68" t="s">
        <v>672</v>
      </c>
      <c r="B118" s="70" t="s">
        <v>671</v>
      </c>
      <c r="C118" s="109" t="s">
        <v>670</v>
      </c>
      <c r="D118" s="146" t="s">
        <v>1086</v>
      </c>
      <c r="E118" s="146" t="s">
        <v>1372</v>
      </c>
      <c r="F118" s="71" t="s">
        <v>1453</v>
      </c>
      <c r="G118" s="69"/>
      <c r="H118" s="69"/>
      <c r="I118" s="69"/>
      <c r="J118" s="71"/>
      <c r="K118" s="68"/>
      <c r="L118" s="68"/>
      <c r="M118" s="68"/>
      <c r="N118" s="68"/>
      <c r="O118" s="68"/>
      <c r="P118" s="68"/>
      <c r="Q118" s="146" t="s">
        <v>1200</v>
      </c>
      <c r="R118" s="68"/>
      <c r="S118" s="68"/>
      <c r="T118" s="68"/>
      <c r="U118" s="68"/>
      <c r="V118" s="68"/>
      <c r="W118" s="68" t="s">
        <v>44</v>
      </c>
      <c r="X118" s="149"/>
      <c r="Y118" s="150"/>
    </row>
    <row r="119" spans="1:27" ht="180" x14ac:dyDescent="0.25">
      <c r="A119" s="68" t="s">
        <v>7</v>
      </c>
      <c r="B119" s="172" t="s">
        <v>669</v>
      </c>
      <c r="C119" s="109" t="s">
        <v>1087</v>
      </c>
      <c r="D119" s="146" t="s">
        <v>1223</v>
      </c>
      <c r="E119" s="199" t="s">
        <v>1347</v>
      </c>
      <c r="F119" s="180" t="s">
        <v>1275</v>
      </c>
      <c r="G119" s="69"/>
      <c r="H119" s="69"/>
      <c r="I119" s="69"/>
      <c r="J119" s="71"/>
      <c r="K119" s="68"/>
      <c r="L119" s="68"/>
      <c r="M119" s="68"/>
      <c r="N119" s="68"/>
      <c r="O119" s="68"/>
      <c r="P119" s="68"/>
      <c r="Q119" s="146" t="s">
        <v>1200</v>
      </c>
      <c r="R119" s="68"/>
      <c r="S119" s="68"/>
      <c r="T119" s="68"/>
      <c r="U119" s="68"/>
      <c r="V119" s="68"/>
      <c r="W119" s="68"/>
      <c r="X119" s="149"/>
      <c r="Y119" s="150"/>
    </row>
    <row r="120" spans="1:27" ht="90" x14ac:dyDescent="0.25">
      <c r="A120" s="68" t="s">
        <v>59</v>
      </c>
      <c r="B120" s="173" t="s">
        <v>668</v>
      </c>
      <c r="C120" s="111" t="s">
        <v>1088</v>
      </c>
      <c r="D120" s="146" t="s">
        <v>1224</v>
      </c>
      <c r="E120" s="199" t="s">
        <v>1348</v>
      </c>
      <c r="F120" s="180" t="s">
        <v>1276</v>
      </c>
      <c r="G120" s="69"/>
      <c r="H120" s="69"/>
      <c r="I120" s="69"/>
      <c r="J120" s="71"/>
      <c r="K120" s="68"/>
      <c r="L120" s="68"/>
      <c r="M120" s="68"/>
      <c r="N120" s="68"/>
      <c r="O120" s="68"/>
      <c r="P120" s="68"/>
      <c r="Q120" s="146" t="s">
        <v>1200</v>
      </c>
      <c r="R120" s="68"/>
      <c r="S120" s="68"/>
      <c r="T120" s="68"/>
      <c r="U120" s="68"/>
      <c r="V120" s="68"/>
      <c r="W120" s="68" t="s">
        <v>589</v>
      </c>
      <c r="X120" s="217" t="s">
        <v>1460</v>
      </c>
      <c r="Y120" s="217" t="s">
        <v>1461</v>
      </c>
    </row>
    <row r="121" spans="1:27" ht="75" x14ac:dyDescent="0.25">
      <c r="A121" s="68" t="s">
        <v>666</v>
      </c>
      <c r="B121" s="173" t="s">
        <v>665</v>
      </c>
      <c r="C121" s="111" t="s">
        <v>1089</v>
      </c>
      <c r="D121" s="146" t="s">
        <v>1225</v>
      </c>
      <c r="E121" s="199" t="s">
        <v>1349</v>
      </c>
      <c r="F121" s="180" t="s">
        <v>1277</v>
      </c>
      <c r="G121" s="69"/>
      <c r="H121" s="69"/>
      <c r="I121" s="69"/>
      <c r="J121" s="71"/>
      <c r="K121" s="68"/>
      <c r="L121" s="68"/>
      <c r="M121" s="68"/>
      <c r="N121" s="68"/>
      <c r="O121" s="68"/>
      <c r="P121" s="68"/>
      <c r="Q121" s="68" t="s">
        <v>664</v>
      </c>
      <c r="R121" s="68"/>
      <c r="S121" s="68"/>
      <c r="T121" s="68"/>
      <c r="U121" s="68"/>
      <c r="V121" s="111" t="s">
        <v>57</v>
      </c>
      <c r="W121" s="68" t="s">
        <v>589</v>
      </c>
      <c r="X121" s="217" t="s">
        <v>1467</v>
      </c>
      <c r="Y121" s="217" t="s">
        <v>1468</v>
      </c>
    </row>
    <row r="122" spans="1:27" s="183" customFormat="1" ht="75" x14ac:dyDescent="0.25">
      <c r="A122" s="146" t="s">
        <v>56</v>
      </c>
      <c r="B122" s="179" t="s">
        <v>1195</v>
      </c>
      <c r="C122" s="225" t="s">
        <v>1196</v>
      </c>
      <c r="D122" s="225" t="s">
        <v>1226</v>
      </c>
      <c r="E122" s="225" t="s">
        <v>1373</v>
      </c>
      <c r="F122" s="225" t="s">
        <v>1422</v>
      </c>
      <c r="G122" s="146"/>
      <c r="H122" s="146"/>
      <c r="I122" s="146"/>
      <c r="J122" s="180"/>
      <c r="K122" s="146"/>
      <c r="L122" s="146"/>
      <c r="M122" s="146"/>
      <c r="N122" s="146"/>
      <c r="O122" s="146"/>
      <c r="P122" s="146"/>
      <c r="Q122" s="196" t="s">
        <v>1381</v>
      </c>
      <c r="R122" s="146"/>
      <c r="S122" s="146"/>
      <c r="T122" s="146"/>
      <c r="U122" s="146"/>
      <c r="V122" s="146"/>
      <c r="W122" s="146" t="s">
        <v>44</v>
      </c>
      <c r="X122" s="219" t="s">
        <v>1469</v>
      </c>
      <c r="Y122" s="219" t="s">
        <v>1470</v>
      </c>
      <c r="Z122" s="230"/>
      <c r="AA122" s="182"/>
    </row>
    <row r="123" spans="1:27" ht="135" x14ac:dyDescent="0.25">
      <c r="A123" s="68" t="s">
        <v>7</v>
      </c>
      <c r="B123" s="172" t="s">
        <v>663</v>
      </c>
      <c r="C123" s="111" t="s">
        <v>1070</v>
      </c>
      <c r="D123" s="146" t="s">
        <v>1227</v>
      </c>
      <c r="E123" s="199" t="s">
        <v>1350</v>
      </c>
      <c r="F123" s="146" t="s">
        <v>1278</v>
      </c>
      <c r="G123" s="68"/>
      <c r="H123" s="68"/>
      <c r="I123" s="68"/>
      <c r="J123" s="68"/>
      <c r="K123" s="68"/>
      <c r="L123" s="68"/>
      <c r="M123" s="68"/>
      <c r="N123" s="68"/>
      <c r="O123" s="68"/>
      <c r="P123" s="68"/>
      <c r="Q123" s="146" t="s">
        <v>1200</v>
      </c>
      <c r="R123" s="68"/>
      <c r="S123" s="68"/>
      <c r="T123" s="68"/>
      <c r="U123" s="68"/>
      <c r="V123" s="68"/>
      <c r="W123" s="68"/>
      <c r="X123" s="149"/>
      <c r="Y123" s="150"/>
    </row>
    <row r="124" spans="1:27" ht="30" x14ac:dyDescent="0.25">
      <c r="A124" s="68" t="s">
        <v>15</v>
      </c>
      <c r="B124" s="70" t="s">
        <v>662</v>
      </c>
      <c r="C124" s="68"/>
      <c r="D124" s="68"/>
      <c r="E124" s="209"/>
      <c r="F124" s="68"/>
      <c r="G124" s="68"/>
      <c r="H124" s="68"/>
      <c r="I124" s="68"/>
      <c r="J124" s="68"/>
      <c r="K124" s="68"/>
      <c r="L124" s="68"/>
      <c r="M124" s="68"/>
      <c r="N124" s="68"/>
      <c r="O124" s="68"/>
      <c r="P124" s="68" t="s">
        <v>661</v>
      </c>
      <c r="Q124" s="146" t="s">
        <v>1200</v>
      </c>
      <c r="R124" s="68"/>
      <c r="S124" s="68"/>
      <c r="T124" s="68"/>
      <c r="U124" s="68"/>
      <c r="V124" s="68"/>
      <c r="W124" s="68"/>
      <c r="X124" s="149"/>
      <c r="Y124" s="150"/>
    </row>
    <row r="125" spans="1:27" ht="30" x14ac:dyDescent="0.25">
      <c r="A125" s="68" t="s">
        <v>15</v>
      </c>
      <c r="B125" s="70" t="s">
        <v>660</v>
      </c>
      <c r="C125" s="68"/>
      <c r="D125" s="68"/>
      <c r="E125" s="209"/>
      <c r="F125" s="68"/>
      <c r="G125" s="68"/>
      <c r="H125" s="68"/>
      <c r="I125" s="68"/>
      <c r="J125" s="68"/>
      <c r="K125" s="68"/>
      <c r="L125" s="68"/>
      <c r="M125" s="68"/>
      <c r="N125" s="68"/>
      <c r="O125" s="68"/>
      <c r="P125" s="68" t="s">
        <v>659</v>
      </c>
      <c r="Q125" s="146" t="s">
        <v>1200</v>
      </c>
      <c r="R125" s="68"/>
      <c r="S125" s="68"/>
      <c r="T125" s="68"/>
      <c r="U125" s="68"/>
      <c r="V125" s="68"/>
      <c r="W125" s="68"/>
      <c r="X125" s="149"/>
      <c r="Y125" s="150"/>
    </row>
    <row r="126" spans="1:27" ht="30" x14ac:dyDescent="0.25">
      <c r="A126" s="68" t="s">
        <v>15</v>
      </c>
      <c r="B126" s="70" t="s">
        <v>658</v>
      </c>
      <c r="C126" s="68"/>
      <c r="D126" s="68"/>
      <c r="E126" s="209"/>
      <c r="F126" s="68"/>
      <c r="G126" s="68"/>
      <c r="H126" s="68"/>
      <c r="I126" s="68"/>
      <c r="J126" s="68"/>
      <c r="K126" s="68"/>
      <c r="L126" s="68"/>
      <c r="M126" s="68"/>
      <c r="N126" s="68"/>
      <c r="O126" s="68"/>
      <c r="P126" s="68" t="s">
        <v>657</v>
      </c>
      <c r="Q126" s="146" t="s">
        <v>1200</v>
      </c>
      <c r="R126" s="68"/>
      <c r="S126" s="68"/>
      <c r="T126" s="68"/>
      <c r="U126" s="68"/>
      <c r="V126" s="68"/>
      <c r="W126" s="68"/>
      <c r="X126" s="149"/>
      <c r="Y126" s="150"/>
    </row>
    <row r="127" spans="1:27" ht="30" x14ac:dyDescent="0.25">
      <c r="A127" s="68" t="s">
        <v>15</v>
      </c>
      <c r="B127" s="70" t="s">
        <v>656</v>
      </c>
      <c r="C127" s="68"/>
      <c r="D127" s="68"/>
      <c r="E127" s="209"/>
      <c r="F127" s="68"/>
      <c r="G127" s="68"/>
      <c r="H127" s="68"/>
      <c r="I127" s="68"/>
      <c r="J127" s="68"/>
      <c r="K127" s="68"/>
      <c r="L127" s="68"/>
      <c r="M127" s="68"/>
      <c r="N127" s="68"/>
      <c r="O127" s="68"/>
      <c r="P127" s="68" t="s">
        <v>655</v>
      </c>
      <c r="Q127" s="146" t="s">
        <v>1200</v>
      </c>
      <c r="R127" s="68"/>
      <c r="S127" s="68"/>
      <c r="T127" s="68"/>
      <c r="U127" s="68"/>
      <c r="V127" s="68"/>
      <c r="W127" s="68"/>
      <c r="X127" s="149"/>
      <c r="Y127" s="150"/>
    </row>
    <row r="128" spans="1:27" ht="30" x14ac:dyDescent="0.25">
      <c r="A128" s="68" t="s">
        <v>15</v>
      </c>
      <c r="B128" s="70" t="s">
        <v>654</v>
      </c>
      <c r="C128" s="68"/>
      <c r="D128" s="68"/>
      <c r="E128" s="209"/>
      <c r="F128" s="68"/>
      <c r="G128" s="68"/>
      <c r="H128" s="68"/>
      <c r="I128" s="68"/>
      <c r="J128" s="68"/>
      <c r="K128" s="68"/>
      <c r="L128" s="68"/>
      <c r="M128" s="68"/>
      <c r="N128" s="68"/>
      <c r="O128" s="68"/>
      <c r="P128" s="68" t="s">
        <v>653</v>
      </c>
      <c r="Q128" s="146" t="s">
        <v>1200</v>
      </c>
      <c r="R128" s="68"/>
      <c r="S128" s="68"/>
      <c r="T128" s="68"/>
      <c r="U128" s="68"/>
      <c r="V128" s="68"/>
      <c r="W128" s="68"/>
      <c r="X128" s="149"/>
      <c r="Y128" s="150"/>
    </row>
    <row r="129" spans="1:25" x14ac:dyDescent="0.25">
      <c r="A129" s="68" t="s">
        <v>15</v>
      </c>
      <c r="B129" s="70" t="s">
        <v>652</v>
      </c>
      <c r="C129" s="68"/>
      <c r="D129" s="68"/>
      <c r="E129" s="209"/>
      <c r="F129" s="68"/>
      <c r="G129" s="68"/>
      <c r="H129" s="68"/>
      <c r="I129" s="68"/>
      <c r="J129" s="68"/>
      <c r="K129" s="68"/>
      <c r="L129" s="68"/>
      <c r="M129" s="68"/>
      <c r="N129" s="68"/>
      <c r="O129" s="68"/>
      <c r="P129" s="68" t="s">
        <v>651</v>
      </c>
      <c r="Q129" s="146" t="s">
        <v>1200</v>
      </c>
      <c r="R129" s="68"/>
      <c r="S129" s="68"/>
      <c r="T129" s="68"/>
      <c r="U129" s="68"/>
      <c r="V129" s="68"/>
      <c r="W129" s="68"/>
      <c r="X129" s="149"/>
      <c r="Y129" s="150"/>
    </row>
    <row r="130" spans="1:25" ht="30" x14ac:dyDescent="0.25">
      <c r="A130" s="68" t="s">
        <v>15</v>
      </c>
      <c r="B130" s="70" t="s">
        <v>650</v>
      </c>
      <c r="C130" s="68"/>
      <c r="D130" s="68"/>
      <c r="E130" s="209"/>
      <c r="F130" s="68"/>
      <c r="G130" s="68"/>
      <c r="H130" s="68"/>
      <c r="I130" s="68"/>
      <c r="J130" s="68"/>
      <c r="K130" s="68"/>
      <c r="L130" s="68"/>
      <c r="M130" s="68"/>
      <c r="N130" s="68"/>
      <c r="O130" s="68"/>
      <c r="P130" s="68" t="s">
        <v>649</v>
      </c>
      <c r="Q130" s="146" t="s">
        <v>1200</v>
      </c>
      <c r="R130" s="68"/>
      <c r="S130" s="68"/>
      <c r="T130" s="68"/>
      <c r="U130" s="68"/>
      <c r="V130" s="68"/>
      <c r="W130" s="68"/>
      <c r="X130" s="149"/>
      <c r="Y130" s="150"/>
    </row>
    <row r="131" spans="1:25" ht="30" x14ac:dyDescent="0.25">
      <c r="A131" s="68" t="s">
        <v>15</v>
      </c>
      <c r="B131" s="70" t="s">
        <v>648</v>
      </c>
      <c r="C131" s="68"/>
      <c r="D131" s="68"/>
      <c r="E131" s="209"/>
      <c r="F131" s="68"/>
      <c r="G131" s="68"/>
      <c r="H131" s="68"/>
      <c r="I131" s="68"/>
      <c r="J131" s="68"/>
      <c r="K131" s="68"/>
      <c r="L131" s="68"/>
      <c r="M131" s="68"/>
      <c r="N131" s="68"/>
      <c r="O131" s="68"/>
      <c r="P131" s="68" t="s">
        <v>647</v>
      </c>
      <c r="Q131" s="146" t="s">
        <v>1200</v>
      </c>
      <c r="R131" s="68"/>
      <c r="S131" s="68"/>
      <c r="T131" s="68"/>
      <c r="U131" s="68"/>
      <c r="V131" s="68"/>
      <c r="W131" s="68"/>
      <c r="X131" s="149"/>
      <c r="Y131" s="150"/>
    </row>
    <row r="132" spans="1:25" ht="30" x14ac:dyDescent="0.25">
      <c r="A132" s="68" t="s">
        <v>15</v>
      </c>
      <c r="B132" s="70" t="s">
        <v>646</v>
      </c>
      <c r="C132" s="68"/>
      <c r="D132" s="68"/>
      <c r="E132" s="209"/>
      <c r="F132" s="68"/>
      <c r="G132" s="68"/>
      <c r="H132" s="68"/>
      <c r="I132" s="68"/>
      <c r="J132" s="68"/>
      <c r="K132" s="68"/>
      <c r="L132" s="68"/>
      <c r="M132" s="68"/>
      <c r="N132" s="68"/>
      <c r="O132" s="68"/>
      <c r="P132" s="68" t="s">
        <v>645</v>
      </c>
      <c r="Q132" s="146" t="s">
        <v>1200</v>
      </c>
      <c r="R132" s="68"/>
      <c r="S132" s="68"/>
      <c r="T132" s="68"/>
      <c r="U132" s="68"/>
      <c r="V132" s="68"/>
      <c r="W132" s="68"/>
      <c r="X132" s="149"/>
      <c r="Y132" s="150"/>
    </row>
    <row r="133" spans="1:25" ht="30" x14ac:dyDescent="0.25">
      <c r="A133" s="68" t="s">
        <v>15</v>
      </c>
      <c r="B133" s="70" t="s">
        <v>644</v>
      </c>
      <c r="C133" s="68"/>
      <c r="D133" s="68"/>
      <c r="E133" s="209"/>
      <c r="F133" s="68"/>
      <c r="G133" s="68"/>
      <c r="H133" s="68"/>
      <c r="I133" s="68"/>
      <c r="J133" s="68"/>
      <c r="K133" s="68"/>
      <c r="L133" s="68"/>
      <c r="M133" s="68"/>
      <c r="N133" s="68"/>
      <c r="O133" s="68"/>
      <c r="P133" s="68" t="s">
        <v>643</v>
      </c>
      <c r="Q133" s="146" t="s">
        <v>1200</v>
      </c>
      <c r="R133" s="68"/>
      <c r="S133" s="68"/>
      <c r="T133" s="68"/>
      <c r="U133" s="68"/>
      <c r="V133" s="68"/>
      <c r="W133" s="68"/>
      <c r="X133" s="149"/>
      <c r="Y133" s="150"/>
    </row>
    <row r="134" spans="1:25" x14ac:dyDescent="0.25">
      <c r="A134" s="68" t="s">
        <v>15</v>
      </c>
      <c r="B134" s="70" t="s">
        <v>642</v>
      </c>
      <c r="C134" s="68"/>
      <c r="D134" s="68"/>
      <c r="E134" s="209"/>
      <c r="F134" s="68"/>
      <c r="G134" s="68"/>
      <c r="H134" s="68"/>
      <c r="I134" s="68"/>
      <c r="J134" s="68"/>
      <c r="K134" s="68"/>
      <c r="L134" s="68"/>
      <c r="M134" s="68"/>
      <c r="N134" s="68"/>
      <c r="O134" s="68"/>
      <c r="P134" s="68" t="s">
        <v>641</v>
      </c>
      <c r="Q134" s="146" t="s">
        <v>1200</v>
      </c>
      <c r="R134" s="68"/>
      <c r="S134" s="68"/>
      <c r="T134" s="68"/>
      <c r="U134" s="68"/>
      <c r="V134" s="68"/>
      <c r="W134" s="68"/>
      <c r="X134" s="149"/>
      <c r="Y134" s="150"/>
    </row>
    <row r="135" spans="1:25" x14ac:dyDescent="0.25">
      <c r="A135" s="68" t="s">
        <v>15</v>
      </c>
      <c r="B135" s="70" t="s">
        <v>640</v>
      </c>
      <c r="C135" s="68"/>
      <c r="D135" s="68"/>
      <c r="E135" s="209"/>
      <c r="F135" s="68"/>
      <c r="G135" s="68"/>
      <c r="H135" s="68"/>
      <c r="I135" s="68"/>
      <c r="J135" s="68"/>
      <c r="K135" s="68"/>
      <c r="L135" s="68"/>
      <c r="M135" s="68"/>
      <c r="N135" s="68"/>
      <c r="O135" s="68"/>
      <c r="P135" s="68" t="s">
        <v>639</v>
      </c>
      <c r="Q135" s="146" t="s">
        <v>1200</v>
      </c>
      <c r="R135" s="68"/>
      <c r="S135" s="68"/>
      <c r="T135" s="68"/>
      <c r="U135" s="68"/>
      <c r="V135" s="68"/>
      <c r="W135" s="68"/>
      <c r="X135" s="149"/>
      <c r="Y135" s="150"/>
    </row>
    <row r="136" spans="1:25" x14ac:dyDescent="0.25">
      <c r="A136" s="68" t="s">
        <v>15</v>
      </c>
      <c r="B136" s="70" t="s">
        <v>638</v>
      </c>
      <c r="C136" s="68"/>
      <c r="D136" s="68"/>
      <c r="E136" s="209"/>
      <c r="F136" s="68"/>
      <c r="G136" s="68"/>
      <c r="H136" s="68"/>
      <c r="I136" s="68"/>
      <c r="J136" s="68"/>
      <c r="K136" s="68"/>
      <c r="L136" s="68"/>
      <c r="M136" s="68"/>
      <c r="N136" s="68"/>
      <c r="O136" s="68"/>
      <c r="P136" s="68" t="s">
        <v>637</v>
      </c>
      <c r="Q136" s="146" t="s">
        <v>1200</v>
      </c>
      <c r="R136" s="68"/>
      <c r="S136" s="68"/>
      <c r="T136" s="68"/>
      <c r="U136" s="68"/>
      <c r="V136" s="68"/>
      <c r="W136" s="68"/>
      <c r="X136" s="149"/>
      <c r="Y136" s="150"/>
    </row>
    <row r="137" spans="1:25" x14ac:dyDescent="0.25">
      <c r="A137" s="68" t="s">
        <v>15</v>
      </c>
      <c r="B137" s="70" t="s">
        <v>636</v>
      </c>
      <c r="C137" s="68"/>
      <c r="D137" s="68"/>
      <c r="E137" s="209"/>
      <c r="F137" s="68"/>
      <c r="G137" s="68"/>
      <c r="H137" s="68"/>
      <c r="I137" s="68"/>
      <c r="J137" s="68"/>
      <c r="K137" s="68"/>
      <c r="L137" s="68"/>
      <c r="M137" s="68"/>
      <c r="N137" s="68"/>
      <c r="O137" s="68"/>
      <c r="P137" s="68" t="s">
        <v>635</v>
      </c>
      <c r="Q137" s="146" t="s">
        <v>1200</v>
      </c>
      <c r="R137" s="68"/>
      <c r="S137" s="68"/>
      <c r="T137" s="68"/>
      <c r="U137" s="68"/>
      <c r="V137" s="68"/>
      <c r="W137" s="68"/>
      <c r="X137" s="149"/>
      <c r="Y137" s="150"/>
    </row>
    <row r="138" spans="1:25" ht="30" x14ac:dyDescent="0.25">
      <c r="A138" s="68" t="s">
        <v>15</v>
      </c>
      <c r="B138" s="70" t="s">
        <v>634</v>
      </c>
      <c r="C138" s="68"/>
      <c r="D138" s="68"/>
      <c r="E138" s="209"/>
      <c r="F138" s="68"/>
      <c r="G138" s="68"/>
      <c r="H138" s="68"/>
      <c r="I138" s="68"/>
      <c r="J138" s="68"/>
      <c r="K138" s="68"/>
      <c r="L138" s="68"/>
      <c r="M138" s="68"/>
      <c r="N138" s="68"/>
      <c r="O138" s="68"/>
      <c r="P138" s="68" t="s">
        <v>633</v>
      </c>
      <c r="Q138" s="146" t="s">
        <v>1200</v>
      </c>
      <c r="R138" s="68"/>
      <c r="S138" s="68"/>
      <c r="T138" s="68"/>
      <c r="U138" s="68"/>
      <c r="V138" s="68"/>
      <c r="W138" s="68"/>
      <c r="X138" s="149"/>
      <c r="Y138" s="150"/>
    </row>
    <row r="139" spans="1:25" ht="30" x14ac:dyDescent="0.25">
      <c r="A139" s="68" t="s">
        <v>15</v>
      </c>
      <c r="B139" s="70" t="s">
        <v>632</v>
      </c>
      <c r="C139" s="68"/>
      <c r="D139" s="68"/>
      <c r="E139" s="209"/>
      <c r="F139" s="68"/>
      <c r="G139" s="68"/>
      <c r="H139" s="68"/>
      <c r="I139" s="68"/>
      <c r="J139" s="68"/>
      <c r="K139" s="68"/>
      <c r="L139" s="68"/>
      <c r="M139" s="68"/>
      <c r="N139" s="68"/>
      <c r="O139" s="68"/>
      <c r="P139" s="68" t="s">
        <v>631</v>
      </c>
      <c r="Q139" s="146" t="s">
        <v>1200</v>
      </c>
      <c r="R139" s="68"/>
      <c r="S139" s="68"/>
      <c r="T139" s="68"/>
      <c r="U139" s="68"/>
      <c r="V139" s="68"/>
      <c r="W139" s="68"/>
      <c r="X139" s="149"/>
      <c r="Y139" s="150"/>
    </row>
    <row r="140" spans="1:25" x14ac:dyDescent="0.25">
      <c r="A140" s="68" t="s">
        <v>15</v>
      </c>
      <c r="B140" s="70" t="s">
        <v>630</v>
      </c>
      <c r="C140" s="68"/>
      <c r="D140" s="68"/>
      <c r="E140" s="209"/>
      <c r="F140" s="68"/>
      <c r="G140" s="68"/>
      <c r="H140" s="68"/>
      <c r="I140" s="68"/>
      <c r="J140" s="68"/>
      <c r="K140" s="68"/>
      <c r="L140" s="68"/>
      <c r="M140" s="68"/>
      <c r="N140" s="68"/>
      <c r="O140" s="68"/>
      <c r="P140" s="68" t="s">
        <v>629</v>
      </c>
      <c r="Q140" s="146" t="s">
        <v>1200</v>
      </c>
      <c r="R140" s="68"/>
      <c r="S140" s="68"/>
      <c r="T140" s="68"/>
      <c r="U140" s="68"/>
      <c r="V140" s="68"/>
      <c r="W140" s="68"/>
      <c r="X140" s="149"/>
      <c r="Y140" s="150"/>
    </row>
    <row r="141" spans="1:25" ht="30" x14ac:dyDescent="0.25">
      <c r="A141" s="68" t="s">
        <v>15</v>
      </c>
      <c r="B141" s="70" t="s">
        <v>628</v>
      </c>
      <c r="C141" s="68"/>
      <c r="D141" s="68"/>
      <c r="E141" s="209"/>
      <c r="F141" s="68"/>
      <c r="G141" s="68"/>
      <c r="H141" s="68"/>
      <c r="I141" s="68"/>
      <c r="J141" s="68"/>
      <c r="K141" s="68"/>
      <c r="L141" s="68"/>
      <c r="M141" s="68"/>
      <c r="N141" s="68"/>
      <c r="O141" s="68"/>
      <c r="P141" s="68" t="s">
        <v>627</v>
      </c>
      <c r="Q141" s="146" t="s">
        <v>1200</v>
      </c>
      <c r="R141" s="68"/>
      <c r="S141" s="68"/>
      <c r="T141" s="68"/>
      <c r="U141" s="68"/>
      <c r="V141" s="68"/>
      <c r="W141" s="68"/>
      <c r="X141" s="149"/>
      <c r="Y141" s="150"/>
    </row>
    <row r="142" spans="1:25" ht="30" x14ac:dyDescent="0.25">
      <c r="A142" s="68" t="s">
        <v>15</v>
      </c>
      <c r="B142" s="70" t="s">
        <v>626</v>
      </c>
      <c r="C142" s="68"/>
      <c r="D142" s="68"/>
      <c r="E142" s="209"/>
      <c r="F142" s="68"/>
      <c r="G142" s="68"/>
      <c r="H142" s="68"/>
      <c r="I142" s="68"/>
      <c r="J142" s="68"/>
      <c r="K142" s="68"/>
      <c r="L142" s="68"/>
      <c r="M142" s="68"/>
      <c r="N142" s="68"/>
      <c r="O142" s="68"/>
      <c r="P142" s="68" t="s">
        <v>625</v>
      </c>
      <c r="Q142" s="146" t="s">
        <v>1200</v>
      </c>
      <c r="R142" s="68"/>
      <c r="S142" s="68"/>
      <c r="T142" s="68"/>
      <c r="U142" s="68"/>
      <c r="V142" s="68"/>
      <c r="W142" s="68"/>
      <c r="X142" s="149"/>
      <c r="Y142" s="150"/>
    </row>
    <row r="143" spans="1:25" x14ac:dyDescent="0.25">
      <c r="A143" s="68" t="s">
        <v>15</v>
      </c>
      <c r="B143" s="70" t="s">
        <v>624</v>
      </c>
      <c r="C143" s="68"/>
      <c r="D143" s="68"/>
      <c r="E143" s="209"/>
      <c r="F143" s="68"/>
      <c r="G143" s="68"/>
      <c r="H143" s="68"/>
      <c r="I143" s="68"/>
      <c r="J143" s="68"/>
      <c r="K143" s="68"/>
      <c r="L143" s="68"/>
      <c r="M143" s="68"/>
      <c r="N143" s="68"/>
      <c r="O143" s="68"/>
      <c r="P143" s="68" t="s">
        <v>623</v>
      </c>
      <c r="Q143" s="146" t="s">
        <v>1200</v>
      </c>
      <c r="R143" s="68"/>
      <c r="S143" s="68"/>
      <c r="T143" s="68"/>
      <c r="U143" s="68"/>
      <c r="V143" s="68"/>
      <c r="W143" s="68"/>
      <c r="X143" s="149"/>
      <c r="Y143" s="150"/>
    </row>
    <row r="144" spans="1:25" ht="30" x14ac:dyDescent="0.25">
      <c r="A144" s="68" t="s">
        <v>15</v>
      </c>
      <c r="B144" s="70" t="s">
        <v>622</v>
      </c>
      <c r="C144" s="68"/>
      <c r="D144" s="68"/>
      <c r="E144" s="209"/>
      <c r="F144" s="68"/>
      <c r="G144" s="68"/>
      <c r="H144" s="68"/>
      <c r="I144" s="68"/>
      <c r="J144" s="68"/>
      <c r="K144" s="68"/>
      <c r="L144" s="68"/>
      <c r="M144" s="68"/>
      <c r="N144" s="68"/>
      <c r="O144" s="68"/>
      <c r="P144" s="68" t="s">
        <v>621</v>
      </c>
      <c r="Q144" s="146" t="s">
        <v>1200</v>
      </c>
      <c r="R144" s="68"/>
      <c r="S144" s="68"/>
      <c r="T144" s="68"/>
      <c r="U144" s="68"/>
      <c r="V144" s="68"/>
      <c r="W144" s="68"/>
      <c r="X144" s="149"/>
      <c r="Y144" s="150"/>
    </row>
    <row r="145" spans="1:25" ht="30" x14ac:dyDescent="0.25">
      <c r="A145" s="68" t="s">
        <v>15</v>
      </c>
      <c r="B145" s="70" t="s">
        <v>620</v>
      </c>
      <c r="C145" s="68"/>
      <c r="D145" s="68"/>
      <c r="E145" s="209"/>
      <c r="F145" s="68"/>
      <c r="G145" s="68"/>
      <c r="H145" s="68"/>
      <c r="I145" s="68"/>
      <c r="J145" s="68"/>
      <c r="K145" s="68"/>
      <c r="L145" s="68"/>
      <c r="M145" s="68"/>
      <c r="N145" s="68"/>
      <c r="O145" s="68"/>
      <c r="P145" s="68" t="s">
        <v>619</v>
      </c>
      <c r="Q145" s="146" t="s">
        <v>1200</v>
      </c>
      <c r="R145" s="68"/>
      <c r="S145" s="68"/>
      <c r="T145" s="68"/>
      <c r="U145" s="68"/>
      <c r="V145" s="68"/>
      <c r="W145" s="68"/>
      <c r="X145" s="149"/>
      <c r="Y145" s="150"/>
    </row>
    <row r="146" spans="1:25" ht="30" x14ac:dyDescent="0.25">
      <c r="A146" s="68" t="s">
        <v>15</v>
      </c>
      <c r="B146" s="70" t="s">
        <v>618</v>
      </c>
      <c r="C146" s="68"/>
      <c r="D146" s="68"/>
      <c r="E146" s="209"/>
      <c r="F146" s="68"/>
      <c r="G146" s="68"/>
      <c r="H146" s="68"/>
      <c r="I146" s="68"/>
      <c r="J146" s="68"/>
      <c r="K146" s="68"/>
      <c r="L146" s="68"/>
      <c r="M146" s="68"/>
      <c r="N146" s="68"/>
      <c r="O146" s="68"/>
      <c r="P146" s="68" t="s">
        <v>617</v>
      </c>
      <c r="Q146" s="146" t="s">
        <v>1200</v>
      </c>
      <c r="R146" s="68"/>
      <c r="S146" s="68"/>
      <c r="T146" s="68"/>
      <c r="U146" s="68"/>
      <c r="V146" s="68"/>
      <c r="W146" s="68"/>
      <c r="X146" s="149"/>
      <c r="Y146" s="150"/>
    </row>
    <row r="147" spans="1:25" ht="165" x14ac:dyDescent="0.25">
      <c r="A147" s="68" t="s">
        <v>7</v>
      </c>
      <c r="B147" s="172" t="s">
        <v>616</v>
      </c>
      <c r="C147" s="146" t="s">
        <v>1071</v>
      </c>
      <c r="D147" s="146" t="s">
        <v>1228</v>
      </c>
      <c r="E147" s="146" t="s">
        <v>1399</v>
      </c>
      <c r="F147" s="111" t="s">
        <v>1423</v>
      </c>
      <c r="G147" s="68"/>
      <c r="H147" s="68"/>
      <c r="I147" s="68"/>
      <c r="J147" s="68"/>
      <c r="K147" s="68"/>
      <c r="L147" s="68"/>
      <c r="M147" s="68"/>
      <c r="N147" s="68"/>
      <c r="O147" s="68"/>
      <c r="P147" s="68"/>
      <c r="Q147" s="68" t="s">
        <v>1200</v>
      </c>
      <c r="R147" s="68"/>
      <c r="S147" s="68"/>
      <c r="T147" s="68"/>
      <c r="U147" s="68"/>
      <c r="V147" s="68"/>
      <c r="W147" s="68"/>
      <c r="X147" s="149"/>
      <c r="Y147" s="150"/>
    </row>
    <row r="148" spans="1:25" ht="45" x14ac:dyDescent="0.25">
      <c r="A148" s="68" t="s">
        <v>36</v>
      </c>
      <c r="B148" s="70" t="s">
        <v>591</v>
      </c>
      <c r="C148" s="109" t="s">
        <v>1072</v>
      </c>
      <c r="D148" s="146" t="s">
        <v>1090</v>
      </c>
      <c r="E148" s="146" t="s">
        <v>1400</v>
      </c>
      <c r="F148" s="111" t="s">
        <v>1424</v>
      </c>
      <c r="G148" s="68"/>
      <c r="H148" s="68"/>
      <c r="I148" s="68"/>
      <c r="J148" s="68"/>
      <c r="K148" s="68"/>
      <c r="L148" s="68"/>
      <c r="M148" s="68"/>
      <c r="N148" s="68"/>
      <c r="O148" s="68"/>
      <c r="P148" s="68"/>
      <c r="Q148" s="146" t="s">
        <v>1200</v>
      </c>
      <c r="R148" s="68"/>
      <c r="S148" s="68"/>
      <c r="T148" s="68"/>
      <c r="U148" s="68"/>
      <c r="V148" s="68" t="s">
        <v>61</v>
      </c>
      <c r="W148" s="68"/>
      <c r="X148" s="149"/>
      <c r="Y148" s="150"/>
    </row>
    <row r="149" spans="1:25" x14ac:dyDescent="0.25">
      <c r="A149" s="68" t="s">
        <v>615</v>
      </c>
      <c r="B149" s="70" t="s">
        <v>614</v>
      </c>
      <c r="C149" s="68" t="s">
        <v>613</v>
      </c>
      <c r="D149" s="146" t="s">
        <v>1091</v>
      </c>
      <c r="E149" s="199" t="s">
        <v>1351</v>
      </c>
      <c r="F149" s="146" t="s">
        <v>1279</v>
      </c>
      <c r="G149" s="68"/>
      <c r="H149" s="68"/>
      <c r="I149" s="68"/>
      <c r="J149" s="68"/>
      <c r="K149" s="68"/>
      <c r="L149" s="68"/>
      <c r="M149" s="68"/>
      <c r="N149" s="68"/>
      <c r="O149" s="68"/>
      <c r="P149" s="68"/>
      <c r="Q149" s="68"/>
      <c r="R149" s="68"/>
      <c r="S149" s="68"/>
      <c r="T149" s="68"/>
      <c r="U149" s="68"/>
      <c r="V149" s="68" t="s">
        <v>592</v>
      </c>
      <c r="W149" s="68"/>
      <c r="X149" s="149"/>
      <c r="Y149" s="150"/>
    </row>
    <row r="150" spans="1:25" ht="30" x14ac:dyDescent="0.25">
      <c r="A150" s="68" t="s">
        <v>612</v>
      </c>
      <c r="B150" s="70" t="s">
        <v>611</v>
      </c>
      <c r="C150" s="109" t="s">
        <v>1101</v>
      </c>
      <c r="D150" s="180" t="s">
        <v>1092</v>
      </c>
      <c r="E150" s="180" t="s">
        <v>1402</v>
      </c>
      <c r="F150" s="146" t="s">
        <v>1280</v>
      </c>
      <c r="G150" s="68"/>
      <c r="H150" s="68"/>
      <c r="I150" s="68"/>
      <c r="J150" s="68"/>
      <c r="K150" s="68"/>
      <c r="L150" s="68"/>
      <c r="M150" s="68"/>
      <c r="N150" s="68"/>
      <c r="O150" s="68"/>
      <c r="P150" s="68"/>
      <c r="Q150" s="68"/>
      <c r="R150" s="68"/>
      <c r="S150" s="68"/>
      <c r="T150" s="68"/>
      <c r="U150" s="68"/>
      <c r="V150" s="68" t="s">
        <v>592</v>
      </c>
      <c r="W150" s="68"/>
      <c r="X150" s="149"/>
      <c r="Y150" s="150"/>
    </row>
    <row r="151" spans="1:25" ht="30" x14ac:dyDescent="0.25">
      <c r="A151" s="68" t="s">
        <v>610</v>
      </c>
      <c r="B151" s="70" t="s">
        <v>609</v>
      </c>
      <c r="C151" s="109" t="s">
        <v>608</v>
      </c>
      <c r="D151" s="180" t="s">
        <v>1093</v>
      </c>
      <c r="E151" s="180" t="s">
        <v>1403</v>
      </c>
      <c r="F151" s="146" t="s">
        <v>1281</v>
      </c>
      <c r="G151" s="68"/>
      <c r="H151" s="68"/>
      <c r="I151" s="68"/>
      <c r="J151" s="68"/>
      <c r="K151" s="68"/>
      <c r="L151" s="68"/>
      <c r="M151" s="68"/>
      <c r="N151" s="68"/>
      <c r="O151" s="68"/>
      <c r="P151" s="68"/>
      <c r="Q151" s="68"/>
      <c r="R151" s="68"/>
      <c r="S151" s="68"/>
      <c r="T151" s="68"/>
      <c r="U151" s="68"/>
      <c r="V151" s="68" t="s">
        <v>592</v>
      </c>
      <c r="W151" s="68"/>
      <c r="X151" s="149"/>
      <c r="Y151" s="150"/>
    </row>
    <row r="152" spans="1:25" ht="39.950000000000003" customHeight="1" x14ac:dyDescent="0.25">
      <c r="A152" s="68" t="s">
        <v>607</v>
      </c>
      <c r="B152" s="70" t="s">
        <v>606</v>
      </c>
      <c r="C152" s="109" t="s">
        <v>605</v>
      </c>
      <c r="D152" s="180" t="s">
        <v>1094</v>
      </c>
      <c r="E152" s="180" t="s">
        <v>1404</v>
      </c>
      <c r="F152" s="146" t="s">
        <v>1282</v>
      </c>
      <c r="G152" s="68"/>
      <c r="H152" s="68"/>
      <c r="I152" s="68"/>
      <c r="J152" s="68"/>
      <c r="K152" s="68"/>
      <c r="L152" s="68"/>
      <c r="M152" s="68"/>
      <c r="N152" s="68"/>
      <c r="O152" s="68"/>
      <c r="P152" s="68"/>
      <c r="Q152" s="68"/>
      <c r="R152" s="68"/>
      <c r="S152" s="68"/>
      <c r="T152" s="68"/>
      <c r="U152" s="68"/>
      <c r="V152" s="68" t="s">
        <v>592</v>
      </c>
      <c r="W152" s="68"/>
      <c r="X152" s="149"/>
      <c r="Y152" s="150"/>
    </row>
    <row r="153" spans="1:25" ht="30" x14ac:dyDescent="0.25">
      <c r="A153" s="68" t="s">
        <v>604</v>
      </c>
      <c r="B153" s="70" t="s">
        <v>603</v>
      </c>
      <c r="C153" s="109" t="s">
        <v>602</v>
      </c>
      <c r="D153" s="180" t="s">
        <v>1095</v>
      </c>
      <c r="E153" s="180" t="s">
        <v>1352</v>
      </c>
      <c r="F153" s="146" t="s">
        <v>1283</v>
      </c>
      <c r="G153" s="68"/>
      <c r="H153" s="68"/>
      <c r="I153" s="68"/>
      <c r="J153" s="68"/>
      <c r="K153" s="68"/>
      <c r="L153" s="68"/>
      <c r="M153" s="68"/>
      <c r="N153" s="68"/>
      <c r="O153" s="68"/>
      <c r="P153" s="68"/>
      <c r="Q153" s="68"/>
      <c r="R153" s="68"/>
      <c r="S153" s="68"/>
      <c r="T153" s="68"/>
      <c r="U153" s="68"/>
      <c r="V153" s="68" t="s">
        <v>592</v>
      </c>
      <c r="W153" s="68"/>
      <c r="X153" s="149"/>
      <c r="Y153" s="150"/>
    </row>
    <row r="154" spans="1:25" ht="30" x14ac:dyDescent="0.25">
      <c r="A154" s="68" t="s">
        <v>601</v>
      </c>
      <c r="B154" s="70" t="s">
        <v>600</v>
      </c>
      <c r="C154" s="109" t="s">
        <v>599</v>
      </c>
      <c r="D154" s="180" t="s">
        <v>1096</v>
      </c>
      <c r="E154" s="180" t="s">
        <v>1353</v>
      </c>
      <c r="F154" s="146" t="s">
        <v>1284</v>
      </c>
      <c r="G154" s="68"/>
      <c r="H154" s="68"/>
      <c r="I154" s="68"/>
      <c r="J154" s="68"/>
      <c r="K154" s="68"/>
      <c r="L154" s="68"/>
      <c r="M154" s="68"/>
      <c r="N154" s="68"/>
      <c r="O154" s="68"/>
      <c r="P154" s="68"/>
      <c r="Q154" s="68"/>
      <c r="R154" s="68"/>
      <c r="S154" s="68"/>
      <c r="T154" s="68"/>
      <c r="U154" s="68"/>
      <c r="V154" s="68" t="s">
        <v>592</v>
      </c>
      <c r="W154" s="68"/>
      <c r="X154" s="149"/>
      <c r="Y154" s="150"/>
    </row>
    <row r="155" spans="1:25" x14ac:dyDescent="0.25">
      <c r="A155" s="68" t="s">
        <v>598</v>
      </c>
      <c r="B155" s="70" t="s">
        <v>597</v>
      </c>
      <c r="C155" s="68" t="s">
        <v>596</v>
      </c>
      <c r="D155" s="146" t="s">
        <v>1097</v>
      </c>
      <c r="E155" s="199" t="s">
        <v>1354</v>
      </c>
      <c r="F155" s="146" t="s">
        <v>1285</v>
      </c>
      <c r="G155" s="68"/>
      <c r="H155" s="68"/>
      <c r="I155" s="68"/>
      <c r="J155" s="68"/>
      <c r="K155" s="68"/>
      <c r="L155" s="68"/>
      <c r="M155" s="68"/>
      <c r="N155" s="68"/>
      <c r="O155" s="68"/>
      <c r="P155" s="68"/>
      <c r="Q155" s="68"/>
      <c r="R155" s="68"/>
      <c r="S155" s="68"/>
      <c r="T155" s="68"/>
      <c r="U155" s="68"/>
      <c r="V155" s="68" t="s">
        <v>592</v>
      </c>
      <c r="W155" s="68"/>
      <c r="X155" s="149"/>
      <c r="Y155" s="150"/>
    </row>
    <row r="156" spans="1:25" ht="30" x14ac:dyDescent="0.25">
      <c r="A156" s="68" t="s">
        <v>595</v>
      </c>
      <c r="B156" s="70" t="s">
        <v>594</v>
      </c>
      <c r="C156" s="197" t="s">
        <v>593</v>
      </c>
      <c r="D156" s="146" t="s">
        <v>1098</v>
      </c>
      <c r="E156" s="199" t="s">
        <v>1355</v>
      </c>
      <c r="F156" s="147" t="s">
        <v>1286</v>
      </c>
      <c r="G156" s="68"/>
      <c r="H156" s="68"/>
      <c r="I156" s="68"/>
      <c r="J156" s="68"/>
      <c r="K156" s="68"/>
      <c r="L156" s="68"/>
      <c r="M156" s="68"/>
      <c r="N156" s="68"/>
      <c r="O156" s="68"/>
      <c r="P156" s="68"/>
      <c r="Q156" s="68"/>
      <c r="R156" s="68"/>
      <c r="S156" s="68"/>
      <c r="T156" s="68"/>
      <c r="U156" s="68"/>
      <c r="V156" s="68" t="s">
        <v>592</v>
      </c>
      <c r="W156" s="68"/>
      <c r="X156" s="149"/>
      <c r="Y156" s="150"/>
    </row>
    <row r="157" spans="1:25" ht="45" x14ac:dyDescent="0.25">
      <c r="A157" s="68" t="s">
        <v>53</v>
      </c>
      <c r="B157" s="70" t="s">
        <v>591</v>
      </c>
      <c r="C157" s="109" t="s">
        <v>1072</v>
      </c>
      <c r="D157" s="146" t="s">
        <v>1090</v>
      </c>
      <c r="E157" s="146" t="s">
        <v>1400</v>
      </c>
      <c r="F157" s="111" t="s">
        <v>1424</v>
      </c>
      <c r="G157" s="68"/>
      <c r="H157" s="68"/>
      <c r="I157" s="68"/>
      <c r="J157" s="68"/>
      <c r="K157" s="68"/>
      <c r="L157" s="68"/>
      <c r="M157" s="68"/>
      <c r="N157" s="68"/>
      <c r="O157" s="68"/>
      <c r="P157" s="68"/>
      <c r="Q157" s="68"/>
      <c r="R157" s="68"/>
      <c r="S157" s="68"/>
      <c r="T157" s="68"/>
      <c r="U157" s="68"/>
      <c r="V157" s="68"/>
      <c r="W157" s="68"/>
      <c r="X157" s="149"/>
      <c r="Y157" s="150"/>
    </row>
    <row r="158" spans="1:25" ht="60" x14ac:dyDescent="0.25">
      <c r="A158" s="68" t="s">
        <v>56</v>
      </c>
      <c r="B158" s="70" t="s">
        <v>62</v>
      </c>
      <c r="C158" s="110" t="s">
        <v>1102</v>
      </c>
      <c r="D158" s="146" t="s">
        <v>1099</v>
      </c>
      <c r="E158" s="199" t="s">
        <v>1356</v>
      </c>
      <c r="F158" s="180" t="s">
        <v>1287</v>
      </c>
      <c r="G158" s="69"/>
      <c r="H158" s="69"/>
      <c r="I158" s="69"/>
      <c r="J158" s="69"/>
      <c r="K158" s="68"/>
      <c r="L158" s="68"/>
      <c r="M158" s="68"/>
      <c r="N158" s="68"/>
      <c r="O158" s="68"/>
      <c r="P158" s="68"/>
      <c r="Q158" s="68"/>
      <c r="R158" s="68"/>
      <c r="S158" s="68"/>
      <c r="T158" s="68"/>
      <c r="U158" s="68"/>
      <c r="V158" s="68"/>
      <c r="W158" s="68" t="s">
        <v>589</v>
      </c>
      <c r="X158" s="149"/>
      <c r="Y158" s="150"/>
    </row>
    <row r="159" spans="1:25" ht="60" x14ac:dyDescent="0.25">
      <c r="A159" s="68" t="s">
        <v>56</v>
      </c>
      <c r="B159" s="70" t="s">
        <v>63</v>
      </c>
      <c r="C159" s="110" t="s">
        <v>1103</v>
      </c>
      <c r="D159" s="146" t="s">
        <v>1100</v>
      </c>
      <c r="E159" s="199" t="s">
        <v>1356</v>
      </c>
      <c r="F159" s="146" t="s">
        <v>1288</v>
      </c>
      <c r="G159" s="69" t="s">
        <v>590</v>
      </c>
      <c r="H159" s="110" t="s">
        <v>1125</v>
      </c>
      <c r="I159" s="189" t="s">
        <v>1356</v>
      </c>
      <c r="J159" s="146" t="s">
        <v>1289</v>
      </c>
      <c r="K159" s="68"/>
      <c r="L159" s="68"/>
      <c r="M159" s="68"/>
      <c r="N159" s="68"/>
      <c r="O159" s="68"/>
      <c r="P159" s="68"/>
      <c r="Q159" s="68"/>
      <c r="R159" s="68"/>
      <c r="S159" s="68"/>
      <c r="T159" s="68"/>
      <c r="U159" s="68"/>
      <c r="V159" s="68"/>
      <c r="W159" s="68" t="s">
        <v>589</v>
      </c>
      <c r="X159" s="149"/>
      <c r="Y159" s="150"/>
    </row>
    <row r="160" spans="1:25" x14ac:dyDescent="0.25">
      <c r="B160" s="66"/>
      <c r="C160" s="67"/>
      <c r="D160" s="67"/>
      <c r="E160" s="210"/>
      <c r="F160" s="67"/>
    </row>
    <row r="161" spans="2:26" x14ac:dyDescent="0.25">
      <c r="B161" s="66"/>
      <c r="C161" s="67"/>
      <c r="D161" s="67"/>
      <c r="E161" s="210"/>
      <c r="F161" s="67"/>
    </row>
    <row r="162" spans="2:26" s="61" customFormat="1" x14ac:dyDescent="0.25">
      <c r="B162" s="66"/>
      <c r="C162" s="67"/>
      <c r="D162" s="67"/>
      <c r="E162" s="210"/>
      <c r="F162" s="67"/>
      <c r="Q162" s="64"/>
      <c r="X162" s="63"/>
      <c r="Z162" s="231"/>
    </row>
    <row r="163" spans="2:26" s="61" customFormat="1" x14ac:dyDescent="0.25">
      <c r="B163" s="66"/>
      <c r="C163" s="67"/>
      <c r="D163" s="67"/>
      <c r="E163" s="210"/>
      <c r="F163" s="67"/>
      <c r="Q163" s="64"/>
      <c r="X163" s="63"/>
      <c r="Z163" s="231"/>
    </row>
    <row r="165" spans="2:26" s="61" customFormat="1" x14ac:dyDescent="0.25">
      <c r="B165" s="66"/>
      <c r="C165" s="67"/>
      <c r="D165" s="67"/>
      <c r="E165" s="210"/>
      <c r="F165" s="67"/>
      <c r="Q165" s="64"/>
      <c r="X165" s="63"/>
      <c r="Z165" s="231"/>
    </row>
    <row r="166" spans="2:26" s="61" customFormat="1" x14ac:dyDescent="0.25">
      <c r="B166" s="66"/>
      <c r="C166" s="67"/>
      <c r="D166" s="67"/>
      <c r="E166" s="210"/>
      <c r="F166" s="67"/>
      <c r="Q166" s="64"/>
      <c r="X166" s="63"/>
      <c r="Z166" s="231"/>
    </row>
    <row r="167" spans="2:26" s="61" customFormat="1" x14ac:dyDescent="0.25">
      <c r="B167" s="66"/>
      <c r="C167" s="67"/>
      <c r="D167" s="67"/>
      <c r="E167" s="210"/>
      <c r="F167" s="67"/>
      <c r="Q167" s="64"/>
      <c r="X167" s="63"/>
      <c r="Z167" s="231"/>
    </row>
    <row r="168" spans="2:26" s="61" customFormat="1" x14ac:dyDescent="0.25">
      <c r="B168" s="66"/>
      <c r="C168" s="67"/>
      <c r="D168" s="67"/>
      <c r="E168" s="210"/>
      <c r="F168" s="67"/>
      <c r="Q168" s="64"/>
      <c r="X168" s="63"/>
      <c r="Z168" s="231"/>
    </row>
    <row r="169" spans="2:26" s="61" customFormat="1" x14ac:dyDescent="0.25">
      <c r="B169" s="66"/>
      <c r="C169" s="67"/>
      <c r="D169" s="67"/>
      <c r="E169" s="210"/>
      <c r="F169" s="67"/>
      <c r="Q169" s="64"/>
      <c r="X169" s="63"/>
      <c r="Z169" s="231"/>
    </row>
    <row r="170" spans="2:26" s="61" customFormat="1" x14ac:dyDescent="0.25">
      <c r="B170" s="66"/>
      <c r="C170" s="67"/>
      <c r="D170" s="67"/>
      <c r="E170" s="210"/>
      <c r="F170" s="67"/>
      <c r="Q170" s="64"/>
      <c r="X170" s="63"/>
      <c r="Z170" s="231"/>
    </row>
    <row r="171" spans="2:26" s="61" customFormat="1" x14ac:dyDescent="0.25">
      <c r="B171" s="66"/>
      <c r="C171" s="67"/>
      <c r="D171" s="67"/>
      <c r="E171" s="210"/>
      <c r="F171" s="67"/>
      <c r="Q171" s="64"/>
      <c r="X171" s="63"/>
      <c r="Z171" s="231"/>
    </row>
    <row r="172" spans="2:26" s="61" customFormat="1" x14ac:dyDescent="0.25">
      <c r="B172" s="66"/>
      <c r="C172" s="67"/>
      <c r="D172" s="67"/>
      <c r="E172" s="210"/>
      <c r="F172" s="67"/>
      <c r="Q172" s="64"/>
      <c r="X172" s="63"/>
      <c r="Z172" s="231"/>
    </row>
    <row r="173" spans="2:26" s="61" customFormat="1" x14ac:dyDescent="0.25">
      <c r="B173" s="66"/>
      <c r="C173" s="67"/>
      <c r="D173" s="67"/>
      <c r="E173" s="210"/>
      <c r="F173" s="67"/>
      <c r="Q173" s="64"/>
      <c r="X173" s="63"/>
      <c r="Z173" s="231"/>
    </row>
    <row r="174" spans="2:26" s="61" customFormat="1" x14ac:dyDescent="0.25">
      <c r="B174" s="66"/>
      <c r="C174" s="67"/>
      <c r="D174" s="67"/>
      <c r="E174" s="210"/>
      <c r="F174" s="67"/>
      <c r="Q174" s="64"/>
      <c r="X174" s="63"/>
      <c r="Z174" s="231"/>
    </row>
    <row r="175" spans="2:26" s="61" customFormat="1" x14ac:dyDescent="0.25">
      <c r="B175" s="66"/>
      <c r="C175" s="67"/>
      <c r="D175" s="67"/>
      <c r="E175" s="210"/>
      <c r="F175" s="67"/>
      <c r="Q175" s="64"/>
      <c r="X175" s="63"/>
      <c r="Z175" s="231"/>
    </row>
    <row r="176" spans="2:26" s="61" customFormat="1" x14ac:dyDescent="0.25">
      <c r="B176" s="66"/>
      <c r="C176" s="67"/>
      <c r="D176" s="67"/>
      <c r="E176" s="210"/>
      <c r="F176" s="67"/>
      <c r="Q176" s="64"/>
      <c r="X176" s="63"/>
      <c r="Z176" s="231"/>
    </row>
    <row r="177" spans="2:26" s="61" customFormat="1" x14ac:dyDescent="0.25">
      <c r="B177" s="66"/>
      <c r="C177" s="67"/>
      <c r="D177" s="67"/>
      <c r="E177" s="210"/>
      <c r="F177" s="67"/>
      <c r="Q177" s="64"/>
      <c r="X177" s="63"/>
      <c r="Z177" s="231"/>
    </row>
    <row r="178" spans="2:26" s="61" customFormat="1" x14ac:dyDescent="0.25">
      <c r="B178" s="66"/>
      <c r="C178" s="67"/>
      <c r="D178" s="67"/>
      <c r="E178" s="210"/>
      <c r="F178" s="67"/>
      <c r="Q178" s="64"/>
      <c r="X178" s="63"/>
      <c r="Z178" s="231"/>
    </row>
    <row r="179" spans="2:26" s="61" customFormat="1" x14ac:dyDescent="0.25">
      <c r="B179" s="66"/>
      <c r="C179" s="67"/>
      <c r="D179" s="67"/>
      <c r="E179" s="210"/>
      <c r="F179" s="67"/>
      <c r="Q179" s="64"/>
      <c r="X179" s="63"/>
      <c r="Z179" s="231"/>
    </row>
    <row r="180" spans="2:26" s="61" customFormat="1" x14ac:dyDescent="0.25">
      <c r="B180" s="66"/>
      <c r="C180" s="67"/>
      <c r="D180" s="67"/>
      <c r="E180" s="210"/>
      <c r="F180" s="67"/>
      <c r="Q180" s="64"/>
      <c r="X180" s="63"/>
      <c r="Z180" s="231"/>
    </row>
    <row r="181" spans="2:26" s="61" customFormat="1" x14ac:dyDescent="0.25">
      <c r="B181" s="66"/>
      <c r="C181" s="67"/>
      <c r="D181" s="67"/>
      <c r="E181" s="210"/>
      <c r="F181" s="67"/>
      <c r="Q181" s="64"/>
      <c r="X181" s="63"/>
      <c r="Z181" s="231"/>
    </row>
    <row r="182" spans="2:26" s="61" customFormat="1" x14ac:dyDescent="0.25">
      <c r="B182" s="66"/>
      <c r="C182" s="67"/>
      <c r="D182" s="67"/>
      <c r="E182" s="210"/>
      <c r="F182" s="67"/>
      <c r="Q182" s="64"/>
      <c r="X182" s="63"/>
      <c r="Z182" s="231"/>
    </row>
    <row r="183" spans="2:26" s="61" customFormat="1" x14ac:dyDescent="0.25">
      <c r="B183" s="66"/>
      <c r="C183" s="67"/>
      <c r="D183" s="67"/>
      <c r="E183" s="210"/>
      <c r="F183" s="67"/>
      <c r="Q183" s="64"/>
      <c r="X183" s="63"/>
      <c r="Z183" s="231"/>
    </row>
    <row r="184" spans="2:26" s="61" customFormat="1" x14ac:dyDescent="0.25">
      <c r="B184" s="66"/>
      <c r="C184" s="67"/>
      <c r="D184" s="67"/>
      <c r="E184" s="210"/>
      <c r="F184" s="67"/>
      <c r="Q184" s="64"/>
      <c r="X184" s="63"/>
      <c r="Z184" s="231"/>
    </row>
    <row r="185" spans="2:26" s="61" customFormat="1" x14ac:dyDescent="0.25">
      <c r="B185" s="66"/>
      <c r="C185" s="67"/>
      <c r="D185" s="67"/>
      <c r="E185" s="210"/>
      <c r="F185" s="67"/>
      <c r="Q185" s="64"/>
      <c r="X185" s="63"/>
      <c r="Z185" s="231"/>
    </row>
    <row r="186" spans="2:26" s="61" customFormat="1" x14ac:dyDescent="0.25">
      <c r="B186" s="66"/>
      <c r="C186" s="67"/>
      <c r="D186" s="67"/>
      <c r="E186" s="210"/>
      <c r="F186" s="67"/>
      <c r="Q186" s="64"/>
      <c r="X186" s="63"/>
      <c r="Z186" s="231"/>
    </row>
    <row r="187" spans="2:26" s="61" customFormat="1" x14ac:dyDescent="0.25">
      <c r="B187" s="66"/>
      <c r="C187" s="67"/>
      <c r="D187" s="67"/>
      <c r="E187" s="210"/>
      <c r="F187" s="67"/>
      <c r="Q187" s="64"/>
      <c r="X187" s="63"/>
      <c r="Z187" s="231"/>
    </row>
    <row r="188" spans="2:26" s="61" customFormat="1" x14ac:dyDescent="0.25">
      <c r="B188" s="66"/>
      <c r="C188" s="67"/>
      <c r="D188" s="67"/>
      <c r="E188" s="210"/>
      <c r="F188" s="67"/>
      <c r="Q188" s="64"/>
      <c r="X188" s="63"/>
      <c r="Z188" s="231"/>
    </row>
    <row r="189" spans="2:26" s="61" customFormat="1" x14ac:dyDescent="0.25">
      <c r="B189" s="66"/>
      <c r="C189" s="67"/>
      <c r="D189" s="67"/>
      <c r="E189" s="210"/>
      <c r="F189" s="67"/>
      <c r="Q189" s="64"/>
      <c r="X189" s="63"/>
      <c r="Z189" s="231"/>
    </row>
    <row r="190" spans="2:26" s="61" customFormat="1" x14ac:dyDescent="0.25">
      <c r="B190" s="66"/>
      <c r="C190" s="67"/>
      <c r="D190" s="67"/>
      <c r="E190" s="210"/>
      <c r="F190" s="67"/>
      <c r="Q190" s="64"/>
      <c r="X190" s="63"/>
      <c r="Z190" s="231"/>
    </row>
    <row r="191" spans="2:26" s="61" customFormat="1" x14ac:dyDescent="0.25">
      <c r="B191" s="66"/>
      <c r="C191" s="67"/>
      <c r="D191" s="67"/>
      <c r="E191" s="210"/>
      <c r="F191" s="67"/>
      <c r="Q191" s="64"/>
      <c r="X191" s="63"/>
      <c r="Z191" s="231"/>
    </row>
    <row r="192" spans="2:26" s="61" customFormat="1" x14ac:dyDescent="0.25">
      <c r="B192" s="66"/>
      <c r="C192" s="67"/>
      <c r="D192" s="67"/>
      <c r="E192" s="210"/>
      <c r="F192" s="67"/>
      <c r="Q192" s="64"/>
      <c r="X192" s="63"/>
      <c r="Z192" s="231"/>
    </row>
    <row r="193" spans="2:26" s="61" customFormat="1" x14ac:dyDescent="0.25">
      <c r="B193" s="66"/>
      <c r="C193" s="67"/>
      <c r="D193" s="67"/>
      <c r="E193" s="210"/>
      <c r="F193" s="67"/>
      <c r="Q193" s="64"/>
      <c r="X193" s="63"/>
      <c r="Z193" s="231"/>
    </row>
    <row r="194" spans="2:26" s="61" customFormat="1" x14ac:dyDescent="0.25">
      <c r="B194" s="66"/>
      <c r="C194" s="67"/>
      <c r="D194" s="67"/>
      <c r="E194" s="210"/>
      <c r="F194" s="67"/>
      <c r="Q194" s="64"/>
      <c r="X194" s="63"/>
      <c r="Z194" s="231"/>
    </row>
    <row r="195" spans="2:26" s="61" customFormat="1" x14ac:dyDescent="0.25">
      <c r="B195" s="66"/>
      <c r="C195" s="67"/>
      <c r="D195" s="67"/>
      <c r="E195" s="210"/>
      <c r="F195" s="67"/>
      <c r="Q195" s="64"/>
      <c r="X195" s="63"/>
      <c r="Z195" s="231"/>
    </row>
    <row r="196" spans="2:26" s="61" customFormat="1" x14ac:dyDescent="0.25">
      <c r="B196" s="66"/>
      <c r="C196" s="67"/>
      <c r="D196" s="67"/>
      <c r="E196" s="210"/>
      <c r="F196" s="67"/>
      <c r="Q196" s="64"/>
      <c r="X196" s="63"/>
      <c r="Z196" s="231"/>
    </row>
    <row r="197" spans="2:26" s="61" customFormat="1" x14ac:dyDescent="0.25">
      <c r="B197" s="66"/>
      <c r="C197" s="67"/>
      <c r="D197" s="67"/>
      <c r="E197" s="210"/>
      <c r="F197" s="67"/>
      <c r="Q197" s="64"/>
      <c r="X197" s="63"/>
      <c r="Z197" s="231"/>
    </row>
    <row r="198" spans="2:26" s="61" customFormat="1" x14ac:dyDescent="0.25">
      <c r="B198" s="66"/>
      <c r="C198" s="67"/>
      <c r="D198" s="67"/>
      <c r="E198" s="210"/>
      <c r="F198" s="67"/>
      <c r="Q198" s="64"/>
      <c r="X198" s="63"/>
      <c r="Z198" s="231"/>
    </row>
    <row r="199" spans="2:26" s="61" customFormat="1" x14ac:dyDescent="0.25">
      <c r="B199" s="66"/>
      <c r="C199" s="67"/>
      <c r="D199" s="67"/>
      <c r="E199" s="210"/>
      <c r="F199" s="67"/>
      <c r="Q199" s="64"/>
      <c r="X199" s="63"/>
      <c r="Z199" s="231"/>
    </row>
    <row r="200" spans="2:26" s="61" customFormat="1" x14ac:dyDescent="0.25">
      <c r="B200" s="66"/>
      <c r="C200" s="67"/>
      <c r="D200" s="67"/>
      <c r="E200" s="210"/>
      <c r="F200" s="67"/>
      <c r="Q200" s="64"/>
      <c r="X200" s="63"/>
      <c r="Z200" s="231"/>
    </row>
    <row r="201" spans="2:26" s="61" customFormat="1" x14ac:dyDescent="0.25">
      <c r="B201" s="66"/>
      <c r="C201" s="67"/>
      <c r="D201" s="67"/>
      <c r="E201" s="210"/>
      <c r="F201" s="67"/>
      <c r="Q201" s="64"/>
      <c r="X201" s="63"/>
      <c r="Z201" s="231"/>
    </row>
    <row r="202" spans="2:26" s="61" customFormat="1" x14ac:dyDescent="0.25">
      <c r="B202" s="66"/>
      <c r="C202" s="67"/>
      <c r="D202" s="67"/>
      <c r="E202" s="210"/>
      <c r="F202" s="67"/>
      <c r="Q202" s="64"/>
      <c r="X202" s="63"/>
      <c r="Z202" s="231"/>
    </row>
    <row r="203" spans="2:26" s="61" customFormat="1" x14ac:dyDescent="0.25">
      <c r="B203" s="66"/>
      <c r="C203" s="67"/>
      <c r="D203" s="67"/>
      <c r="E203" s="210"/>
      <c r="F203" s="67"/>
      <c r="Q203" s="64"/>
      <c r="X203" s="63"/>
      <c r="Z203" s="231"/>
    </row>
    <row r="204" spans="2:26" s="61" customFormat="1" x14ac:dyDescent="0.25">
      <c r="B204" s="66"/>
      <c r="C204" s="67"/>
      <c r="D204" s="67"/>
      <c r="E204" s="210"/>
      <c r="F204" s="67"/>
      <c r="Q204" s="64"/>
      <c r="X204" s="63"/>
      <c r="Z204" s="231"/>
    </row>
    <row r="205" spans="2:26" s="61" customFormat="1" x14ac:dyDescent="0.25">
      <c r="B205" s="66"/>
      <c r="C205" s="67"/>
      <c r="D205" s="67"/>
      <c r="E205" s="210"/>
      <c r="F205" s="67"/>
      <c r="Q205" s="64"/>
      <c r="X205" s="63"/>
      <c r="Z205" s="231"/>
    </row>
    <row r="206" spans="2:26" s="61" customFormat="1" x14ac:dyDescent="0.25">
      <c r="B206" s="66"/>
      <c r="C206" s="67"/>
      <c r="D206" s="67"/>
      <c r="E206" s="210"/>
      <c r="F206" s="67"/>
      <c r="Q206" s="64"/>
      <c r="X206" s="63"/>
      <c r="Z206" s="231"/>
    </row>
    <row r="207" spans="2:26" s="61" customFormat="1" x14ac:dyDescent="0.25">
      <c r="B207" s="66"/>
      <c r="C207" s="67"/>
      <c r="D207" s="67"/>
      <c r="E207" s="210"/>
      <c r="F207" s="67"/>
      <c r="Q207" s="64"/>
      <c r="X207" s="63"/>
      <c r="Z207" s="231"/>
    </row>
    <row r="208" spans="2:26" s="61" customFormat="1" x14ac:dyDescent="0.25">
      <c r="B208" s="66"/>
      <c r="C208" s="67"/>
      <c r="D208" s="67"/>
      <c r="E208" s="210"/>
      <c r="F208" s="67"/>
      <c r="Q208" s="64"/>
      <c r="X208" s="63"/>
      <c r="Z208" s="231"/>
    </row>
    <row r="209" spans="2:26" s="61" customFormat="1" x14ac:dyDescent="0.25">
      <c r="B209" s="66"/>
      <c r="C209" s="67"/>
      <c r="D209" s="67"/>
      <c r="E209" s="210"/>
      <c r="F209" s="67"/>
      <c r="Q209" s="64"/>
      <c r="X209" s="63"/>
      <c r="Z209" s="231"/>
    </row>
    <row r="210" spans="2:26" s="61" customFormat="1" x14ac:dyDescent="0.25">
      <c r="B210" s="66"/>
      <c r="C210" s="67"/>
      <c r="D210" s="67"/>
      <c r="E210" s="210"/>
      <c r="F210" s="67"/>
      <c r="Q210" s="64"/>
      <c r="X210" s="63"/>
      <c r="Z210" s="231"/>
    </row>
    <row r="211" spans="2:26" s="61" customFormat="1" x14ac:dyDescent="0.25">
      <c r="B211" s="66"/>
      <c r="C211" s="67"/>
      <c r="D211" s="67"/>
      <c r="E211" s="210"/>
      <c r="F211" s="67"/>
      <c r="Q211" s="64"/>
      <c r="X211" s="63"/>
      <c r="Z211" s="231"/>
    </row>
    <row r="212" spans="2:26" s="61" customFormat="1" x14ac:dyDescent="0.25">
      <c r="B212" s="66"/>
      <c r="C212" s="67"/>
      <c r="D212" s="67"/>
      <c r="E212" s="210"/>
      <c r="F212" s="67"/>
      <c r="Q212" s="64"/>
      <c r="X212" s="63"/>
      <c r="Z212" s="231"/>
    </row>
    <row r="213" spans="2:26" s="61" customFormat="1" x14ac:dyDescent="0.25">
      <c r="B213" s="66"/>
      <c r="C213" s="67"/>
      <c r="D213" s="67"/>
      <c r="E213" s="210"/>
      <c r="F213" s="67"/>
      <c r="Q213" s="64"/>
      <c r="X213" s="63"/>
      <c r="Z213" s="231"/>
    </row>
    <row r="214" spans="2:26" s="61" customFormat="1" x14ac:dyDescent="0.25">
      <c r="B214" s="66"/>
      <c r="C214" s="67"/>
      <c r="D214" s="67"/>
      <c r="E214" s="210"/>
      <c r="F214" s="67"/>
      <c r="Q214" s="64"/>
      <c r="X214" s="63"/>
      <c r="Z214" s="231"/>
    </row>
    <row r="215" spans="2:26" s="61" customFormat="1" x14ac:dyDescent="0.25">
      <c r="B215" s="66"/>
      <c r="C215" s="67"/>
      <c r="D215" s="67"/>
      <c r="E215" s="210"/>
      <c r="F215" s="67"/>
      <c r="Q215" s="64"/>
      <c r="X215" s="63"/>
      <c r="Z215" s="231"/>
    </row>
    <row r="216" spans="2:26" s="61" customFormat="1" x14ac:dyDescent="0.25">
      <c r="B216" s="66"/>
      <c r="C216" s="67"/>
      <c r="D216" s="67"/>
      <c r="E216" s="210"/>
      <c r="F216" s="67"/>
      <c r="Q216" s="64"/>
      <c r="X216" s="63"/>
      <c r="Z216" s="231"/>
    </row>
    <row r="217" spans="2:26" s="61" customFormat="1" x14ac:dyDescent="0.25">
      <c r="B217" s="66"/>
      <c r="C217" s="67"/>
      <c r="D217" s="67"/>
      <c r="E217" s="210"/>
      <c r="F217" s="67"/>
      <c r="Q217" s="64"/>
      <c r="X217" s="63"/>
      <c r="Z217" s="231"/>
    </row>
    <row r="218" spans="2:26" s="61" customFormat="1" x14ac:dyDescent="0.25">
      <c r="B218" s="66"/>
      <c r="C218" s="67"/>
      <c r="D218" s="67"/>
      <c r="E218" s="210"/>
      <c r="F218" s="67"/>
      <c r="Q218" s="64"/>
      <c r="X218" s="63"/>
      <c r="Z218" s="231"/>
    </row>
    <row r="219" spans="2:26" s="61" customFormat="1" x14ac:dyDescent="0.25">
      <c r="B219" s="66"/>
      <c r="C219" s="67"/>
      <c r="D219" s="67"/>
      <c r="E219" s="210"/>
      <c r="F219" s="67"/>
      <c r="Q219" s="64"/>
      <c r="X219" s="63"/>
      <c r="Z219" s="231"/>
    </row>
    <row r="220" spans="2:26" s="61" customFormat="1" x14ac:dyDescent="0.25">
      <c r="B220" s="66"/>
      <c r="E220" s="211"/>
      <c r="Q220" s="64"/>
      <c r="X220" s="63"/>
      <c r="Z220" s="231"/>
    </row>
  </sheetData>
  <sheetProtection formatCells="0" insertRows="0"/>
  <autoFilter ref="A1:Z159" xr:uid="{00000000-0009-0000-0000-000003000000}"/>
  <conditionalFormatting sqref="Z13:XFD13 A11:E11 K15:L15 P11:W11 A2:XFD5 A18:W18 C19:D19 F29:P29 F36:P36 E41:XFD41 I38 P78 I77 F157:XFD157 P103 E105:XFD105 I102:P102 A62:B62 F62:XFD62 A87:B87 F87:XFD87 R21:XFD22 R65:XFD67 F118:P118 R117:XFD119 A124:P146 R123:XFD146 F148:P148 R148:XFD148 A21:C27 A10:W10 A9:E9 G6:XFD8 G14:M14 G15 G11:L11 G13:L13 A14:E14 G17:W17 G16:L16 G19:XFD19 G23:P24 K22:M22 K21:P21 G28:P28 K27:M27 G42:XFD42 K101:P101 G123:P123 G119:P120 G121:W121 G149:XFD156 G158:XFD158 G159:H159 K159:XFD159 K66:M66 K91:M91 A6:D8 A13:D13 A16:E17 A15:D15 P13:W16 O27:P27 O66:P66 E80:XFD80 A66:F66 A67:P67 C92:P92 A91:F91 O91:P91 C86:XFD86 A46:XFD46 C111:XFD111 R23:W24 G25:W26 Z23:XFD26 R120:W120 Z120:XFD121 Z11:XFD11 A63:P65 A88:P90 A114:XFD114 A115:P117 Y14:XFD14 G9:W9 Y10:XFD10 Y17:XFD17 Z9:XFD9 Z15:XFD16 Z18:XFD18 A43:W45 Z43:XFD45 A58:XFD61 A47:W57 Z47:XFD57 R63:W64 Z63:XFD64 A81:W82 Z81:XFD82 R88:W89 Z88:XFD89 A110:XFD110 A108:W109 Z108:XFD109 R115:W116 Z115:XFD116 A93:P99 A30:P35 K37:P37 E40:P40 R27:XFD40 A69:P74 R69:XFD74 K76:P77 E79:P79 R76:XFD79 A83:P85 R83:XFD85 R90:XFD99 E104:P104 R101:XFD104 A106:P107 R106:XFD107 A112:P113 R112:XFD113 K38:O39">
    <cfRule type="expression" dxfId="507" priority="422">
      <formula>MOD(ROW(),2)=1</formula>
    </cfRule>
  </conditionalFormatting>
  <conditionalFormatting sqref="A28 C28 A19 G21:G22 G27">
    <cfRule type="expression" dxfId="506" priority="421">
      <formula>MOD(ROW(),2)=1</formula>
    </cfRule>
  </conditionalFormatting>
  <conditionalFormatting sqref="A36 A29:C29 A37:C39 E37 C36 A42:C42 A40:B41">
    <cfRule type="expression" dxfId="505" priority="420">
      <formula>MOD(ROW(),2)=1</formula>
    </cfRule>
  </conditionalFormatting>
  <conditionalFormatting sqref="B69:B74">
    <cfRule type="expression" dxfId="504" priority="419">
      <formula>MOD(ROW(),2)=1</formula>
    </cfRule>
  </conditionalFormatting>
  <conditionalFormatting sqref="B68">
    <cfRule type="expression" dxfId="503" priority="418">
      <formula>MOD(ROW(),2)=1</formula>
    </cfRule>
  </conditionalFormatting>
  <conditionalFormatting sqref="B81:B85">
    <cfRule type="expression" dxfId="502" priority="417">
      <formula>MOD(ROW(),2)=1</formula>
    </cfRule>
  </conditionalFormatting>
  <conditionalFormatting sqref="B87">
    <cfRule type="expression" dxfId="501" priority="416">
      <formula>MOD(ROW(),2)=1</formula>
    </cfRule>
  </conditionalFormatting>
  <conditionalFormatting sqref="B88">
    <cfRule type="expression" dxfId="500" priority="415">
      <formula>MOD(ROW(),2)=1</formula>
    </cfRule>
  </conditionalFormatting>
  <conditionalFormatting sqref="B89">
    <cfRule type="expression" dxfId="499" priority="414">
      <formula>MOD(ROW(),2)=1</formula>
    </cfRule>
  </conditionalFormatting>
  <conditionalFormatting sqref="A86 A76:C78 K78:L78 A79:B80">
    <cfRule type="expression" dxfId="498" priority="413">
      <formula>MOD(ROW(),2)=1</formula>
    </cfRule>
  </conditionalFormatting>
  <conditionalFormatting sqref="B115:B116">
    <cfRule type="expression" dxfId="497" priority="410">
      <formula>MOD(ROW(),2)=1</formula>
    </cfRule>
  </conditionalFormatting>
  <conditionalFormatting sqref="A158:C159">
    <cfRule type="expression" dxfId="496" priority="402">
      <formula>MOD(ROW(),2)=1</formula>
    </cfRule>
  </conditionalFormatting>
  <conditionalFormatting sqref="A148:C156 A157:B157">
    <cfRule type="expression" dxfId="495" priority="403">
      <formula>MOD(ROW(),2)=1</formula>
    </cfRule>
  </conditionalFormatting>
  <conditionalFormatting sqref="A92">
    <cfRule type="expression" dxfId="494" priority="412">
      <formula>MOD(ROW(),2)=1</formula>
    </cfRule>
  </conditionalFormatting>
  <conditionalFormatting sqref="B108:B110 B112:B114">
    <cfRule type="expression" dxfId="493" priority="411">
      <formula>MOD(ROW(),2)=1</formula>
    </cfRule>
  </conditionalFormatting>
  <conditionalFormatting sqref="A111 E102:F102 K103 A101:C102 A105:C105 A103:B104 F103">
    <cfRule type="expression" dxfId="492" priority="409">
      <formula>MOD(ROW(),2)=1</formula>
    </cfRule>
  </conditionalFormatting>
  <conditionalFormatting sqref="B148:B157">
    <cfRule type="expression" dxfId="491" priority="404">
      <formula>MOD(ROW(),2)=1</formula>
    </cfRule>
  </conditionalFormatting>
  <conditionalFormatting sqref="B86">
    <cfRule type="expression" dxfId="490" priority="407">
      <formula>MOD(ROW(),2)=1</formula>
    </cfRule>
  </conditionalFormatting>
  <conditionalFormatting sqref="B111">
    <cfRule type="expression" dxfId="489" priority="406">
      <formula>MOD(ROW(),2)=1</formula>
    </cfRule>
  </conditionalFormatting>
  <conditionalFormatting sqref="A119 C119 A120:C121 A123:C123 A118:C118">
    <cfRule type="expression" dxfId="488" priority="405">
      <formula>MOD(ROW(),2)=1</formula>
    </cfRule>
  </conditionalFormatting>
  <conditionalFormatting sqref="B19">
    <cfRule type="expression" dxfId="487" priority="401">
      <formula>MOD(ROW(),2)=1</formula>
    </cfRule>
  </conditionalFormatting>
  <conditionalFormatting sqref="B119">
    <cfRule type="expression" dxfId="486" priority="397">
      <formula>MOD(ROW(),2)=1</formula>
    </cfRule>
  </conditionalFormatting>
  <conditionalFormatting sqref="B28">
    <cfRule type="expression" dxfId="485" priority="400">
      <formula>MOD(ROW(),2)=1</formula>
    </cfRule>
  </conditionalFormatting>
  <conditionalFormatting sqref="B36">
    <cfRule type="expression" dxfId="484" priority="399">
      <formula>MOD(ROW(),2)=1</formula>
    </cfRule>
  </conditionalFormatting>
  <conditionalFormatting sqref="B92">
    <cfRule type="expression" dxfId="483" priority="398">
      <formula>MOD(ROW(),2)=1</formula>
    </cfRule>
  </conditionalFormatting>
  <conditionalFormatting sqref="M11 D21:D29">
    <cfRule type="expression" dxfId="482" priority="395">
      <formula>MOD(ROW(),2)=1</formula>
    </cfRule>
  </conditionalFormatting>
  <conditionalFormatting sqref="M12">
    <cfRule type="expression" dxfId="481" priority="394">
      <formula>MOD(ROW(),2)=1</formula>
    </cfRule>
  </conditionalFormatting>
  <conditionalFormatting sqref="M13">
    <cfRule type="expression" dxfId="480" priority="393">
      <formula>MOD(ROW(),2)=1</formula>
    </cfRule>
  </conditionalFormatting>
  <conditionalFormatting sqref="M15">
    <cfRule type="expression" dxfId="479" priority="392">
      <formula>MOD(ROW(),2)=1</formula>
    </cfRule>
  </conditionalFormatting>
  <conditionalFormatting sqref="M16">
    <cfRule type="expression" dxfId="478" priority="391">
      <formula>MOD(ROW(),2)=1</formula>
    </cfRule>
  </conditionalFormatting>
  <conditionalFormatting sqref="M78 O78">
    <cfRule type="expression" dxfId="477" priority="390">
      <formula>MOD(ROW(),2)=1</formula>
    </cfRule>
  </conditionalFormatting>
  <conditionalFormatting sqref="L103">
    <cfRule type="expression" dxfId="476" priority="389">
      <formula>MOD(ROW(),2)=1</formula>
    </cfRule>
  </conditionalFormatting>
  <conditionalFormatting sqref="M103 O103">
    <cfRule type="expression" dxfId="475" priority="388">
      <formula>MOD(ROW(),2)=1</formula>
    </cfRule>
  </conditionalFormatting>
  <conditionalFormatting sqref="Y15">
    <cfRule type="expression" dxfId="474" priority="385">
      <formula>MOD(ROW(),2)=1</formula>
    </cfRule>
  </conditionalFormatting>
  <conditionalFormatting sqref="D36:D42">
    <cfRule type="expression" dxfId="473" priority="381">
      <formula>MOD(ROW(),2)=1</formula>
    </cfRule>
  </conditionalFormatting>
  <conditionalFormatting sqref="H103">
    <cfRule type="expression" dxfId="472" priority="361">
      <formula>MOD(ROW(),2)=1</formula>
    </cfRule>
  </conditionalFormatting>
  <conditionalFormatting sqref="D76:D80">
    <cfRule type="expression" dxfId="471" priority="380">
      <formula>MOD(ROW(),2)=1</formula>
    </cfRule>
  </conditionalFormatting>
  <conditionalFormatting sqref="D101:D105">
    <cfRule type="expression" dxfId="470" priority="379">
      <formula>MOD(ROW(),2)=1</formula>
    </cfRule>
  </conditionalFormatting>
  <conditionalFormatting sqref="D118:D121 D123">
    <cfRule type="expression" dxfId="469" priority="378">
      <formula>MOD(ROW(),2)=1</formula>
    </cfRule>
  </conditionalFormatting>
  <conditionalFormatting sqref="D147:D156 D158:D159">
    <cfRule type="expression" dxfId="468" priority="377">
      <formula>MOD(ROW(),2)=1</formula>
    </cfRule>
  </conditionalFormatting>
  <conditionalFormatting sqref="H15">
    <cfRule type="expression" dxfId="467" priority="376">
      <formula>MOD(ROW(),2)=1</formula>
    </cfRule>
  </conditionalFormatting>
  <conditionalFormatting sqref="H21:H22">
    <cfRule type="expression" dxfId="466" priority="375">
      <formula>MOD(ROW(),2)=1</formula>
    </cfRule>
  </conditionalFormatting>
  <conditionalFormatting sqref="H27">
    <cfRule type="expression" dxfId="465" priority="374">
      <formula>MOD(ROW(),2)=1</formula>
    </cfRule>
  </conditionalFormatting>
  <conditionalFormatting sqref="G37:H38 G39">
    <cfRule type="expression" dxfId="464" priority="366">
      <formula>MOD(ROW(),2)=1</formula>
    </cfRule>
  </conditionalFormatting>
  <conditionalFormatting sqref="G76:H77 G78">
    <cfRule type="expression" dxfId="463" priority="365">
      <formula>MOD(ROW(),2)=1</formula>
    </cfRule>
  </conditionalFormatting>
  <conditionalFormatting sqref="G101:H102 G103">
    <cfRule type="expression" dxfId="462" priority="364">
      <formula>MOD(ROW(),2)=1</formula>
    </cfRule>
  </conditionalFormatting>
  <conditionalFormatting sqref="H39">
    <cfRule type="expression" dxfId="461" priority="363">
      <formula>MOD(ROW(),2)=1</formula>
    </cfRule>
  </conditionalFormatting>
  <conditionalFormatting sqref="H78">
    <cfRule type="expression" dxfId="460" priority="362">
      <formula>MOD(ROW(),2)=1</formula>
    </cfRule>
  </conditionalFormatting>
  <conditionalFormatting sqref="I15:J15">
    <cfRule type="expression" dxfId="459" priority="360">
      <formula>MOD(ROW(),2)=1</formula>
    </cfRule>
  </conditionalFormatting>
  <conditionalFormatting sqref="C62">
    <cfRule type="expression" dxfId="458" priority="359">
      <formula>MOD(ROW(),2)=1</formula>
    </cfRule>
  </conditionalFormatting>
  <conditionalFormatting sqref="D62">
    <cfRule type="expression" dxfId="457" priority="358">
      <formula>MOD(ROW(),2)=1</formula>
    </cfRule>
  </conditionalFormatting>
  <conditionalFormatting sqref="C157">
    <cfRule type="expression" dxfId="456" priority="357">
      <formula>MOD(ROW(),2)=1</formula>
    </cfRule>
  </conditionalFormatting>
  <conditionalFormatting sqref="D157">
    <cfRule type="expression" dxfId="455" priority="356">
      <formula>MOD(ROW(),2)=1</formula>
    </cfRule>
  </conditionalFormatting>
  <conditionalFormatting sqref="F75:P75 R75:XFD75">
    <cfRule type="expression" dxfId="454" priority="355">
      <formula>MOD(ROW(),2)=1</formula>
    </cfRule>
  </conditionalFormatting>
  <conditionalFormatting sqref="A75">
    <cfRule type="expression" dxfId="453" priority="354">
      <formula>MOD(ROW(),2)=1</formula>
    </cfRule>
  </conditionalFormatting>
  <conditionalFormatting sqref="B75">
    <cfRule type="expression" dxfId="452" priority="353">
      <formula>MOD(ROW(),2)=1</formula>
    </cfRule>
  </conditionalFormatting>
  <conditionalFormatting sqref="D75">
    <cfRule type="expression" dxfId="451" priority="352">
      <formula>MOD(ROW(),2)=1</formula>
    </cfRule>
  </conditionalFormatting>
  <conditionalFormatting sqref="F100:P100 R100:XFD100">
    <cfRule type="expression" dxfId="450" priority="351">
      <formula>MOD(ROW(),2)=1</formula>
    </cfRule>
  </conditionalFormatting>
  <conditionalFormatting sqref="A100">
    <cfRule type="expression" dxfId="449" priority="350">
      <formula>MOD(ROW(),2)=1</formula>
    </cfRule>
  </conditionalFormatting>
  <conditionalFormatting sqref="B100">
    <cfRule type="expression" dxfId="448" priority="349">
      <formula>MOD(ROW(),2)=1</formula>
    </cfRule>
  </conditionalFormatting>
  <conditionalFormatting sqref="D100">
    <cfRule type="expression" dxfId="447" priority="348">
      <formula>MOD(ROW(),2)=1</formula>
    </cfRule>
  </conditionalFormatting>
  <conditionalFormatting sqref="A20:B20 R20:XFD20 K20:P20 F20:G20 D20">
    <cfRule type="expression" dxfId="446" priority="347">
      <formula>MOD(ROW(),2)=1</formula>
    </cfRule>
  </conditionalFormatting>
  <conditionalFormatting sqref="H20">
    <cfRule type="expression" dxfId="445" priority="346">
      <formula>MOD(ROW(),2)=1</formula>
    </cfRule>
  </conditionalFormatting>
  <conditionalFormatting sqref="Q21">
    <cfRule type="expression" dxfId="444" priority="345">
      <formula>MOD(ROW(),2)=1</formula>
    </cfRule>
  </conditionalFormatting>
  <conditionalFormatting sqref="O22:P22">
    <cfRule type="expression" dxfId="443" priority="338">
      <formula>MOD(ROW(),2)=1</formula>
    </cfRule>
  </conditionalFormatting>
  <conditionalFormatting sqref="A122:D122 Z122:XFD122 G122:W122">
    <cfRule type="expression" dxfId="442" priority="292">
      <formula>MOD(ROW(),2)=1</formula>
    </cfRule>
  </conditionalFormatting>
  <conditionalFormatting sqref="X122">
    <cfRule type="expression" dxfId="441" priority="291">
      <formula>MOD(ROW(),2)=1</formula>
    </cfRule>
  </conditionalFormatting>
  <conditionalFormatting sqref="Y122">
    <cfRule type="expression" dxfId="440" priority="290">
      <formula>MOD(ROW(),2)=1</formula>
    </cfRule>
  </conditionalFormatting>
  <conditionalFormatting sqref="Q20">
    <cfRule type="expression" dxfId="439" priority="289">
      <formula>MOD(ROW(),2)=1</formula>
    </cfRule>
  </conditionalFormatting>
  <conditionalFormatting sqref="Q22">
    <cfRule type="expression" dxfId="438" priority="288">
      <formula>MOD(ROW(),2)=1</formula>
    </cfRule>
  </conditionalFormatting>
  <conditionalFormatting sqref="Q23">
    <cfRule type="expression" dxfId="437" priority="287">
      <formula>MOD(ROW(),2)=1</formula>
    </cfRule>
  </conditionalFormatting>
  <conditionalFormatting sqref="Q24">
    <cfRule type="expression" dxfId="436" priority="286">
      <formula>MOD(ROW(),2)=1</formula>
    </cfRule>
  </conditionalFormatting>
  <conditionalFormatting sqref="Q27">
    <cfRule type="expression" dxfId="435" priority="284">
      <formula>MOD(ROW(),2)=1</formula>
    </cfRule>
  </conditionalFormatting>
  <conditionalFormatting sqref="Q28">
    <cfRule type="expression" dxfId="434" priority="283">
      <formula>MOD(ROW(),2)=1</formula>
    </cfRule>
  </conditionalFormatting>
  <conditionalFormatting sqref="Q63">
    <cfRule type="expression" dxfId="433" priority="282">
      <formula>MOD(ROW(),2)=1</formula>
    </cfRule>
  </conditionalFormatting>
  <conditionalFormatting sqref="Q64">
    <cfRule type="expression" dxfId="432" priority="281">
      <formula>MOD(ROW(),2)=1</formula>
    </cfRule>
  </conditionalFormatting>
  <conditionalFormatting sqref="Q65">
    <cfRule type="expression" dxfId="431" priority="280">
      <formula>MOD(ROW(),2)=1</formula>
    </cfRule>
  </conditionalFormatting>
  <conditionalFormatting sqref="Q66">
    <cfRule type="expression" dxfId="430" priority="279">
      <formula>MOD(ROW(),2)=1</formula>
    </cfRule>
  </conditionalFormatting>
  <conditionalFormatting sqref="Q67">
    <cfRule type="expression" dxfId="429" priority="278">
      <formula>MOD(ROW(),2)=1</formula>
    </cfRule>
  </conditionalFormatting>
  <conditionalFormatting sqref="Q88">
    <cfRule type="expression" dxfId="428" priority="277">
      <formula>MOD(ROW(),2)=1</formula>
    </cfRule>
  </conditionalFormatting>
  <conditionalFormatting sqref="Q89">
    <cfRule type="expression" dxfId="427" priority="276">
      <formula>MOD(ROW(),2)=1</formula>
    </cfRule>
  </conditionalFormatting>
  <conditionalFormatting sqref="Q90">
    <cfRule type="expression" dxfId="426" priority="275">
      <formula>MOD(ROW(),2)=1</formula>
    </cfRule>
  </conditionalFormatting>
  <conditionalFormatting sqref="Q91">
    <cfRule type="expression" dxfId="425" priority="274">
      <formula>MOD(ROW(),2)=1</formula>
    </cfRule>
  </conditionalFormatting>
  <conditionalFormatting sqref="Q92">
    <cfRule type="expression" dxfId="424" priority="273">
      <formula>MOD(ROW(),2)=1</formula>
    </cfRule>
  </conditionalFormatting>
  <conditionalFormatting sqref="Q115">
    <cfRule type="expression" dxfId="423" priority="272">
      <formula>MOD(ROW(),2)=1</formula>
    </cfRule>
  </conditionalFormatting>
  <conditionalFormatting sqref="Q116">
    <cfRule type="expression" dxfId="422" priority="271">
      <formula>MOD(ROW(),2)=1</formula>
    </cfRule>
  </conditionalFormatting>
  <conditionalFormatting sqref="Q117">
    <cfRule type="expression" dxfId="421" priority="270">
      <formula>MOD(ROW(),2)=1</formula>
    </cfRule>
  </conditionalFormatting>
  <conditionalFormatting sqref="Q118">
    <cfRule type="expression" dxfId="420" priority="269">
      <formula>MOD(ROW(),2)=1</formula>
    </cfRule>
  </conditionalFormatting>
  <conditionalFormatting sqref="Q119">
    <cfRule type="expression" dxfId="419" priority="268">
      <formula>MOD(ROW(),2)=1</formula>
    </cfRule>
  </conditionalFormatting>
  <conditionalFormatting sqref="Q120">
    <cfRule type="expression" dxfId="418" priority="267">
      <formula>MOD(ROW(),2)=1</formula>
    </cfRule>
  </conditionalFormatting>
  <conditionalFormatting sqref="Q123">
    <cfRule type="expression" dxfId="417" priority="266">
      <formula>MOD(ROW(),2)=1</formula>
    </cfRule>
  </conditionalFormatting>
  <conditionalFormatting sqref="Q124">
    <cfRule type="expression" dxfId="416" priority="265">
      <formula>MOD(ROW(),2)=1</formula>
    </cfRule>
  </conditionalFormatting>
  <conditionalFormatting sqref="Q125">
    <cfRule type="expression" dxfId="415" priority="264">
      <formula>MOD(ROW(),2)=1</formula>
    </cfRule>
  </conditionalFormatting>
  <conditionalFormatting sqref="Q126">
    <cfRule type="expression" dxfId="414" priority="263">
      <formula>MOD(ROW(),2)=1</formula>
    </cfRule>
  </conditionalFormatting>
  <conditionalFormatting sqref="Q127">
    <cfRule type="expression" dxfId="413" priority="262">
      <formula>MOD(ROW(),2)=1</formula>
    </cfRule>
  </conditionalFormatting>
  <conditionalFormatting sqref="Q128">
    <cfRule type="expression" dxfId="412" priority="261">
      <formula>MOD(ROW(),2)=1</formula>
    </cfRule>
  </conditionalFormatting>
  <conditionalFormatting sqref="Q129">
    <cfRule type="expression" dxfId="411" priority="260">
      <formula>MOD(ROW(),2)=1</formula>
    </cfRule>
  </conditionalFormatting>
  <conditionalFormatting sqref="Q130">
    <cfRule type="expression" dxfId="410" priority="259">
      <formula>MOD(ROW(),2)=1</formula>
    </cfRule>
  </conditionalFormatting>
  <conditionalFormatting sqref="Q131">
    <cfRule type="expression" dxfId="409" priority="258">
      <formula>MOD(ROW(),2)=1</formula>
    </cfRule>
  </conditionalFormatting>
  <conditionalFormatting sqref="Q132">
    <cfRule type="expression" dxfId="408" priority="257">
      <formula>MOD(ROW(),2)=1</formula>
    </cfRule>
  </conditionalFormatting>
  <conditionalFormatting sqref="Q133">
    <cfRule type="expression" dxfId="407" priority="256">
      <formula>MOD(ROW(),2)=1</formula>
    </cfRule>
  </conditionalFormatting>
  <conditionalFormatting sqref="Q134">
    <cfRule type="expression" dxfId="406" priority="255">
      <formula>MOD(ROW(),2)=1</formula>
    </cfRule>
  </conditionalFormatting>
  <conditionalFormatting sqref="Q135">
    <cfRule type="expression" dxfId="405" priority="254">
      <formula>MOD(ROW(),2)=1</formula>
    </cfRule>
  </conditionalFormatting>
  <conditionalFormatting sqref="Q136">
    <cfRule type="expression" dxfId="404" priority="253">
      <formula>MOD(ROW(),2)=1</formula>
    </cfRule>
  </conditionalFormatting>
  <conditionalFormatting sqref="Q137">
    <cfRule type="expression" dxfId="403" priority="252">
      <formula>MOD(ROW(),2)=1</formula>
    </cfRule>
  </conditionalFormatting>
  <conditionalFormatting sqref="Q138">
    <cfRule type="expression" dxfId="402" priority="251">
      <formula>MOD(ROW(),2)=1</formula>
    </cfRule>
  </conditionalFormatting>
  <conditionalFormatting sqref="Q139">
    <cfRule type="expression" dxfId="401" priority="250">
      <formula>MOD(ROW(),2)=1</formula>
    </cfRule>
  </conditionalFormatting>
  <conditionalFormatting sqref="Q140">
    <cfRule type="expression" dxfId="400" priority="249">
      <formula>MOD(ROW(),2)=1</formula>
    </cfRule>
  </conditionalFormatting>
  <conditionalFormatting sqref="Q141">
    <cfRule type="expression" dxfId="399" priority="248">
      <formula>MOD(ROW(),2)=1</formula>
    </cfRule>
  </conditionalFormatting>
  <conditionalFormatting sqref="Q142">
    <cfRule type="expression" dxfId="398" priority="247">
      <formula>MOD(ROW(),2)=1</formula>
    </cfRule>
  </conditionalFormatting>
  <conditionalFormatting sqref="Q143">
    <cfRule type="expression" dxfId="397" priority="246">
      <formula>MOD(ROW(),2)=1</formula>
    </cfRule>
  </conditionalFormatting>
  <conditionalFormatting sqref="Q144">
    <cfRule type="expression" dxfId="396" priority="245">
      <formula>MOD(ROW(),2)=1</formula>
    </cfRule>
  </conditionalFormatting>
  <conditionalFormatting sqref="Q145">
    <cfRule type="expression" dxfId="395" priority="244">
      <formula>MOD(ROW(),2)=1</formula>
    </cfRule>
  </conditionalFormatting>
  <conditionalFormatting sqref="Q146">
    <cfRule type="expression" dxfId="394" priority="243">
      <formula>MOD(ROW(),2)=1</formula>
    </cfRule>
  </conditionalFormatting>
  <conditionalFormatting sqref="Q148">
    <cfRule type="expression" dxfId="393" priority="241">
      <formula>MOD(ROW(),2)=1</formula>
    </cfRule>
  </conditionalFormatting>
  <conditionalFormatting sqref="F6:F8">
    <cfRule type="expression" dxfId="392" priority="240">
      <formula>MOD(ROW(),2)=1</formula>
    </cfRule>
  </conditionalFormatting>
  <conditionalFormatting sqref="F9">
    <cfRule type="expression" dxfId="391" priority="239">
      <formula>MOD(ROW(),2)=1</formula>
    </cfRule>
  </conditionalFormatting>
  <conditionalFormatting sqref="F14">
    <cfRule type="expression" dxfId="390" priority="238">
      <formula>MOD(ROW(),2)=1</formula>
    </cfRule>
  </conditionalFormatting>
  <conditionalFormatting sqref="F11">
    <cfRule type="expression" dxfId="389" priority="237">
      <formula>MOD(ROW(),2)=1</formula>
    </cfRule>
  </conditionalFormatting>
  <conditionalFormatting sqref="F12">
    <cfRule type="expression" dxfId="388" priority="236">
      <formula>MOD(ROW(),2)=1</formula>
    </cfRule>
  </conditionalFormatting>
  <conditionalFormatting sqref="F13">
    <cfRule type="expression" dxfId="387" priority="235">
      <formula>MOD(ROW(),2)=1</formula>
    </cfRule>
  </conditionalFormatting>
  <conditionalFormatting sqref="F15">
    <cfRule type="expression" dxfId="386" priority="234">
      <formula>MOD(ROW(),2)=1</formula>
    </cfRule>
  </conditionalFormatting>
  <conditionalFormatting sqref="F16:F17">
    <cfRule type="expression" dxfId="385" priority="233">
      <formula>MOD(ROW(),2)=1</formula>
    </cfRule>
  </conditionalFormatting>
  <conditionalFormatting sqref="F19">
    <cfRule type="expression" dxfId="384" priority="232">
      <formula>MOD(ROW(),2)=1</formula>
    </cfRule>
  </conditionalFormatting>
  <conditionalFormatting sqref="J20">
    <cfRule type="expression" dxfId="383" priority="230">
      <formula>MOD(ROW(),2)=1</formula>
    </cfRule>
  </conditionalFormatting>
  <conditionalFormatting sqref="F21:F24">
    <cfRule type="expression" dxfId="382" priority="229">
      <formula>MOD(ROW(),2)=1</formula>
    </cfRule>
  </conditionalFormatting>
  <conditionalFormatting sqref="J21:J22">
    <cfRule type="expression" dxfId="381" priority="228">
      <formula>MOD(ROW(),2)=1</formula>
    </cfRule>
  </conditionalFormatting>
  <conditionalFormatting sqref="F25:F28">
    <cfRule type="expression" dxfId="380" priority="227">
      <formula>MOD(ROW(),2)=1</formula>
    </cfRule>
  </conditionalFormatting>
  <conditionalFormatting sqref="J27">
    <cfRule type="expression" dxfId="379" priority="226">
      <formula>MOD(ROW(),2)=1</formula>
    </cfRule>
  </conditionalFormatting>
  <conditionalFormatting sqref="F37:F39">
    <cfRule type="expression" dxfId="378" priority="225">
      <formula>MOD(ROW(),2)=1</formula>
    </cfRule>
  </conditionalFormatting>
  <conditionalFormatting sqref="J37:J39">
    <cfRule type="expression" dxfId="377" priority="224">
      <formula>MOD(ROW(),2)=1</formula>
    </cfRule>
  </conditionalFormatting>
  <conditionalFormatting sqref="F42">
    <cfRule type="expression" dxfId="376" priority="223">
      <formula>MOD(ROW(),2)=1</formula>
    </cfRule>
  </conditionalFormatting>
  <conditionalFormatting sqref="F76:F78">
    <cfRule type="expression" dxfId="375" priority="222">
      <formula>MOD(ROW(),2)=1</formula>
    </cfRule>
  </conditionalFormatting>
  <conditionalFormatting sqref="J76:J78">
    <cfRule type="expression" dxfId="374" priority="221">
      <formula>MOD(ROW(),2)=1</formula>
    </cfRule>
  </conditionalFormatting>
  <conditionalFormatting sqref="F101">
    <cfRule type="expression" dxfId="373" priority="220">
      <formula>MOD(ROW(),2)=1</formula>
    </cfRule>
  </conditionalFormatting>
  <conditionalFormatting sqref="J101">
    <cfRule type="expression" dxfId="372" priority="219">
      <formula>MOD(ROW(),2)=1</formula>
    </cfRule>
  </conditionalFormatting>
  <conditionalFormatting sqref="J103">
    <cfRule type="expression" dxfId="371" priority="218">
      <formula>MOD(ROW(),2)=1</formula>
    </cfRule>
  </conditionalFormatting>
  <conditionalFormatting sqref="F119:F123">
    <cfRule type="expression" dxfId="370" priority="217">
      <formula>MOD(ROW(),2)=1</formula>
    </cfRule>
  </conditionalFormatting>
  <conditionalFormatting sqref="F149:F156">
    <cfRule type="expression" dxfId="369" priority="216">
      <formula>MOD(ROW(),2)=1</formula>
    </cfRule>
  </conditionalFormatting>
  <conditionalFormatting sqref="F158:F159">
    <cfRule type="expression" dxfId="368" priority="215">
      <formula>MOD(ROW(),2)=1</formula>
    </cfRule>
  </conditionalFormatting>
  <conditionalFormatting sqref="J159">
    <cfRule type="expression" dxfId="367" priority="214">
      <formula>MOD(ROW(),2)=1</formula>
    </cfRule>
  </conditionalFormatting>
  <conditionalFormatting sqref="J66">
    <cfRule type="expression" dxfId="366" priority="213">
      <formula>MOD(ROW(),2)=1</formula>
    </cfRule>
  </conditionalFormatting>
  <conditionalFormatting sqref="J91">
    <cfRule type="expression" dxfId="365" priority="212">
      <formula>MOD(ROW(),2)=1</formula>
    </cfRule>
  </conditionalFormatting>
  <conditionalFormatting sqref="G66">
    <cfRule type="expression" dxfId="364" priority="211">
      <formula>MOD(ROW(),2)=1</formula>
    </cfRule>
  </conditionalFormatting>
  <conditionalFormatting sqref="H66">
    <cfRule type="expression" dxfId="363" priority="210">
      <formula>MOD(ROW(),2)=1</formula>
    </cfRule>
  </conditionalFormatting>
  <conditionalFormatting sqref="H91">
    <cfRule type="expression" dxfId="362" priority="208">
      <formula>MOD(ROW(),2)=1</formula>
    </cfRule>
  </conditionalFormatting>
  <conditionalFormatting sqref="E6">
    <cfRule type="expression" dxfId="361" priority="207">
      <formula>MOD(ROW(),2)=1</formula>
    </cfRule>
  </conditionalFormatting>
  <conditionalFormatting sqref="E7">
    <cfRule type="expression" dxfId="360" priority="206">
      <formula>MOD(ROW(),2)=1</formula>
    </cfRule>
  </conditionalFormatting>
  <conditionalFormatting sqref="E37">
    <cfRule type="expression" dxfId="359" priority="193">
      <formula>MOD(ROW(),2)=1</formula>
    </cfRule>
  </conditionalFormatting>
  <conditionalFormatting sqref="E8">
    <cfRule type="expression" dxfId="358" priority="205">
      <formula>MOD(ROW(),2)=1</formula>
    </cfRule>
  </conditionalFormatting>
  <conditionalFormatting sqref="E19">
    <cfRule type="expression" dxfId="357" priority="201">
      <formula>MOD(ROW(),2)=1</formula>
    </cfRule>
  </conditionalFormatting>
  <conditionalFormatting sqref="E21">
    <cfRule type="expression" dxfId="356" priority="200">
      <formula>MOD(ROW(),2)=1</formula>
    </cfRule>
  </conditionalFormatting>
  <conditionalFormatting sqref="E22">
    <cfRule type="expression" dxfId="355" priority="199">
      <formula>MOD(ROW(),2)=1</formula>
    </cfRule>
  </conditionalFormatting>
  <conditionalFormatting sqref="E23">
    <cfRule type="expression" dxfId="354" priority="198">
      <formula>MOD(ROW(),2)=1</formula>
    </cfRule>
  </conditionalFormatting>
  <conditionalFormatting sqref="E24">
    <cfRule type="expression" dxfId="353" priority="197">
      <formula>MOD(ROW(),2)=1</formula>
    </cfRule>
  </conditionalFormatting>
  <conditionalFormatting sqref="E28">
    <cfRule type="expression" dxfId="352" priority="195">
      <formula>MOD(ROW(),2)=1</formula>
    </cfRule>
  </conditionalFormatting>
  <conditionalFormatting sqref="E13">
    <cfRule type="expression" dxfId="351" priority="188">
      <formula>MOD(ROW(),2)=1</formula>
    </cfRule>
  </conditionalFormatting>
  <conditionalFormatting sqref="I20">
    <cfRule type="expression" dxfId="350" priority="181">
      <formula>MOD(ROW(),2)=1</formula>
    </cfRule>
  </conditionalFormatting>
  <conditionalFormatting sqref="I21">
    <cfRule type="expression" dxfId="349" priority="180">
      <formula>MOD(ROW(),2)=1</formula>
    </cfRule>
  </conditionalFormatting>
  <conditionalFormatting sqref="E25:E26">
    <cfRule type="expression" dxfId="348" priority="178">
      <formula>MOD(ROW(),2)=1</formula>
    </cfRule>
  </conditionalFormatting>
  <conditionalFormatting sqref="E38">
    <cfRule type="expression" dxfId="347" priority="177">
      <formula>MOD(ROW(),2)=1</formula>
    </cfRule>
  </conditionalFormatting>
  <conditionalFormatting sqref="E39">
    <cfRule type="expression" dxfId="346" priority="176">
      <formula>MOD(ROW(),2)=1</formula>
    </cfRule>
  </conditionalFormatting>
  <conditionalFormatting sqref="I39">
    <cfRule type="expression" dxfId="345" priority="175">
      <formula>MOD(ROW(),2)=1</formula>
    </cfRule>
  </conditionalFormatting>
  <conditionalFormatting sqref="I37">
    <cfRule type="expression" dxfId="344" priority="174">
      <formula>MOD(ROW(),2)=1</formula>
    </cfRule>
  </conditionalFormatting>
  <conditionalFormatting sqref="E42">
    <cfRule type="expression" dxfId="343" priority="172">
      <formula>MOD(ROW(),2)=1</formula>
    </cfRule>
  </conditionalFormatting>
  <conditionalFormatting sqref="E76">
    <cfRule type="expression" dxfId="342" priority="171">
      <formula>MOD(ROW(),2)=1</formula>
    </cfRule>
  </conditionalFormatting>
  <conditionalFormatting sqref="I76">
    <cfRule type="expression" dxfId="341" priority="170">
      <formula>MOD(ROW(),2)=1</formula>
    </cfRule>
  </conditionalFormatting>
  <conditionalFormatting sqref="E77">
    <cfRule type="expression" dxfId="340" priority="169">
      <formula>MOD(ROW(),2)=1</formula>
    </cfRule>
  </conditionalFormatting>
  <conditionalFormatting sqref="E78">
    <cfRule type="expression" dxfId="339" priority="168">
      <formula>MOD(ROW(),2)=1</formula>
    </cfRule>
  </conditionalFormatting>
  <conditionalFormatting sqref="I78">
    <cfRule type="expression" dxfId="338" priority="167">
      <formula>MOD(ROW(),2)=1</formula>
    </cfRule>
  </conditionalFormatting>
  <conditionalFormatting sqref="E101">
    <cfRule type="expression" dxfId="337" priority="166">
      <formula>MOD(ROW(),2)=1</formula>
    </cfRule>
  </conditionalFormatting>
  <conditionalFormatting sqref="I101">
    <cfRule type="expression" dxfId="336" priority="165">
      <formula>MOD(ROW(),2)=1</formula>
    </cfRule>
  </conditionalFormatting>
  <conditionalFormatting sqref="I103">
    <cfRule type="expression" dxfId="335" priority="164">
      <formula>MOD(ROW(),2)=1</formula>
    </cfRule>
  </conditionalFormatting>
  <conditionalFormatting sqref="E119">
    <cfRule type="expression" dxfId="334" priority="163">
      <formula>MOD(ROW(),2)=1</formula>
    </cfRule>
  </conditionalFormatting>
  <conditionalFormatting sqref="E120">
    <cfRule type="expression" dxfId="333" priority="162">
      <formula>MOD(ROW(),2)=1</formula>
    </cfRule>
  </conditionalFormatting>
  <conditionalFormatting sqref="E121">
    <cfRule type="expression" dxfId="332" priority="161">
      <formula>MOD(ROW(),2)=1</formula>
    </cfRule>
  </conditionalFormatting>
  <conditionalFormatting sqref="E123">
    <cfRule type="expression" dxfId="331" priority="160">
      <formula>MOD(ROW(),2)=1</formula>
    </cfRule>
  </conditionalFormatting>
  <conditionalFormatting sqref="E155:E156 E149">
    <cfRule type="expression" dxfId="330" priority="159">
      <formula>MOD(ROW(),2)=1</formula>
    </cfRule>
  </conditionalFormatting>
  <conditionalFormatting sqref="E158:E159">
    <cfRule type="expression" dxfId="329" priority="156">
      <formula>MOD(ROW(),2)=1</formula>
    </cfRule>
  </conditionalFormatting>
  <conditionalFormatting sqref="I159">
    <cfRule type="expression" dxfId="328" priority="155">
      <formula>MOD(ROW(),2)=1</formula>
    </cfRule>
  </conditionalFormatting>
  <conditionalFormatting sqref="I27">
    <cfRule type="expression" dxfId="327" priority="153">
      <formula>MOD(ROW(),2)=1</formula>
    </cfRule>
  </conditionalFormatting>
  <conditionalFormatting sqref="C20">
    <cfRule type="expression" dxfId="326" priority="150">
      <formula>MOD(ROW(),2)=1</formula>
    </cfRule>
  </conditionalFormatting>
  <conditionalFormatting sqref="C75">
    <cfRule type="expression" dxfId="325" priority="147">
      <formula>MOD(ROW(),2)=1</formula>
    </cfRule>
  </conditionalFormatting>
  <conditionalFormatting sqref="C100">
    <cfRule type="expression" dxfId="324" priority="145">
      <formula>MOD(ROW(),2)=1</formula>
    </cfRule>
  </conditionalFormatting>
  <conditionalFormatting sqref="C79">
    <cfRule type="expression" dxfId="323" priority="140">
      <formula>MOD(ROW(),2)=1</formula>
    </cfRule>
  </conditionalFormatting>
  <conditionalFormatting sqref="N66">
    <cfRule type="expression" dxfId="322" priority="138">
      <formula>MOD(ROW(),2)=1</formula>
    </cfRule>
  </conditionalFormatting>
  <conditionalFormatting sqref="C40">
    <cfRule type="expression" dxfId="321" priority="137">
      <formula>MOD(ROW(),2)=1</formula>
    </cfRule>
  </conditionalFormatting>
  <conditionalFormatting sqref="C41">
    <cfRule type="expression" dxfId="320" priority="136">
      <formula>MOD(ROW(),2)=1</formula>
    </cfRule>
  </conditionalFormatting>
  <conditionalFormatting sqref="C80">
    <cfRule type="expression" dxfId="319" priority="135">
      <formula>MOD(ROW(),2)=1</formula>
    </cfRule>
  </conditionalFormatting>
  <conditionalFormatting sqref="E15">
    <cfRule type="expression" dxfId="318" priority="134">
      <formula>MOD(ROW(),2)=1</formula>
    </cfRule>
  </conditionalFormatting>
  <conditionalFormatting sqref="C87:D87">
    <cfRule type="expression" dxfId="317" priority="129">
      <formula>MOD(ROW(),2)=1</formula>
    </cfRule>
  </conditionalFormatting>
  <conditionalFormatting sqref="I91">
    <cfRule type="expression" dxfId="316" priority="128">
      <formula>MOD(ROW(),2)=1</formula>
    </cfRule>
  </conditionalFormatting>
  <conditionalFormatting sqref="G91">
    <cfRule type="expression" dxfId="315" priority="127">
      <formula>MOD(ROW(),2)=1</formula>
    </cfRule>
  </conditionalFormatting>
  <conditionalFormatting sqref="N91">
    <cfRule type="expression" dxfId="314" priority="126">
      <formula>MOD(ROW(),2)=1</formula>
    </cfRule>
  </conditionalFormatting>
  <conditionalFormatting sqref="C103">
    <cfRule type="expression" dxfId="313" priority="125">
      <formula>MOD(ROW(),2)=1</formula>
    </cfRule>
  </conditionalFormatting>
  <conditionalFormatting sqref="C104">
    <cfRule type="expression" dxfId="312" priority="124">
      <formula>MOD(ROW(),2)=1</formula>
    </cfRule>
  </conditionalFormatting>
  <conditionalFormatting sqref="E27">
    <cfRule type="expression" dxfId="311" priority="117">
      <formula>MOD(ROW(),2)=1</formula>
    </cfRule>
  </conditionalFormatting>
  <conditionalFormatting sqref="C147">
    <cfRule type="expression" dxfId="310" priority="116">
      <formula>MOD(ROW(),2)=1</formula>
    </cfRule>
  </conditionalFormatting>
  <conditionalFormatting sqref="O11:O16">
    <cfRule type="expression" dxfId="309" priority="112">
      <formula>MOD(ROW(),2)=1</formula>
    </cfRule>
  </conditionalFormatting>
  <conditionalFormatting sqref="I22">
    <cfRule type="expression" dxfId="308" priority="111">
      <formula>MOD(ROW(),2)=1</formula>
    </cfRule>
  </conditionalFormatting>
  <conditionalFormatting sqref="N22">
    <cfRule type="expression" dxfId="307" priority="110">
      <formula>MOD(ROW(),2)=1</formula>
    </cfRule>
  </conditionalFormatting>
  <conditionalFormatting sqref="X23">
    <cfRule type="expression" dxfId="306" priority="109">
      <formula>MOD(ROW(),2)=1</formula>
    </cfRule>
  </conditionalFormatting>
  <conditionalFormatting sqref="Y23">
    <cfRule type="expression" dxfId="305" priority="108">
      <formula>MOD(ROW(),2)=1</formula>
    </cfRule>
  </conditionalFormatting>
  <conditionalFormatting sqref="X24">
    <cfRule type="expression" dxfId="304" priority="107">
      <formula>MOD(ROW(),2)=1</formula>
    </cfRule>
  </conditionalFormatting>
  <conditionalFormatting sqref="Y24">
    <cfRule type="expression" dxfId="303" priority="106">
      <formula>MOD(ROW(),2)=1</formula>
    </cfRule>
  </conditionalFormatting>
  <conditionalFormatting sqref="X25">
    <cfRule type="expression" dxfId="302" priority="105">
      <formula>MOD(ROW(),2)=1</formula>
    </cfRule>
  </conditionalFormatting>
  <conditionalFormatting sqref="Y25">
    <cfRule type="expression" dxfId="301" priority="104">
      <formula>MOD(ROW(),2)=1</formula>
    </cfRule>
  </conditionalFormatting>
  <conditionalFormatting sqref="X26">
    <cfRule type="expression" dxfId="300" priority="103">
      <formula>MOD(ROW(),2)=1</formula>
    </cfRule>
  </conditionalFormatting>
  <conditionalFormatting sqref="Y26">
    <cfRule type="expression" dxfId="299" priority="102">
      <formula>MOD(ROW(),2)=1</formula>
    </cfRule>
  </conditionalFormatting>
  <conditionalFormatting sqref="X120">
    <cfRule type="expression" dxfId="298" priority="101">
      <formula>MOD(ROW(),2)=1</formula>
    </cfRule>
  </conditionalFormatting>
  <conditionalFormatting sqref="Y120">
    <cfRule type="expression" dxfId="297" priority="100">
      <formula>MOD(ROW(),2)=1</formula>
    </cfRule>
  </conditionalFormatting>
  <conditionalFormatting sqref="X121">
    <cfRule type="expression" dxfId="296" priority="99">
      <formula>MOD(ROW(),2)=1</formula>
    </cfRule>
  </conditionalFormatting>
  <conditionalFormatting sqref="Y121">
    <cfRule type="expression" dxfId="295" priority="98">
      <formula>MOD(ROW(),2)=1</formula>
    </cfRule>
  </conditionalFormatting>
  <conditionalFormatting sqref="E20">
    <cfRule type="expression" dxfId="294" priority="91">
      <formula>MOD(ROW(),2)=1</formula>
    </cfRule>
  </conditionalFormatting>
  <conditionalFormatting sqref="E29">
    <cfRule type="expression" dxfId="293" priority="90">
      <formula>MOD(ROW(),2)=1</formula>
    </cfRule>
  </conditionalFormatting>
  <conditionalFormatting sqref="E36">
    <cfRule type="expression" dxfId="292" priority="89">
      <formula>MOD(ROW(),2)=1</formula>
    </cfRule>
  </conditionalFormatting>
  <conditionalFormatting sqref="E62">
    <cfRule type="expression" dxfId="291" priority="88">
      <formula>MOD(ROW(),2)=1</formula>
    </cfRule>
  </conditionalFormatting>
  <conditionalFormatting sqref="E75">
    <cfRule type="expression" dxfId="290" priority="87">
      <formula>MOD(ROW(),2)=1</formula>
    </cfRule>
  </conditionalFormatting>
  <conditionalFormatting sqref="E87">
    <cfRule type="expression" dxfId="289" priority="86">
      <formula>MOD(ROW(),2)=1</formula>
    </cfRule>
  </conditionalFormatting>
  <conditionalFormatting sqref="E100">
    <cfRule type="expression" dxfId="288" priority="85">
      <formula>MOD(ROW(),2)=1</formula>
    </cfRule>
  </conditionalFormatting>
  <conditionalFormatting sqref="E103">
    <cfRule type="expression" dxfId="287" priority="84">
      <formula>MOD(ROW(),2)=1</formula>
    </cfRule>
  </conditionalFormatting>
  <conditionalFormatting sqref="E118">
    <cfRule type="expression" dxfId="286" priority="83">
      <formula>MOD(ROW(),2)=1</formula>
    </cfRule>
  </conditionalFormatting>
  <conditionalFormatting sqref="E122">
    <cfRule type="expression" dxfId="285" priority="82">
      <formula>MOD(ROW(),2)=1</formula>
    </cfRule>
  </conditionalFormatting>
  <conditionalFormatting sqref="E147">
    <cfRule type="expression" dxfId="284" priority="81">
      <formula>MOD(ROW(),2)=1</formula>
    </cfRule>
  </conditionalFormatting>
  <conditionalFormatting sqref="E148">
    <cfRule type="expression" dxfId="283" priority="80">
      <formula>MOD(ROW(),2)=1</formula>
    </cfRule>
  </conditionalFormatting>
  <conditionalFormatting sqref="E150">
    <cfRule type="expression" dxfId="282" priority="79">
      <formula>MOD(ROW(),2)=1</formula>
    </cfRule>
  </conditionalFormatting>
  <conditionalFormatting sqref="E151">
    <cfRule type="expression" dxfId="281" priority="78">
      <formula>MOD(ROW(),2)=1</formula>
    </cfRule>
  </conditionalFormatting>
  <conditionalFormatting sqref="E152">
    <cfRule type="expression" dxfId="280" priority="77">
      <formula>MOD(ROW(),2)=1</formula>
    </cfRule>
  </conditionalFormatting>
  <conditionalFormatting sqref="E153">
    <cfRule type="expression" dxfId="279" priority="76">
      <formula>MOD(ROW(),2)=1</formula>
    </cfRule>
  </conditionalFormatting>
  <conditionalFormatting sqref="E154">
    <cfRule type="expression" dxfId="278" priority="75">
      <formula>MOD(ROW(),2)=1</formula>
    </cfRule>
  </conditionalFormatting>
  <conditionalFormatting sqref="E157">
    <cfRule type="expression" dxfId="277" priority="74">
      <formula>MOD(ROW(),2)=1</formula>
    </cfRule>
  </conditionalFormatting>
  <conditionalFormatting sqref="I66">
    <cfRule type="expression" dxfId="276" priority="73">
      <formula>MOD(ROW(),2)=1</formula>
    </cfRule>
  </conditionalFormatting>
  <conditionalFormatting sqref="N11">
    <cfRule type="expression" dxfId="275" priority="72">
      <formula>MOD(ROW(),2)=1</formula>
    </cfRule>
  </conditionalFormatting>
  <conditionalFormatting sqref="N12">
    <cfRule type="expression" dxfId="274" priority="71">
      <formula>MOD(ROW(),2)=1</formula>
    </cfRule>
  </conditionalFormatting>
  <conditionalFormatting sqref="N13">
    <cfRule type="expression" dxfId="273" priority="70">
      <formula>MOD(ROW(),2)=1</formula>
    </cfRule>
  </conditionalFormatting>
  <conditionalFormatting sqref="N14">
    <cfRule type="expression" dxfId="272" priority="69">
      <formula>MOD(ROW(),2)=1</formula>
    </cfRule>
  </conditionalFormatting>
  <conditionalFormatting sqref="N15">
    <cfRule type="expression" dxfId="271" priority="68">
      <formula>MOD(ROW(),2)=1</formula>
    </cfRule>
  </conditionalFormatting>
  <conditionalFormatting sqref="N16">
    <cfRule type="expression" dxfId="270" priority="67">
      <formula>MOD(ROW(),2)=1</formula>
    </cfRule>
  </conditionalFormatting>
  <conditionalFormatting sqref="N27">
    <cfRule type="expression" dxfId="269" priority="66">
      <formula>MOD(ROW(),2)=1</formula>
    </cfRule>
  </conditionalFormatting>
  <conditionalFormatting sqref="N78">
    <cfRule type="expression" dxfId="268" priority="65">
      <formula>MOD(ROW(),2)=1</formula>
    </cfRule>
  </conditionalFormatting>
  <conditionalFormatting sqref="N103">
    <cfRule type="expression" dxfId="267" priority="64">
      <formula>MOD(ROW(),2)=1</formula>
    </cfRule>
  </conditionalFormatting>
  <conditionalFormatting sqref="X17 X10 X14">
    <cfRule type="expression" dxfId="266" priority="63">
      <formula>MOD(ROW(),2)=1</formula>
    </cfRule>
  </conditionalFormatting>
  <conditionalFormatting sqref="X10 X17 X14">
    <cfRule type="expression" dxfId="265" priority="62">
      <formula>MOD(ROW(),2)=1</formula>
    </cfRule>
  </conditionalFormatting>
  <conditionalFormatting sqref="X15">
    <cfRule type="expression" dxfId="264" priority="61">
      <formula>MOD(ROW(),2)=1</formula>
    </cfRule>
  </conditionalFormatting>
  <conditionalFormatting sqref="X16">
    <cfRule type="expression" dxfId="263" priority="60">
      <formula>MOD(ROW(),2)=1</formula>
    </cfRule>
  </conditionalFormatting>
  <conditionalFormatting sqref="X18">
    <cfRule type="expression" dxfId="262" priority="59">
      <formula>MOD(ROW(),2)=1</formula>
    </cfRule>
  </conditionalFormatting>
  <conditionalFormatting sqref="X11">
    <cfRule type="expression" dxfId="261" priority="58">
      <formula>MOD(ROW(),2)=1</formula>
    </cfRule>
  </conditionalFormatting>
  <conditionalFormatting sqref="X12">
    <cfRule type="expression" dxfId="260" priority="57">
      <formula>MOD(ROW(),2)=1</formula>
    </cfRule>
  </conditionalFormatting>
  <conditionalFormatting sqref="X13">
    <cfRule type="expression" dxfId="259" priority="56">
      <formula>MOD(ROW(),2)=1</formula>
    </cfRule>
  </conditionalFormatting>
  <conditionalFormatting sqref="X9">
    <cfRule type="expression" dxfId="258" priority="55">
      <formula>MOD(ROW(),2)=1</formula>
    </cfRule>
  </conditionalFormatting>
  <conditionalFormatting sqref="X9">
    <cfRule type="expression" dxfId="257" priority="54">
      <formula>MOD(ROW(),2)=1</formula>
    </cfRule>
  </conditionalFormatting>
  <conditionalFormatting sqref="Y9">
    <cfRule type="expression" dxfId="256" priority="53">
      <formula>MOD(ROW(),2)=1</formula>
    </cfRule>
  </conditionalFormatting>
  <conditionalFormatting sqref="Y9">
    <cfRule type="expression" dxfId="255" priority="52">
      <formula>MOD(ROW(),2)=1</formula>
    </cfRule>
  </conditionalFormatting>
  <conditionalFormatting sqref="Y11">
    <cfRule type="expression" dxfId="254" priority="51">
      <formula>MOD(ROW(),2)=1</formula>
    </cfRule>
  </conditionalFormatting>
  <conditionalFormatting sqref="Y12">
    <cfRule type="expression" dxfId="253" priority="50">
      <formula>MOD(ROW(),2)=1</formula>
    </cfRule>
  </conditionalFormatting>
  <conditionalFormatting sqref="Y13">
    <cfRule type="expression" dxfId="252" priority="49">
      <formula>MOD(ROW(),2)=1</formula>
    </cfRule>
  </conditionalFormatting>
  <conditionalFormatting sqref="Y16">
    <cfRule type="expression" dxfId="251" priority="48">
      <formula>MOD(ROW(),2)=1</formula>
    </cfRule>
  </conditionalFormatting>
  <conditionalFormatting sqref="Y18">
    <cfRule type="expression" dxfId="250" priority="47">
      <formula>MOD(ROW(),2)=1</formula>
    </cfRule>
  </conditionalFormatting>
  <conditionalFormatting sqref="X43:Y43">
    <cfRule type="expression" dxfId="249" priority="46">
      <formula>MOD(ROW(),2)=1</formula>
    </cfRule>
  </conditionalFormatting>
  <conditionalFormatting sqref="X43:Y43">
    <cfRule type="expression" dxfId="248" priority="45">
      <formula>MOD(ROW(),2)=1</formula>
    </cfRule>
  </conditionalFormatting>
  <conditionalFormatting sqref="X44:Y44">
    <cfRule type="expression" dxfId="247" priority="44">
      <formula>MOD(ROW(),2)=1</formula>
    </cfRule>
  </conditionalFormatting>
  <conditionalFormatting sqref="X44:Y44">
    <cfRule type="expression" dxfId="246" priority="43">
      <formula>MOD(ROW(),2)=1</formula>
    </cfRule>
  </conditionalFormatting>
  <conditionalFormatting sqref="X45:Y45">
    <cfRule type="expression" dxfId="245" priority="42">
      <formula>MOD(ROW(),2)=1</formula>
    </cfRule>
  </conditionalFormatting>
  <conditionalFormatting sqref="X45:Y45">
    <cfRule type="expression" dxfId="244" priority="41">
      <formula>MOD(ROW(),2)=1</formula>
    </cfRule>
  </conditionalFormatting>
  <conditionalFormatting sqref="X47:Y47">
    <cfRule type="expression" dxfId="243" priority="40">
      <formula>MOD(ROW(),2)=1</formula>
    </cfRule>
  </conditionalFormatting>
  <conditionalFormatting sqref="X47:Y47">
    <cfRule type="expression" dxfId="242" priority="39">
      <formula>MOD(ROW(),2)=1</formula>
    </cfRule>
  </conditionalFormatting>
  <conditionalFormatting sqref="X48:Y48">
    <cfRule type="expression" dxfId="241" priority="38">
      <formula>MOD(ROW(),2)=1</formula>
    </cfRule>
  </conditionalFormatting>
  <conditionalFormatting sqref="X48:Y48">
    <cfRule type="expression" dxfId="240" priority="37">
      <formula>MOD(ROW(),2)=1</formula>
    </cfRule>
  </conditionalFormatting>
  <conditionalFormatting sqref="X49:Y57 X63:Y64 X81:Y82 X88:Y89 X108:Y109 X115:Y116">
    <cfRule type="expression" dxfId="239" priority="36">
      <formula>MOD(ROW(),2)=1</formula>
    </cfRule>
  </conditionalFormatting>
  <conditionalFormatting sqref="X49:Y57 X63:Y64 X81:Y82 X88:Y89 X108:Y109 X115:Y116">
    <cfRule type="expression" dxfId="238" priority="35">
      <formula>MOD(ROW(),2)=1</formula>
    </cfRule>
  </conditionalFormatting>
  <conditionalFormatting sqref="Q29">
    <cfRule type="expression" dxfId="237" priority="34">
      <formula>MOD(ROW(),2)=1</formula>
    </cfRule>
  </conditionalFormatting>
  <conditionalFormatting sqref="Q68">
    <cfRule type="expression" dxfId="236" priority="33">
      <formula>MOD(ROW(),2)=1</formula>
    </cfRule>
  </conditionalFormatting>
  <conditionalFormatting sqref="Q93">
    <cfRule type="expression" dxfId="235" priority="32">
      <formula>MOD(ROW(),2)=1</formula>
    </cfRule>
  </conditionalFormatting>
  <conditionalFormatting sqref="Q30">
    <cfRule type="expression" dxfId="234" priority="31">
      <formula>MOD(ROW(),2)=1</formula>
    </cfRule>
  </conditionalFormatting>
  <conditionalFormatting sqref="Q32">
    <cfRule type="expression" dxfId="233" priority="30">
      <formula>MOD(ROW(),2)=1</formula>
    </cfRule>
  </conditionalFormatting>
  <conditionalFormatting sqref="Q31">
    <cfRule type="expression" dxfId="232" priority="29">
      <formula>MOD(ROW(),2)=1</formula>
    </cfRule>
  </conditionalFormatting>
  <conditionalFormatting sqref="Q33">
    <cfRule type="expression" dxfId="231" priority="28">
      <formula>MOD(ROW(),2)=1</formula>
    </cfRule>
  </conditionalFormatting>
  <conditionalFormatting sqref="Q34">
    <cfRule type="expression" dxfId="230" priority="27">
      <formula>MOD(ROW(),2)=1</formula>
    </cfRule>
  </conditionalFormatting>
  <conditionalFormatting sqref="Q35">
    <cfRule type="expression" dxfId="229" priority="26">
      <formula>MOD(ROW(),2)=1</formula>
    </cfRule>
  </conditionalFormatting>
  <conditionalFormatting sqref="Q36">
    <cfRule type="expression" dxfId="228" priority="25">
      <formula>MOD(ROW(),2)=1</formula>
    </cfRule>
  </conditionalFormatting>
  <conditionalFormatting sqref="Q37">
    <cfRule type="expression" dxfId="227" priority="24">
      <formula>MOD(ROW(),2)=1</formula>
    </cfRule>
  </conditionalFormatting>
  <conditionalFormatting sqref="Q38">
    <cfRule type="expression" dxfId="226" priority="23">
      <formula>MOD(ROW(),2)=1</formula>
    </cfRule>
  </conditionalFormatting>
  <conditionalFormatting sqref="Q39">
    <cfRule type="expression" dxfId="225" priority="22">
      <formula>MOD(ROW(),2)=1</formula>
    </cfRule>
  </conditionalFormatting>
  <conditionalFormatting sqref="Q40">
    <cfRule type="expression" dxfId="224" priority="21">
      <formula>MOD(ROW(),2)=1</formula>
    </cfRule>
  </conditionalFormatting>
  <conditionalFormatting sqref="Q69">
    <cfRule type="expression" dxfId="223" priority="20">
      <formula>MOD(ROW(),2)=1</formula>
    </cfRule>
  </conditionalFormatting>
  <conditionalFormatting sqref="Q70">
    <cfRule type="expression" dxfId="222" priority="19">
      <formula>MOD(ROW(),2)=1</formula>
    </cfRule>
  </conditionalFormatting>
  <conditionalFormatting sqref="Q71">
    <cfRule type="expression" dxfId="221" priority="18">
      <formula>MOD(ROW(),2)=1</formula>
    </cfRule>
  </conditionalFormatting>
  <conditionalFormatting sqref="Q72">
    <cfRule type="expression" dxfId="220" priority="17">
      <formula>MOD(ROW(),2)=1</formula>
    </cfRule>
  </conditionalFormatting>
  <conditionalFormatting sqref="Q73">
    <cfRule type="expression" dxfId="219" priority="16">
      <formula>MOD(ROW(),2)=1</formula>
    </cfRule>
  </conditionalFormatting>
  <conditionalFormatting sqref="Q74">
    <cfRule type="expression" dxfId="218" priority="15">
      <formula>MOD(ROW(),2)=1</formula>
    </cfRule>
  </conditionalFormatting>
  <conditionalFormatting sqref="Q75">
    <cfRule type="expression" dxfId="217" priority="14">
      <formula>MOD(ROW(),2)=1</formula>
    </cfRule>
  </conditionalFormatting>
  <conditionalFormatting sqref="Q76">
    <cfRule type="expression" dxfId="216" priority="13">
      <formula>MOD(ROW(),2)=1</formula>
    </cfRule>
  </conditionalFormatting>
  <conditionalFormatting sqref="Q77">
    <cfRule type="expression" dxfId="215" priority="12">
      <formula>MOD(ROW(),2)=1</formula>
    </cfRule>
  </conditionalFormatting>
  <conditionalFormatting sqref="Q78">
    <cfRule type="expression" dxfId="214" priority="11">
      <formula>MOD(ROW(),2)=1</formula>
    </cfRule>
  </conditionalFormatting>
  <conditionalFormatting sqref="Q79">
    <cfRule type="expression" dxfId="213" priority="10">
      <formula>MOD(ROW(),2)=1</formula>
    </cfRule>
  </conditionalFormatting>
  <conditionalFormatting sqref="Q83">
    <cfRule type="expression" dxfId="212" priority="9">
      <formula>MOD(ROW(),2)=1</formula>
    </cfRule>
  </conditionalFormatting>
  <conditionalFormatting sqref="Q84">
    <cfRule type="expression" dxfId="211" priority="8">
      <formula>MOD(ROW(),2)=1</formula>
    </cfRule>
  </conditionalFormatting>
  <conditionalFormatting sqref="Q85">
    <cfRule type="expression" dxfId="210" priority="7">
      <formula>MOD(ROW(),2)=1</formula>
    </cfRule>
  </conditionalFormatting>
  <conditionalFormatting sqref="Q94:Q104">
    <cfRule type="expression" dxfId="209" priority="6">
      <formula>MOD(ROW(),2)=1</formula>
    </cfRule>
  </conditionalFormatting>
  <conditionalFormatting sqref="Q106">
    <cfRule type="expression" dxfId="208" priority="5">
      <formula>MOD(ROW(),2)=1</formula>
    </cfRule>
  </conditionalFormatting>
  <conditionalFormatting sqref="Q107">
    <cfRule type="expression" dxfId="207" priority="4">
      <formula>MOD(ROW(),2)=1</formula>
    </cfRule>
  </conditionalFormatting>
  <conditionalFormatting sqref="Q112">
    <cfRule type="expression" dxfId="206" priority="3">
      <formula>MOD(ROW(),2)=1</formula>
    </cfRule>
  </conditionalFormatting>
  <conditionalFormatting sqref="Q113">
    <cfRule type="expression" dxfId="205" priority="2">
      <formula>MOD(ROW(),2)=1</formula>
    </cfRule>
  </conditionalFormatting>
  <conditionalFormatting sqref="P38:P39">
    <cfRule type="expression" dxfId="204" priority="1">
      <formula>MOD(ROW(),2)=1</formula>
    </cfRule>
  </conditionalFormatting>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C6"/>
  <sheetViews>
    <sheetView workbookViewId="0">
      <selection activeCell="A40" sqref="A40"/>
    </sheetView>
  </sheetViews>
  <sheetFormatPr defaultColWidth="8.7109375" defaultRowHeight="15" x14ac:dyDescent="0.25"/>
  <cols>
    <col min="1" max="2" width="39.7109375" style="2" customWidth="1"/>
    <col min="3" max="3" width="40" style="2" customWidth="1"/>
    <col min="4" max="16384" width="8.7109375" style="1"/>
  </cols>
  <sheetData>
    <row r="1" spans="1:3" x14ac:dyDescent="0.25">
      <c r="A1" s="20" t="s">
        <v>89</v>
      </c>
      <c r="B1" s="20" t="s">
        <v>90</v>
      </c>
      <c r="C1" s="20" t="s">
        <v>91</v>
      </c>
    </row>
    <row r="2" spans="1:3" ht="75" x14ac:dyDescent="0.25">
      <c r="A2" s="20"/>
      <c r="B2" s="20" t="s">
        <v>92</v>
      </c>
      <c r="C2" s="20" t="s">
        <v>93</v>
      </c>
    </row>
    <row r="3" spans="1:3" ht="30" x14ac:dyDescent="0.25">
      <c r="A3" s="20"/>
      <c r="B3" s="20" t="s">
        <v>94</v>
      </c>
      <c r="C3" s="20" t="s">
        <v>95</v>
      </c>
    </row>
    <row r="4" spans="1:3" ht="45" x14ac:dyDescent="0.25">
      <c r="A4" s="20"/>
      <c r="B4" s="20" t="s">
        <v>96</v>
      </c>
      <c r="C4" s="20" t="s">
        <v>97</v>
      </c>
    </row>
    <row r="5" spans="1:3" ht="60" x14ac:dyDescent="0.25">
      <c r="A5" s="20"/>
      <c r="B5" s="20" t="s">
        <v>98</v>
      </c>
      <c r="C5" s="20" t="s">
        <v>99</v>
      </c>
    </row>
    <row r="6" spans="1:3" x14ac:dyDescent="0.25">
      <c r="A6" s="20"/>
      <c r="B6" s="20"/>
      <c r="C6" s="20"/>
    </row>
  </sheetData>
  <pageMargins left="0.7" right="0.7" top="0.75" bottom="0.75" header="0.3" footer="0.3"/>
  <tableParts count="1">
    <tablePart r:id="rId1"/>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B050"/>
  </sheetPr>
  <dimension ref="A1:X985"/>
  <sheetViews>
    <sheetView topLeftCell="B1" workbookViewId="0">
      <pane ySplit="1" topLeftCell="A2" activePane="bottomLeft" state="frozen"/>
      <selection pane="bottomLeft" activeCell="F19" sqref="F19"/>
    </sheetView>
  </sheetViews>
  <sheetFormatPr defaultColWidth="10" defaultRowHeight="12.75" x14ac:dyDescent="0.2"/>
  <cols>
    <col min="1" max="1" width="28.7109375" style="97" customWidth="1"/>
    <col min="2" max="2" width="24.85546875" style="98" customWidth="1"/>
    <col min="3" max="3" width="35.28515625" style="97" customWidth="1"/>
    <col min="4" max="4" width="30.28515625" style="97" customWidth="1"/>
    <col min="5" max="5" width="19.85546875" style="97" bestFit="1" customWidth="1"/>
    <col min="6" max="6" width="26" style="97" customWidth="1"/>
    <col min="7" max="7" width="20" style="97" customWidth="1"/>
    <col min="8" max="8" width="56.85546875" style="96" customWidth="1"/>
    <col min="9" max="9" width="59.28515625" style="142" customWidth="1"/>
    <col min="10" max="16384" width="10" style="97"/>
  </cols>
  <sheetData>
    <row r="1" spans="1:24" s="139" customFormat="1" ht="17.100000000000001" customHeight="1" x14ac:dyDescent="0.2">
      <c r="A1" s="135" t="s">
        <v>64</v>
      </c>
      <c r="B1" s="135" t="s">
        <v>18</v>
      </c>
      <c r="C1" s="135" t="s">
        <v>19</v>
      </c>
      <c r="D1" s="135" t="s">
        <v>33</v>
      </c>
      <c r="E1" s="135" t="s">
        <v>804</v>
      </c>
      <c r="F1" s="135" t="s">
        <v>803</v>
      </c>
      <c r="G1" s="135" t="s">
        <v>881</v>
      </c>
      <c r="H1" s="215" t="s">
        <v>1432</v>
      </c>
      <c r="I1" s="215" t="s">
        <v>1433</v>
      </c>
      <c r="J1" s="135"/>
      <c r="K1" s="135"/>
      <c r="L1" s="135"/>
      <c r="M1" s="135"/>
      <c r="N1" s="135"/>
      <c r="O1" s="136"/>
      <c r="P1" s="135"/>
      <c r="Q1" s="135"/>
      <c r="R1" s="135"/>
      <c r="S1" s="135"/>
      <c r="T1" s="135"/>
      <c r="U1" s="135"/>
      <c r="V1" s="137"/>
      <c r="W1" s="137"/>
      <c r="X1" s="138"/>
    </row>
    <row r="2" spans="1:24" ht="102" x14ac:dyDescent="0.2">
      <c r="A2" s="97" t="s">
        <v>864</v>
      </c>
      <c r="B2" s="98">
        <v>1</v>
      </c>
      <c r="C2" s="153" t="s">
        <v>880</v>
      </c>
      <c r="D2" s="154" t="s">
        <v>1232</v>
      </c>
      <c r="E2" s="220" t="s">
        <v>1477</v>
      </c>
      <c r="F2" s="154" t="s">
        <v>1292</v>
      </c>
      <c r="H2" s="168" t="s">
        <v>1489</v>
      </c>
      <c r="I2" s="168" t="s">
        <v>1490</v>
      </c>
    </row>
    <row r="3" spans="1:24" x14ac:dyDescent="0.2">
      <c r="A3" s="97" t="s">
        <v>864</v>
      </c>
      <c r="B3" s="98">
        <v>2</v>
      </c>
      <c r="C3" s="153" t="s">
        <v>879</v>
      </c>
      <c r="D3" s="154" t="s">
        <v>1233</v>
      </c>
      <c r="E3" s="220" t="s">
        <v>1478</v>
      </c>
      <c r="F3" s="154" t="s">
        <v>1293</v>
      </c>
      <c r="H3" s="158"/>
      <c r="I3" s="158"/>
    </row>
    <row r="4" spans="1:24" x14ac:dyDescent="0.2">
      <c r="A4" s="97" t="s">
        <v>864</v>
      </c>
      <c r="B4" s="98">
        <v>3</v>
      </c>
      <c r="C4" s="153" t="s">
        <v>878</v>
      </c>
      <c r="D4" s="154" t="s">
        <v>1234</v>
      </c>
      <c r="E4" s="220" t="s">
        <v>1479</v>
      </c>
      <c r="F4" s="154" t="s">
        <v>1294</v>
      </c>
      <c r="H4" s="158"/>
      <c r="I4" s="158"/>
    </row>
    <row r="5" spans="1:24" x14ac:dyDescent="0.2">
      <c r="A5" s="97" t="s">
        <v>864</v>
      </c>
      <c r="B5" s="98">
        <v>4</v>
      </c>
      <c r="C5" s="153" t="s">
        <v>877</v>
      </c>
      <c r="D5" s="154" t="s">
        <v>1235</v>
      </c>
      <c r="E5" s="220" t="s">
        <v>1480</v>
      </c>
      <c r="F5" s="154" t="s">
        <v>1295</v>
      </c>
      <c r="H5" s="158"/>
      <c r="I5" s="158"/>
    </row>
    <row r="6" spans="1:24" x14ac:dyDescent="0.2">
      <c r="A6" s="97" t="s">
        <v>864</v>
      </c>
      <c r="B6" s="98">
        <v>5</v>
      </c>
      <c r="C6" s="153" t="s">
        <v>876</v>
      </c>
      <c r="D6" s="154" t="s">
        <v>1236</v>
      </c>
      <c r="E6" s="220" t="s">
        <v>1481</v>
      </c>
      <c r="F6" s="154" t="s">
        <v>1296</v>
      </c>
      <c r="H6" s="158"/>
      <c r="I6" s="158"/>
    </row>
    <row r="7" spans="1:24" x14ac:dyDescent="0.2">
      <c r="A7" s="97" t="s">
        <v>864</v>
      </c>
      <c r="B7" s="98">
        <v>6</v>
      </c>
      <c r="C7" s="153" t="s">
        <v>875</v>
      </c>
      <c r="D7" s="154" t="s">
        <v>1237</v>
      </c>
      <c r="E7" s="220" t="s">
        <v>1482</v>
      </c>
      <c r="F7" s="154" t="s">
        <v>1297</v>
      </c>
      <c r="H7" s="158"/>
      <c r="I7" s="158"/>
    </row>
    <row r="8" spans="1:24" x14ac:dyDescent="0.2">
      <c r="A8" s="97" t="s">
        <v>864</v>
      </c>
      <c r="B8" s="98">
        <v>7</v>
      </c>
      <c r="C8" s="153" t="s">
        <v>874</v>
      </c>
      <c r="D8" s="154" t="s">
        <v>1238</v>
      </c>
      <c r="E8" s="220" t="s">
        <v>1483</v>
      </c>
      <c r="F8" s="154" t="s">
        <v>1298</v>
      </c>
      <c r="H8" s="158"/>
      <c r="I8" s="158"/>
    </row>
    <row r="9" spans="1:24" x14ac:dyDescent="0.2">
      <c r="A9" s="97" t="s">
        <v>864</v>
      </c>
      <c r="B9" s="98">
        <v>8</v>
      </c>
      <c r="C9" s="153" t="s">
        <v>873</v>
      </c>
      <c r="D9" s="154" t="s">
        <v>1239</v>
      </c>
      <c r="E9" s="220" t="s">
        <v>1484</v>
      </c>
      <c r="F9" s="154" t="s">
        <v>1299</v>
      </c>
      <c r="H9" s="158"/>
      <c r="I9" s="158"/>
    </row>
    <row r="10" spans="1:24" x14ac:dyDescent="0.2">
      <c r="A10" s="97" t="s">
        <v>864</v>
      </c>
      <c r="B10" s="98">
        <v>9</v>
      </c>
      <c r="C10" s="153" t="s">
        <v>872</v>
      </c>
      <c r="D10" s="154" t="s">
        <v>1240</v>
      </c>
      <c r="E10" s="220" t="s">
        <v>1485</v>
      </c>
      <c r="F10" s="154" t="s">
        <v>1300</v>
      </c>
      <c r="H10" s="158"/>
      <c r="I10" s="158"/>
    </row>
    <row r="11" spans="1:24" x14ac:dyDescent="0.2">
      <c r="A11" s="97" t="s">
        <v>864</v>
      </c>
      <c r="B11" s="98">
        <v>10</v>
      </c>
      <c r="C11" s="153" t="s">
        <v>871</v>
      </c>
      <c r="D11" s="154" t="s">
        <v>1241</v>
      </c>
      <c r="E11" s="220" t="s">
        <v>1486</v>
      </c>
      <c r="F11" s="154" t="s">
        <v>1301</v>
      </c>
      <c r="H11" s="158"/>
      <c r="I11" s="158"/>
    </row>
    <row r="12" spans="1:24" x14ac:dyDescent="0.2">
      <c r="A12" s="97" t="s">
        <v>864</v>
      </c>
      <c r="B12" s="98">
        <v>11</v>
      </c>
      <c r="C12" s="153" t="s">
        <v>870</v>
      </c>
      <c r="D12" s="154" t="s">
        <v>1242</v>
      </c>
      <c r="E12" s="220" t="s">
        <v>1487</v>
      </c>
      <c r="F12" s="154" t="s">
        <v>1302</v>
      </c>
      <c r="H12" s="158"/>
      <c r="I12" s="158"/>
    </row>
    <row r="13" spans="1:24" x14ac:dyDescent="0.2">
      <c r="A13" s="97" t="s">
        <v>864</v>
      </c>
      <c r="B13" s="98">
        <v>12</v>
      </c>
      <c r="C13" s="153" t="s">
        <v>869</v>
      </c>
      <c r="D13" s="154" t="s">
        <v>1243</v>
      </c>
      <c r="E13" s="220" t="s">
        <v>1488</v>
      </c>
      <c r="F13" s="154" t="s">
        <v>1303</v>
      </c>
      <c r="H13" s="158"/>
      <c r="I13" s="158"/>
    </row>
    <row r="14" spans="1:24" x14ac:dyDescent="0.2">
      <c r="A14" s="97" t="s">
        <v>864</v>
      </c>
      <c r="B14" s="98">
        <v>13</v>
      </c>
      <c r="C14" s="153" t="s">
        <v>868</v>
      </c>
      <c r="D14" s="154" t="s">
        <v>1027</v>
      </c>
      <c r="E14" s="154" t="s">
        <v>1357</v>
      </c>
      <c r="F14" s="154" t="s">
        <v>1304</v>
      </c>
      <c r="H14" s="158"/>
      <c r="I14" s="158"/>
    </row>
    <row r="15" spans="1:24" x14ac:dyDescent="0.2">
      <c r="A15" s="97" t="s">
        <v>864</v>
      </c>
      <c r="B15" s="98">
        <v>14</v>
      </c>
      <c r="C15" s="153" t="s">
        <v>867</v>
      </c>
      <c r="D15" s="154" t="s">
        <v>1028</v>
      </c>
      <c r="E15" s="154" t="s">
        <v>1358</v>
      </c>
      <c r="F15" s="154" t="s">
        <v>1305</v>
      </c>
      <c r="H15" s="158"/>
      <c r="I15" s="158"/>
    </row>
    <row r="16" spans="1:24" x14ac:dyDescent="0.2">
      <c r="A16" s="97" t="s">
        <v>864</v>
      </c>
      <c r="B16" s="98">
        <v>15</v>
      </c>
      <c r="C16" s="153" t="s">
        <v>866</v>
      </c>
      <c r="D16" s="154" t="s">
        <v>1029</v>
      </c>
      <c r="E16" s="154" t="s">
        <v>1359</v>
      </c>
      <c r="F16" s="154" t="s">
        <v>1306</v>
      </c>
      <c r="H16" s="158"/>
      <c r="I16" s="158"/>
    </row>
    <row r="17" spans="1:9" x14ac:dyDescent="0.2">
      <c r="A17" s="97" t="s">
        <v>864</v>
      </c>
      <c r="B17" s="106">
        <v>16</v>
      </c>
      <c r="C17" s="155" t="s">
        <v>865</v>
      </c>
      <c r="D17" s="156" t="s">
        <v>1244</v>
      </c>
      <c r="E17" s="156" t="s">
        <v>1406</v>
      </c>
      <c r="F17" s="156" t="s">
        <v>1307</v>
      </c>
      <c r="H17" s="158"/>
      <c r="I17" s="158"/>
    </row>
    <row r="18" spans="1:9" x14ac:dyDescent="0.2">
      <c r="A18" s="97" t="s">
        <v>864</v>
      </c>
      <c r="B18" s="98">
        <v>98</v>
      </c>
      <c r="C18" s="153" t="s">
        <v>72</v>
      </c>
      <c r="D18" s="154" t="s">
        <v>71</v>
      </c>
      <c r="E18" s="154" t="s">
        <v>1360</v>
      </c>
      <c r="F18" s="154" t="s">
        <v>805</v>
      </c>
      <c r="H18" s="158"/>
      <c r="I18" s="158"/>
    </row>
    <row r="19" spans="1:9" s="99" customFormat="1" ht="89.25" x14ac:dyDescent="0.2">
      <c r="A19" s="102" t="s">
        <v>67</v>
      </c>
      <c r="B19" s="107" t="s">
        <v>68</v>
      </c>
      <c r="C19" s="157" t="s">
        <v>863</v>
      </c>
      <c r="D19" s="157" t="s">
        <v>863</v>
      </c>
      <c r="E19" s="157" t="s">
        <v>863</v>
      </c>
      <c r="F19" s="157" t="s">
        <v>863</v>
      </c>
      <c r="H19" s="167" t="s">
        <v>1005</v>
      </c>
      <c r="I19" s="167" t="s">
        <v>1006</v>
      </c>
    </row>
    <row r="20" spans="1:9" s="99" customFormat="1" ht="89.25" x14ac:dyDescent="0.2">
      <c r="A20" s="102" t="s">
        <v>67</v>
      </c>
      <c r="B20" s="107" t="s">
        <v>69</v>
      </c>
      <c r="C20" s="157" t="s">
        <v>862</v>
      </c>
      <c r="D20" s="157" t="s">
        <v>862</v>
      </c>
      <c r="E20" s="157" t="s">
        <v>862</v>
      </c>
      <c r="F20" s="157" t="s">
        <v>862</v>
      </c>
      <c r="H20" s="167" t="s">
        <v>1005</v>
      </c>
      <c r="I20" s="167" t="s">
        <v>1006</v>
      </c>
    </row>
    <row r="21" spans="1:9" s="99" customFormat="1" ht="89.25" x14ac:dyDescent="0.2">
      <c r="A21" s="102" t="s">
        <v>67</v>
      </c>
      <c r="B21" s="107" t="s">
        <v>70</v>
      </c>
      <c r="C21" s="157" t="s">
        <v>861</v>
      </c>
      <c r="D21" s="157" t="s">
        <v>861</v>
      </c>
      <c r="E21" s="157" t="s">
        <v>861</v>
      </c>
      <c r="F21" s="157" t="s">
        <v>861</v>
      </c>
      <c r="H21" s="167" t="s">
        <v>1005</v>
      </c>
      <c r="I21" s="167" t="s">
        <v>1006</v>
      </c>
    </row>
    <row r="22" spans="1:9" s="99" customFormat="1" ht="89.25" x14ac:dyDescent="0.2">
      <c r="A22" s="102" t="s">
        <v>67</v>
      </c>
      <c r="B22" s="107" t="s">
        <v>895</v>
      </c>
      <c r="C22" s="125" t="s">
        <v>896</v>
      </c>
      <c r="D22" s="125" t="s">
        <v>896</v>
      </c>
      <c r="E22" s="125" t="s">
        <v>896</v>
      </c>
      <c r="F22" s="125" t="s">
        <v>896</v>
      </c>
      <c r="H22" s="167" t="s">
        <v>1005</v>
      </c>
      <c r="I22" s="167" t="s">
        <v>1006</v>
      </c>
    </row>
    <row r="23" spans="1:9" x14ac:dyDescent="0.2">
      <c r="A23" s="192" t="s">
        <v>857</v>
      </c>
      <c r="B23" s="103">
        <v>1</v>
      </c>
      <c r="C23" s="221" t="s">
        <v>860</v>
      </c>
      <c r="D23" s="213" t="s">
        <v>1030</v>
      </c>
      <c r="E23" s="213" t="s">
        <v>1383</v>
      </c>
      <c r="F23" s="213" t="s">
        <v>1454</v>
      </c>
      <c r="H23" s="158"/>
      <c r="I23" s="158"/>
    </row>
    <row r="24" spans="1:9" x14ac:dyDescent="0.2">
      <c r="A24" s="192" t="s">
        <v>857</v>
      </c>
      <c r="B24" s="103">
        <v>2</v>
      </c>
      <c r="C24" s="222" t="s">
        <v>859</v>
      </c>
      <c r="D24" s="213" t="s">
        <v>1031</v>
      </c>
      <c r="E24" s="213" t="s">
        <v>1384</v>
      </c>
      <c r="F24" s="213" t="s">
        <v>1455</v>
      </c>
      <c r="H24" s="158"/>
      <c r="I24" s="158"/>
    </row>
    <row r="25" spans="1:9" x14ac:dyDescent="0.2">
      <c r="A25" s="192" t="s">
        <v>857</v>
      </c>
      <c r="B25" s="103">
        <v>3</v>
      </c>
      <c r="C25" s="222" t="s">
        <v>858</v>
      </c>
      <c r="D25" s="213" t="s">
        <v>1032</v>
      </c>
      <c r="E25" s="213" t="s">
        <v>1385</v>
      </c>
      <c r="F25" s="213" t="s">
        <v>1456</v>
      </c>
      <c r="H25" s="168"/>
      <c r="I25" s="168"/>
    </row>
    <row r="26" spans="1:9" ht="51" x14ac:dyDescent="0.2">
      <c r="A26" s="102" t="s">
        <v>857</v>
      </c>
      <c r="B26" s="106">
        <v>4</v>
      </c>
      <c r="C26" s="156" t="s">
        <v>856</v>
      </c>
      <c r="D26" s="156" t="s">
        <v>1230</v>
      </c>
      <c r="E26" s="156" t="s">
        <v>1405</v>
      </c>
      <c r="F26" s="156" t="s">
        <v>1308</v>
      </c>
      <c r="H26" s="168" t="s">
        <v>1040</v>
      </c>
      <c r="I26" s="168" t="s">
        <v>1039</v>
      </c>
    </row>
    <row r="27" spans="1:9" x14ac:dyDescent="0.2">
      <c r="A27" s="97" t="s">
        <v>853</v>
      </c>
      <c r="B27" s="141">
        <v>1</v>
      </c>
      <c r="C27" s="160" t="s">
        <v>855</v>
      </c>
      <c r="D27" s="160" t="s">
        <v>855</v>
      </c>
      <c r="E27" s="160" t="s">
        <v>855</v>
      </c>
      <c r="F27" s="160" t="s">
        <v>855</v>
      </c>
      <c r="H27" s="158"/>
      <c r="I27" s="158"/>
    </row>
    <row r="28" spans="1:9" x14ac:dyDescent="0.2">
      <c r="A28" s="97" t="s">
        <v>853</v>
      </c>
      <c r="B28" s="141">
        <v>2</v>
      </c>
      <c r="C28" s="160" t="s">
        <v>854</v>
      </c>
      <c r="D28" s="160" t="s">
        <v>854</v>
      </c>
      <c r="E28" s="160" t="s">
        <v>854</v>
      </c>
      <c r="F28" s="160" t="s">
        <v>854</v>
      </c>
      <c r="H28" s="158"/>
      <c r="I28" s="158"/>
    </row>
    <row r="29" spans="1:9" x14ac:dyDescent="0.2">
      <c r="A29" s="97" t="s">
        <v>853</v>
      </c>
      <c r="B29" s="141">
        <v>3</v>
      </c>
      <c r="C29" s="160" t="s">
        <v>1198</v>
      </c>
      <c r="D29" s="160" t="s">
        <v>1198</v>
      </c>
      <c r="E29" s="160" t="s">
        <v>1198</v>
      </c>
      <c r="F29" s="160" t="s">
        <v>1198</v>
      </c>
      <c r="H29" s="158"/>
      <c r="I29" s="158"/>
    </row>
    <row r="30" spans="1:9" x14ac:dyDescent="0.2">
      <c r="A30" s="195" t="s">
        <v>850</v>
      </c>
      <c r="B30" s="193">
        <v>1</v>
      </c>
      <c r="C30" s="194" t="s">
        <v>852</v>
      </c>
      <c r="D30" s="153" t="s">
        <v>1033</v>
      </c>
      <c r="E30" s="153" t="s">
        <v>1386</v>
      </c>
      <c r="F30" s="153" t="s">
        <v>1457</v>
      </c>
      <c r="H30" s="158"/>
      <c r="I30" s="158"/>
    </row>
    <row r="31" spans="1:9" x14ac:dyDescent="0.2">
      <c r="A31" s="195" t="s">
        <v>850</v>
      </c>
      <c r="B31" s="193">
        <v>2</v>
      </c>
      <c r="C31" s="194" t="s">
        <v>851</v>
      </c>
      <c r="D31" s="153" t="s">
        <v>1231</v>
      </c>
      <c r="E31" s="153" t="s">
        <v>1387</v>
      </c>
      <c r="F31" s="153" t="s">
        <v>1458</v>
      </c>
      <c r="H31" s="158"/>
      <c r="I31" s="158"/>
    </row>
    <row r="32" spans="1:9" x14ac:dyDescent="0.2">
      <c r="A32" s="195" t="s">
        <v>850</v>
      </c>
      <c r="B32" s="193">
        <v>3</v>
      </c>
      <c r="C32" s="194" t="s">
        <v>65</v>
      </c>
      <c r="D32" s="153" t="s">
        <v>66</v>
      </c>
      <c r="E32" s="153" t="s">
        <v>1366</v>
      </c>
      <c r="F32" s="153" t="s">
        <v>1459</v>
      </c>
      <c r="H32" s="158"/>
      <c r="I32" s="158"/>
    </row>
    <row r="33" spans="1:9" ht="51" x14ac:dyDescent="0.2">
      <c r="A33" s="97" t="s">
        <v>844</v>
      </c>
      <c r="B33" s="106">
        <v>1</v>
      </c>
      <c r="C33" s="155" t="s">
        <v>849</v>
      </c>
      <c r="D33" s="161" t="s">
        <v>1034</v>
      </c>
      <c r="E33" s="223" t="s">
        <v>1361</v>
      </c>
      <c r="F33" s="161" t="s">
        <v>1309</v>
      </c>
      <c r="H33" s="168" t="s">
        <v>1009</v>
      </c>
      <c r="I33" s="168" t="s">
        <v>1010</v>
      </c>
    </row>
    <row r="34" spans="1:9" ht="51" x14ac:dyDescent="0.2">
      <c r="A34" s="97" t="s">
        <v>844</v>
      </c>
      <c r="B34" s="106">
        <v>2</v>
      </c>
      <c r="C34" s="155" t="s">
        <v>848</v>
      </c>
      <c r="D34" s="161" t="s">
        <v>1035</v>
      </c>
      <c r="E34" s="223" t="s">
        <v>1362</v>
      </c>
      <c r="F34" s="161" t="s">
        <v>1310</v>
      </c>
      <c r="H34" s="168" t="s">
        <v>1009</v>
      </c>
      <c r="I34" s="168" t="s">
        <v>1010</v>
      </c>
    </row>
    <row r="35" spans="1:9" ht="51" x14ac:dyDescent="0.2">
      <c r="A35" s="97" t="s">
        <v>844</v>
      </c>
      <c r="B35" s="106">
        <v>3</v>
      </c>
      <c r="C35" s="155" t="s">
        <v>847</v>
      </c>
      <c r="D35" s="161" t="s">
        <v>1036</v>
      </c>
      <c r="E35" s="223" t="s">
        <v>1363</v>
      </c>
      <c r="F35" s="161" t="s">
        <v>1311</v>
      </c>
      <c r="H35" s="168" t="s">
        <v>1009</v>
      </c>
      <c r="I35" s="168" t="s">
        <v>1010</v>
      </c>
    </row>
    <row r="36" spans="1:9" ht="51" x14ac:dyDescent="0.2">
      <c r="A36" s="97" t="s">
        <v>844</v>
      </c>
      <c r="B36" s="106">
        <v>4</v>
      </c>
      <c r="C36" s="155" t="s">
        <v>846</v>
      </c>
      <c r="D36" s="161" t="s">
        <v>1037</v>
      </c>
      <c r="E36" s="223" t="s">
        <v>1364</v>
      </c>
      <c r="F36" s="161" t="s">
        <v>1312</v>
      </c>
      <c r="H36" s="168" t="s">
        <v>1009</v>
      </c>
      <c r="I36" s="168" t="s">
        <v>1010</v>
      </c>
    </row>
    <row r="37" spans="1:9" ht="51" x14ac:dyDescent="0.2">
      <c r="A37" s="97" t="s">
        <v>844</v>
      </c>
      <c r="B37" s="106">
        <v>5</v>
      </c>
      <c r="C37" s="155" t="s">
        <v>845</v>
      </c>
      <c r="D37" s="161" t="s">
        <v>1038</v>
      </c>
      <c r="E37" s="223" t="s">
        <v>1365</v>
      </c>
      <c r="F37" s="161" t="s">
        <v>1313</v>
      </c>
      <c r="H37" s="168" t="s">
        <v>1009</v>
      </c>
      <c r="I37" s="168" t="s">
        <v>1010</v>
      </c>
    </row>
    <row r="38" spans="1:9" x14ac:dyDescent="0.2">
      <c r="A38" s="97" t="s">
        <v>844</v>
      </c>
      <c r="B38" s="98">
        <v>6</v>
      </c>
      <c r="C38" s="153" t="s">
        <v>65</v>
      </c>
      <c r="D38" s="154" t="s">
        <v>66</v>
      </c>
      <c r="E38" s="154" t="s">
        <v>1366</v>
      </c>
      <c r="F38" s="154" t="s">
        <v>1314</v>
      </c>
      <c r="H38" s="158"/>
      <c r="I38" s="158"/>
    </row>
    <row r="39" spans="1:9" x14ac:dyDescent="0.2">
      <c r="A39" s="97" t="s">
        <v>844</v>
      </c>
      <c r="B39" s="98">
        <v>8</v>
      </c>
      <c r="C39" s="153" t="s">
        <v>72</v>
      </c>
      <c r="D39" s="154" t="s">
        <v>71</v>
      </c>
      <c r="E39" s="154" t="s">
        <v>1360</v>
      </c>
      <c r="F39" s="154" t="s">
        <v>805</v>
      </c>
      <c r="H39" s="158"/>
      <c r="I39" s="158"/>
    </row>
    <row r="40" spans="1:9" x14ac:dyDescent="0.2">
      <c r="A40" s="105" t="s">
        <v>77</v>
      </c>
      <c r="B40" s="104" t="s">
        <v>838</v>
      </c>
      <c r="C40" s="162" t="s">
        <v>78</v>
      </c>
      <c r="D40" s="163" t="s">
        <v>843</v>
      </c>
      <c r="E40" s="163" t="s">
        <v>842</v>
      </c>
      <c r="F40" s="140" t="s">
        <v>1315</v>
      </c>
      <c r="H40" s="158"/>
      <c r="I40" s="158"/>
    </row>
    <row r="41" spans="1:9" ht="12.6" customHeight="1" x14ac:dyDescent="0.2">
      <c r="A41" s="102" t="s">
        <v>77</v>
      </c>
      <c r="B41" s="101" t="s">
        <v>839</v>
      </c>
      <c r="C41" s="159" t="s">
        <v>79</v>
      </c>
      <c r="D41" s="165" t="s">
        <v>841</v>
      </c>
      <c r="E41" s="165" t="s">
        <v>840</v>
      </c>
      <c r="F41" s="185" t="s">
        <v>1316</v>
      </c>
      <c r="H41" s="158"/>
      <c r="I41" s="158"/>
    </row>
    <row r="42" spans="1:9" x14ac:dyDescent="0.2">
      <c r="A42" s="97" t="s">
        <v>837</v>
      </c>
      <c r="B42" s="98" t="s">
        <v>839</v>
      </c>
      <c r="C42" s="153" t="s">
        <v>79</v>
      </c>
      <c r="D42" s="153" t="s">
        <v>841</v>
      </c>
      <c r="E42" s="154" t="s">
        <v>840</v>
      </c>
      <c r="F42" s="185" t="s">
        <v>1316</v>
      </c>
      <c r="H42" s="158"/>
      <c r="I42" s="158"/>
    </row>
    <row r="43" spans="1:9" x14ac:dyDescent="0.2">
      <c r="A43" s="97" t="s">
        <v>837</v>
      </c>
      <c r="B43" s="98" t="s">
        <v>838</v>
      </c>
      <c r="C43" s="153" t="s">
        <v>78</v>
      </c>
      <c r="D43" s="153" t="s">
        <v>843</v>
      </c>
      <c r="E43" s="154" t="s">
        <v>842</v>
      </c>
      <c r="F43" s="186" t="s">
        <v>1315</v>
      </c>
      <c r="H43" s="158"/>
      <c r="I43" s="158"/>
    </row>
    <row r="44" spans="1:9" x14ac:dyDescent="0.2">
      <c r="A44" s="97" t="s">
        <v>837</v>
      </c>
      <c r="B44" s="98" t="s">
        <v>836</v>
      </c>
      <c r="C44" s="153" t="s">
        <v>835</v>
      </c>
      <c r="D44" s="153" t="s">
        <v>835</v>
      </c>
      <c r="E44" s="154" t="s">
        <v>1367</v>
      </c>
      <c r="F44" s="154" t="s">
        <v>1317</v>
      </c>
      <c r="H44" s="158"/>
      <c r="I44" s="158"/>
    </row>
    <row r="45" spans="1:9" x14ac:dyDescent="0.2">
      <c r="A45" s="97" t="s">
        <v>832</v>
      </c>
      <c r="B45" s="103">
        <v>1</v>
      </c>
      <c r="C45" s="164" t="s">
        <v>834</v>
      </c>
      <c r="D45" s="164" t="s">
        <v>834</v>
      </c>
      <c r="E45" s="164" t="s">
        <v>834</v>
      </c>
      <c r="F45" s="164" t="s">
        <v>834</v>
      </c>
      <c r="H45" s="158"/>
      <c r="I45" s="158"/>
    </row>
    <row r="46" spans="1:9" x14ac:dyDescent="0.2">
      <c r="A46" s="97" t="s">
        <v>832</v>
      </c>
      <c r="B46" s="103">
        <v>2</v>
      </c>
      <c r="C46" s="164" t="s">
        <v>833</v>
      </c>
      <c r="D46" s="164" t="s">
        <v>833</v>
      </c>
      <c r="E46" s="164" t="s">
        <v>833</v>
      </c>
      <c r="F46" s="164" t="s">
        <v>833</v>
      </c>
      <c r="H46" s="158"/>
      <c r="I46" s="158"/>
    </row>
    <row r="47" spans="1:9" x14ac:dyDescent="0.2">
      <c r="A47" s="97" t="s">
        <v>832</v>
      </c>
      <c r="B47" s="103">
        <v>3</v>
      </c>
      <c r="C47" s="164" t="s">
        <v>831</v>
      </c>
      <c r="D47" s="164" t="s">
        <v>831</v>
      </c>
      <c r="E47" s="164" t="s">
        <v>831</v>
      </c>
      <c r="F47" s="164" t="s">
        <v>831</v>
      </c>
      <c r="H47" s="158"/>
      <c r="I47" s="158"/>
    </row>
    <row r="48" spans="1:9" x14ac:dyDescent="0.2">
      <c r="A48" s="97" t="s">
        <v>828</v>
      </c>
      <c r="B48" s="103">
        <v>1</v>
      </c>
      <c r="C48" s="164" t="s">
        <v>830</v>
      </c>
      <c r="D48" s="164" t="s">
        <v>830</v>
      </c>
      <c r="E48" s="164" t="s">
        <v>830</v>
      </c>
      <c r="F48" s="164" t="s">
        <v>830</v>
      </c>
      <c r="H48" s="158"/>
      <c r="I48" s="158"/>
    </row>
    <row r="49" spans="1:9" x14ac:dyDescent="0.2">
      <c r="A49" s="97" t="s">
        <v>828</v>
      </c>
      <c r="B49" s="103">
        <v>2</v>
      </c>
      <c r="C49" s="164" t="s">
        <v>829</v>
      </c>
      <c r="D49" s="164" t="s">
        <v>829</v>
      </c>
      <c r="E49" s="164" t="s">
        <v>829</v>
      </c>
      <c r="F49" s="164" t="s">
        <v>829</v>
      </c>
      <c r="H49" s="158"/>
      <c r="I49" s="158"/>
    </row>
    <row r="50" spans="1:9" x14ac:dyDescent="0.2">
      <c r="A50" s="97" t="s">
        <v>828</v>
      </c>
      <c r="B50" s="103">
        <v>3</v>
      </c>
      <c r="C50" s="164" t="s">
        <v>827</v>
      </c>
      <c r="D50" s="164" t="s">
        <v>827</v>
      </c>
      <c r="E50" s="164" t="s">
        <v>827</v>
      </c>
      <c r="F50" s="164" t="s">
        <v>827</v>
      </c>
      <c r="H50" s="158"/>
      <c r="I50" s="158"/>
    </row>
    <row r="51" spans="1:9" x14ac:dyDescent="0.2">
      <c r="A51" s="97" t="s">
        <v>824</v>
      </c>
      <c r="B51" s="103">
        <v>1</v>
      </c>
      <c r="C51" s="164" t="s">
        <v>826</v>
      </c>
      <c r="D51" s="164" t="s">
        <v>826</v>
      </c>
      <c r="E51" s="164" t="s">
        <v>826</v>
      </c>
      <c r="F51" s="164" t="s">
        <v>826</v>
      </c>
      <c r="H51" s="158"/>
      <c r="I51" s="158"/>
    </row>
    <row r="52" spans="1:9" x14ac:dyDescent="0.2">
      <c r="A52" s="97" t="s">
        <v>824</v>
      </c>
      <c r="B52" s="103">
        <v>2</v>
      </c>
      <c r="C52" s="164" t="s">
        <v>825</v>
      </c>
      <c r="D52" s="164" t="s">
        <v>825</v>
      </c>
      <c r="E52" s="164" t="s">
        <v>825</v>
      </c>
      <c r="F52" s="164" t="s">
        <v>825</v>
      </c>
      <c r="H52" s="158"/>
      <c r="I52" s="158"/>
    </row>
    <row r="53" spans="1:9" x14ac:dyDescent="0.2">
      <c r="A53" s="97" t="s">
        <v>824</v>
      </c>
      <c r="B53" s="103">
        <v>3</v>
      </c>
      <c r="C53" s="164" t="s">
        <v>823</v>
      </c>
      <c r="D53" s="164" t="s">
        <v>823</v>
      </c>
      <c r="E53" s="164" t="s">
        <v>823</v>
      </c>
      <c r="F53" s="164" t="s">
        <v>823</v>
      </c>
      <c r="H53" s="158"/>
      <c r="I53" s="158"/>
    </row>
    <row r="54" spans="1:9" x14ac:dyDescent="0.2">
      <c r="A54" s="97" t="s">
        <v>820</v>
      </c>
      <c r="B54" s="103">
        <v>1</v>
      </c>
      <c r="C54" s="164" t="s">
        <v>822</v>
      </c>
      <c r="D54" s="164" t="s">
        <v>822</v>
      </c>
      <c r="E54" s="164" t="s">
        <v>822</v>
      </c>
      <c r="F54" s="164" t="s">
        <v>822</v>
      </c>
      <c r="H54" s="158"/>
      <c r="I54" s="158"/>
    </row>
    <row r="55" spans="1:9" x14ac:dyDescent="0.2">
      <c r="A55" s="97" t="s">
        <v>820</v>
      </c>
      <c r="B55" s="103">
        <v>2</v>
      </c>
      <c r="C55" s="164" t="s">
        <v>821</v>
      </c>
      <c r="D55" s="164" t="s">
        <v>821</v>
      </c>
      <c r="E55" s="164" t="s">
        <v>821</v>
      </c>
      <c r="F55" s="164" t="s">
        <v>821</v>
      </c>
      <c r="H55" s="158"/>
      <c r="I55" s="158"/>
    </row>
    <row r="56" spans="1:9" x14ac:dyDescent="0.2">
      <c r="A56" s="97" t="s">
        <v>820</v>
      </c>
      <c r="B56" s="103">
        <v>3</v>
      </c>
      <c r="C56" s="164" t="s">
        <v>819</v>
      </c>
      <c r="D56" s="164" t="s">
        <v>819</v>
      </c>
      <c r="E56" s="164" t="s">
        <v>819</v>
      </c>
      <c r="F56" s="164" t="s">
        <v>819</v>
      </c>
      <c r="H56" s="158"/>
      <c r="I56" s="158"/>
    </row>
    <row r="57" spans="1:9" x14ac:dyDescent="0.2">
      <c r="A57" s="97" t="s">
        <v>816</v>
      </c>
      <c r="B57" s="103">
        <v>1</v>
      </c>
      <c r="C57" s="164" t="s">
        <v>818</v>
      </c>
      <c r="D57" s="164" t="s">
        <v>818</v>
      </c>
      <c r="E57" s="164" t="s">
        <v>818</v>
      </c>
      <c r="F57" s="164" t="s">
        <v>818</v>
      </c>
      <c r="H57" s="158"/>
      <c r="I57" s="158"/>
    </row>
    <row r="58" spans="1:9" x14ac:dyDescent="0.2">
      <c r="A58" s="97" t="s">
        <v>816</v>
      </c>
      <c r="B58" s="103">
        <v>2</v>
      </c>
      <c r="C58" s="164" t="s">
        <v>817</v>
      </c>
      <c r="D58" s="164" t="s">
        <v>817</v>
      </c>
      <c r="E58" s="164" t="s">
        <v>817</v>
      </c>
      <c r="F58" s="164" t="s">
        <v>817</v>
      </c>
      <c r="H58" s="158"/>
      <c r="I58" s="158"/>
    </row>
    <row r="59" spans="1:9" x14ac:dyDescent="0.2">
      <c r="A59" s="97" t="s">
        <v>816</v>
      </c>
      <c r="B59" s="103">
        <v>3</v>
      </c>
      <c r="C59" s="164" t="s">
        <v>815</v>
      </c>
      <c r="D59" s="164" t="s">
        <v>815</v>
      </c>
      <c r="E59" s="164" t="s">
        <v>815</v>
      </c>
      <c r="F59" s="164" t="s">
        <v>815</v>
      </c>
      <c r="H59" s="158"/>
      <c r="I59" s="158"/>
    </row>
    <row r="60" spans="1:9" x14ac:dyDescent="0.2">
      <c r="A60" s="97" t="s">
        <v>812</v>
      </c>
      <c r="B60" s="103">
        <v>1</v>
      </c>
      <c r="C60" s="164" t="s">
        <v>814</v>
      </c>
      <c r="D60" s="164" t="s">
        <v>814</v>
      </c>
      <c r="E60" s="164" t="s">
        <v>814</v>
      </c>
      <c r="F60" s="164" t="s">
        <v>814</v>
      </c>
      <c r="H60" s="158"/>
      <c r="I60" s="158"/>
    </row>
    <row r="61" spans="1:9" x14ac:dyDescent="0.2">
      <c r="A61" s="97" t="s">
        <v>812</v>
      </c>
      <c r="B61" s="103">
        <v>2</v>
      </c>
      <c r="C61" s="164" t="s">
        <v>813</v>
      </c>
      <c r="D61" s="164" t="s">
        <v>813</v>
      </c>
      <c r="E61" s="164" t="s">
        <v>813</v>
      </c>
      <c r="F61" s="164" t="s">
        <v>813</v>
      </c>
      <c r="H61" s="158"/>
      <c r="I61" s="158"/>
    </row>
    <row r="62" spans="1:9" x14ac:dyDescent="0.2">
      <c r="A62" s="97" t="s">
        <v>812</v>
      </c>
      <c r="B62" s="103">
        <v>3</v>
      </c>
      <c r="C62" s="164" t="s">
        <v>811</v>
      </c>
      <c r="D62" s="164" t="s">
        <v>811</v>
      </c>
      <c r="E62" s="164" t="s">
        <v>811</v>
      </c>
      <c r="F62" s="164" t="s">
        <v>811</v>
      </c>
      <c r="H62" s="158"/>
      <c r="I62" s="158"/>
    </row>
    <row r="63" spans="1:9" s="100" customFormat="1" x14ac:dyDescent="0.2">
      <c r="A63" s="102" t="s">
        <v>80</v>
      </c>
      <c r="B63" s="101">
        <v>1</v>
      </c>
      <c r="C63" s="159" t="s">
        <v>75</v>
      </c>
      <c r="D63" s="165" t="s">
        <v>76</v>
      </c>
      <c r="E63" s="165" t="s">
        <v>807</v>
      </c>
      <c r="F63" s="185" t="s">
        <v>1318</v>
      </c>
      <c r="H63" s="169"/>
      <c r="I63" s="158"/>
    </row>
    <row r="64" spans="1:9" s="100" customFormat="1" x14ac:dyDescent="0.2">
      <c r="A64" s="102" t="s">
        <v>80</v>
      </c>
      <c r="B64" s="101">
        <v>2</v>
      </c>
      <c r="C64" s="159" t="s">
        <v>73</v>
      </c>
      <c r="D64" s="165" t="s">
        <v>74</v>
      </c>
      <c r="E64" s="165" t="s">
        <v>806</v>
      </c>
      <c r="F64" s="185" t="s">
        <v>1407</v>
      </c>
      <c r="H64" s="169"/>
      <c r="I64" s="158"/>
    </row>
    <row r="65" spans="1:9" s="100" customFormat="1" x14ac:dyDescent="0.2">
      <c r="A65" s="102" t="s">
        <v>810</v>
      </c>
      <c r="B65" s="101">
        <v>1</v>
      </c>
      <c r="C65" s="159" t="s">
        <v>75</v>
      </c>
      <c r="D65" s="165" t="s">
        <v>76</v>
      </c>
      <c r="E65" s="165" t="s">
        <v>807</v>
      </c>
      <c r="F65" s="185" t="s">
        <v>1318</v>
      </c>
      <c r="H65" s="169"/>
      <c r="I65" s="158"/>
    </row>
    <row r="66" spans="1:9" s="100" customFormat="1" x14ac:dyDescent="0.2">
      <c r="A66" s="102" t="s">
        <v>810</v>
      </c>
      <c r="B66" s="101">
        <v>2</v>
      </c>
      <c r="C66" s="159" t="s">
        <v>73</v>
      </c>
      <c r="D66" s="165" t="s">
        <v>74</v>
      </c>
      <c r="E66" s="165" t="s">
        <v>806</v>
      </c>
      <c r="F66" s="185" t="s">
        <v>1407</v>
      </c>
      <c r="H66" s="169"/>
      <c r="I66" s="158"/>
    </row>
    <row r="67" spans="1:9" s="100" customFormat="1" x14ac:dyDescent="0.2">
      <c r="A67" s="102" t="s">
        <v>810</v>
      </c>
      <c r="B67" s="101">
        <v>3</v>
      </c>
      <c r="C67" s="166" t="s">
        <v>81</v>
      </c>
      <c r="D67" s="166" t="s">
        <v>81</v>
      </c>
      <c r="E67" s="166" t="s">
        <v>809</v>
      </c>
      <c r="F67" s="187" t="s">
        <v>808</v>
      </c>
      <c r="H67" s="169"/>
      <c r="I67" s="158"/>
    </row>
    <row r="68" spans="1:9" s="100" customFormat="1" x14ac:dyDescent="0.2">
      <c r="A68" s="102" t="s">
        <v>82</v>
      </c>
      <c r="B68" s="101">
        <v>1</v>
      </c>
      <c r="C68" s="159" t="s">
        <v>75</v>
      </c>
      <c r="D68" s="165" t="s">
        <v>76</v>
      </c>
      <c r="E68" s="165" t="s">
        <v>807</v>
      </c>
      <c r="F68" s="185" t="s">
        <v>1318</v>
      </c>
      <c r="H68" s="169"/>
      <c r="I68" s="158"/>
    </row>
    <row r="69" spans="1:9" s="100" customFormat="1" x14ac:dyDescent="0.2">
      <c r="A69" s="102" t="s">
        <v>82</v>
      </c>
      <c r="B69" s="101">
        <v>2</v>
      </c>
      <c r="C69" s="159" t="s">
        <v>73</v>
      </c>
      <c r="D69" s="165" t="s">
        <v>74</v>
      </c>
      <c r="E69" s="165" t="s">
        <v>806</v>
      </c>
      <c r="F69" s="185" t="s">
        <v>1407</v>
      </c>
      <c r="H69" s="169"/>
      <c r="I69" s="158"/>
    </row>
    <row r="70" spans="1:9" s="100" customFormat="1" x14ac:dyDescent="0.2">
      <c r="A70" s="102" t="s">
        <v>82</v>
      </c>
      <c r="B70" s="101">
        <v>8</v>
      </c>
      <c r="C70" s="159" t="s">
        <v>72</v>
      </c>
      <c r="D70" s="165" t="s">
        <v>71</v>
      </c>
      <c r="E70" s="154" t="s">
        <v>1360</v>
      </c>
      <c r="F70" s="188" t="s">
        <v>805</v>
      </c>
      <c r="H70" s="169"/>
      <c r="I70" s="158"/>
    </row>
    <row r="71" spans="1:9" x14ac:dyDescent="0.2">
      <c r="H71" s="158"/>
      <c r="I71" s="158"/>
    </row>
    <row r="72" spans="1:9" x14ac:dyDescent="0.2">
      <c r="H72" s="158"/>
      <c r="I72" s="158"/>
    </row>
    <row r="73" spans="1:9" x14ac:dyDescent="0.2">
      <c r="H73" s="158"/>
      <c r="I73" s="158"/>
    </row>
    <row r="74" spans="1:9" x14ac:dyDescent="0.2">
      <c r="H74" s="158"/>
      <c r="I74" s="158"/>
    </row>
    <row r="75" spans="1:9" x14ac:dyDescent="0.2">
      <c r="H75" s="158"/>
      <c r="I75" s="158"/>
    </row>
    <row r="76" spans="1:9" x14ac:dyDescent="0.2">
      <c r="H76" s="158"/>
      <c r="I76" s="158"/>
    </row>
    <row r="77" spans="1:9" x14ac:dyDescent="0.2">
      <c r="H77" s="158"/>
      <c r="I77" s="158"/>
    </row>
    <row r="78" spans="1:9" x14ac:dyDescent="0.2">
      <c r="H78" s="158"/>
      <c r="I78" s="158"/>
    </row>
    <row r="79" spans="1:9" x14ac:dyDescent="0.2">
      <c r="H79" s="158"/>
      <c r="I79" s="158"/>
    </row>
    <row r="80" spans="1:9" x14ac:dyDescent="0.2">
      <c r="H80" s="158"/>
      <c r="I80" s="158"/>
    </row>
    <row r="81" spans="8:9" x14ac:dyDescent="0.2">
      <c r="H81" s="158"/>
      <c r="I81" s="158"/>
    </row>
    <row r="82" spans="8:9" x14ac:dyDescent="0.2">
      <c r="H82" s="158"/>
      <c r="I82" s="158"/>
    </row>
    <row r="83" spans="8:9" x14ac:dyDescent="0.2">
      <c r="H83" s="158"/>
      <c r="I83" s="158"/>
    </row>
    <row r="84" spans="8:9" x14ac:dyDescent="0.2">
      <c r="H84" s="158"/>
      <c r="I84" s="158"/>
    </row>
    <row r="85" spans="8:9" x14ac:dyDescent="0.2">
      <c r="H85" s="158"/>
      <c r="I85" s="158"/>
    </row>
    <row r="86" spans="8:9" x14ac:dyDescent="0.2">
      <c r="H86" s="158"/>
      <c r="I86" s="158"/>
    </row>
    <row r="87" spans="8:9" x14ac:dyDescent="0.2">
      <c r="H87" s="158"/>
      <c r="I87" s="158"/>
    </row>
    <row r="88" spans="8:9" x14ac:dyDescent="0.2">
      <c r="H88" s="158"/>
      <c r="I88" s="158"/>
    </row>
    <row r="89" spans="8:9" x14ac:dyDescent="0.2">
      <c r="H89" s="158"/>
      <c r="I89" s="158"/>
    </row>
    <row r="90" spans="8:9" x14ac:dyDescent="0.2">
      <c r="H90" s="158"/>
      <c r="I90" s="158"/>
    </row>
    <row r="91" spans="8:9" x14ac:dyDescent="0.2">
      <c r="H91" s="158"/>
      <c r="I91" s="158"/>
    </row>
    <row r="92" spans="8:9" x14ac:dyDescent="0.2">
      <c r="H92" s="158"/>
      <c r="I92" s="158"/>
    </row>
    <row r="93" spans="8:9" x14ac:dyDescent="0.2">
      <c r="H93" s="158"/>
      <c r="I93" s="158"/>
    </row>
    <row r="94" spans="8:9" x14ac:dyDescent="0.2">
      <c r="H94" s="158"/>
      <c r="I94" s="158"/>
    </row>
    <row r="95" spans="8:9" x14ac:dyDescent="0.2">
      <c r="H95" s="158"/>
      <c r="I95" s="158"/>
    </row>
    <row r="96" spans="8:9" x14ac:dyDescent="0.2">
      <c r="H96" s="158"/>
      <c r="I96" s="158"/>
    </row>
    <row r="97" spans="8:9" x14ac:dyDescent="0.2">
      <c r="H97" s="158"/>
      <c r="I97" s="158"/>
    </row>
    <row r="98" spans="8:9" x14ac:dyDescent="0.2">
      <c r="H98" s="158"/>
      <c r="I98" s="158"/>
    </row>
    <row r="99" spans="8:9" x14ac:dyDescent="0.2">
      <c r="H99" s="158"/>
      <c r="I99" s="158"/>
    </row>
    <row r="100" spans="8:9" x14ac:dyDescent="0.2">
      <c r="H100" s="158"/>
      <c r="I100" s="158"/>
    </row>
    <row r="101" spans="8:9" x14ac:dyDescent="0.2">
      <c r="H101" s="158"/>
      <c r="I101" s="154"/>
    </row>
    <row r="102" spans="8:9" x14ac:dyDescent="0.2">
      <c r="I102" s="140"/>
    </row>
    <row r="103" spans="8:9" x14ac:dyDescent="0.2">
      <c r="I103" s="140"/>
    </row>
    <row r="104" spans="8:9" x14ac:dyDescent="0.2">
      <c r="I104" s="140"/>
    </row>
    <row r="105" spans="8:9" x14ac:dyDescent="0.2">
      <c r="I105" s="140"/>
    </row>
    <row r="106" spans="8:9" x14ac:dyDescent="0.2">
      <c r="I106" s="140"/>
    </row>
    <row r="107" spans="8:9" x14ac:dyDescent="0.2">
      <c r="I107" s="140"/>
    </row>
    <row r="108" spans="8:9" x14ac:dyDescent="0.2">
      <c r="I108" s="140"/>
    </row>
    <row r="109" spans="8:9" x14ac:dyDescent="0.2">
      <c r="I109" s="140"/>
    </row>
    <row r="110" spans="8:9" x14ac:dyDescent="0.2">
      <c r="I110" s="140"/>
    </row>
    <row r="111" spans="8:9" x14ac:dyDescent="0.2">
      <c r="I111" s="140"/>
    </row>
    <row r="112" spans="8:9" x14ac:dyDescent="0.2">
      <c r="I112" s="140"/>
    </row>
    <row r="113" spans="9:9" x14ac:dyDescent="0.2">
      <c r="I113" s="140"/>
    </row>
    <row r="114" spans="9:9" x14ac:dyDescent="0.2">
      <c r="I114" s="140"/>
    </row>
    <row r="115" spans="9:9" x14ac:dyDescent="0.2">
      <c r="I115" s="140"/>
    </row>
    <row r="116" spans="9:9" x14ac:dyDescent="0.2">
      <c r="I116" s="140"/>
    </row>
    <row r="117" spans="9:9" x14ac:dyDescent="0.2">
      <c r="I117" s="140"/>
    </row>
    <row r="118" spans="9:9" x14ac:dyDescent="0.2">
      <c r="I118" s="140"/>
    </row>
    <row r="119" spans="9:9" x14ac:dyDescent="0.2">
      <c r="I119" s="140"/>
    </row>
    <row r="120" spans="9:9" x14ac:dyDescent="0.2">
      <c r="I120" s="140"/>
    </row>
    <row r="121" spans="9:9" x14ac:dyDescent="0.2">
      <c r="I121" s="140"/>
    </row>
    <row r="122" spans="9:9" x14ac:dyDescent="0.2">
      <c r="I122" s="140"/>
    </row>
    <row r="123" spans="9:9" x14ac:dyDescent="0.2">
      <c r="I123" s="140"/>
    </row>
    <row r="124" spans="9:9" x14ac:dyDescent="0.2">
      <c r="I124" s="140"/>
    </row>
    <row r="125" spans="9:9" x14ac:dyDescent="0.2">
      <c r="I125" s="140"/>
    </row>
    <row r="126" spans="9:9" x14ac:dyDescent="0.2">
      <c r="I126" s="140"/>
    </row>
    <row r="127" spans="9:9" x14ac:dyDescent="0.2">
      <c r="I127" s="140"/>
    </row>
    <row r="128" spans="9:9" x14ac:dyDescent="0.2">
      <c r="I128" s="140"/>
    </row>
    <row r="129" spans="9:9" x14ac:dyDescent="0.2">
      <c r="I129" s="140"/>
    </row>
    <row r="130" spans="9:9" x14ac:dyDescent="0.2">
      <c r="I130" s="140"/>
    </row>
    <row r="131" spans="9:9" x14ac:dyDescent="0.2">
      <c r="I131" s="140"/>
    </row>
    <row r="132" spans="9:9" x14ac:dyDescent="0.2">
      <c r="I132" s="140"/>
    </row>
    <row r="133" spans="9:9" x14ac:dyDescent="0.2">
      <c r="I133" s="140"/>
    </row>
    <row r="134" spans="9:9" x14ac:dyDescent="0.2">
      <c r="I134" s="140"/>
    </row>
    <row r="135" spans="9:9" x14ac:dyDescent="0.2">
      <c r="I135" s="140"/>
    </row>
    <row r="136" spans="9:9" x14ac:dyDescent="0.2">
      <c r="I136" s="140"/>
    </row>
    <row r="137" spans="9:9" x14ac:dyDescent="0.2">
      <c r="I137" s="140"/>
    </row>
    <row r="138" spans="9:9" x14ac:dyDescent="0.2">
      <c r="I138" s="140"/>
    </row>
    <row r="139" spans="9:9" x14ac:dyDescent="0.2">
      <c r="I139" s="140"/>
    </row>
    <row r="140" spans="9:9" x14ac:dyDescent="0.2">
      <c r="I140" s="140"/>
    </row>
    <row r="141" spans="9:9" x14ac:dyDescent="0.2">
      <c r="I141" s="140"/>
    </row>
    <row r="142" spans="9:9" x14ac:dyDescent="0.2">
      <c r="I142" s="140"/>
    </row>
    <row r="143" spans="9:9" x14ac:dyDescent="0.2">
      <c r="I143" s="140"/>
    </row>
    <row r="144" spans="9:9" x14ac:dyDescent="0.2">
      <c r="I144" s="140"/>
    </row>
    <row r="145" spans="9:9" x14ac:dyDescent="0.2">
      <c r="I145" s="140"/>
    </row>
    <row r="146" spans="9:9" x14ac:dyDescent="0.2">
      <c r="I146" s="140"/>
    </row>
    <row r="147" spans="9:9" x14ac:dyDescent="0.2">
      <c r="I147" s="140"/>
    </row>
    <row r="148" spans="9:9" x14ac:dyDescent="0.2">
      <c r="I148" s="140"/>
    </row>
    <row r="149" spans="9:9" x14ac:dyDescent="0.2">
      <c r="I149" s="140"/>
    </row>
    <row r="150" spans="9:9" x14ac:dyDescent="0.2">
      <c r="I150" s="140"/>
    </row>
    <row r="151" spans="9:9" x14ac:dyDescent="0.2">
      <c r="I151" s="140"/>
    </row>
    <row r="152" spans="9:9" x14ac:dyDescent="0.2">
      <c r="I152" s="140"/>
    </row>
    <row r="153" spans="9:9" x14ac:dyDescent="0.2">
      <c r="I153" s="140"/>
    </row>
    <row r="154" spans="9:9" x14ac:dyDescent="0.2">
      <c r="I154" s="140"/>
    </row>
    <row r="155" spans="9:9" x14ac:dyDescent="0.2">
      <c r="I155" s="140"/>
    </row>
    <row r="156" spans="9:9" x14ac:dyDescent="0.2">
      <c r="I156" s="140"/>
    </row>
    <row r="157" spans="9:9" x14ac:dyDescent="0.2">
      <c r="I157" s="140"/>
    </row>
    <row r="158" spans="9:9" x14ac:dyDescent="0.2">
      <c r="I158" s="140"/>
    </row>
    <row r="159" spans="9:9" x14ac:dyDescent="0.2">
      <c r="I159" s="140"/>
    </row>
    <row r="160" spans="9:9" x14ac:dyDescent="0.2">
      <c r="I160" s="140"/>
    </row>
    <row r="161" spans="9:9" x14ac:dyDescent="0.2">
      <c r="I161" s="140"/>
    </row>
    <row r="162" spans="9:9" x14ac:dyDescent="0.2">
      <c r="I162" s="140"/>
    </row>
    <row r="163" spans="9:9" x14ac:dyDescent="0.2">
      <c r="I163" s="140"/>
    </row>
    <row r="164" spans="9:9" x14ac:dyDescent="0.2">
      <c r="I164" s="140"/>
    </row>
    <row r="165" spans="9:9" x14ac:dyDescent="0.2">
      <c r="I165" s="140"/>
    </row>
    <row r="166" spans="9:9" x14ac:dyDescent="0.2">
      <c r="I166" s="140"/>
    </row>
    <row r="167" spans="9:9" x14ac:dyDescent="0.2">
      <c r="I167" s="140"/>
    </row>
    <row r="168" spans="9:9" x14ac:dyDescent="0.2">
      <c r="I168" s="140"/>
    </row>
    <row r="169" spans="9:9" x14ac:dyDescent="0.2">
      <c r="I169" s="140"/>
    </row>
    <row r="170" spans="9:9" x14ac:dyDescent="0.2">
      <c r="I170" s="140"/>
    </row>
    <row r="171" spans="9:9" x14ac:dyDescent="0.2">
      <c r="I171" s="140"/>
    </row>
    <row r="172" spans="9:9" x14ac:dyDescent="0.2">
      <c r="I172" s="140"/>
    </row>
    <row r="173" spans="9:9" x14ac:dyDescent="0.2">
      <c r="I173" s="140"/>
    </row>
    <row r="174" spans="9:9" x14ac:dyDescent="0.2">
      <c r="I174" s="140"/>
    </row>
    <row r="175" spans="9:9" x14ac:dyDescent="0.2">
      <c r="I175" s="140"/>
    </row>
    <row r="176" spans="9:9" x14ac:dyDescent="0.2">
      <c r="I176" s="140"/>
    </row>
    <row r="177" spans="9:9" x14ac:dyDescent="0.2">
      <c r="I177" s="140"/>
    </row>
    <row r="178" spans="9:9" x14ac:dyDescent="0.2">
      <c r="I178" s="140"/>
    </row>
    <row r="179" spans="9:9" x14ac:dyDescent="0.2">
      <c r="I179" s="140"/>
    </row>
    <row r="180" spans="9:9" x14ac:dyDescent="0.2">
      <c r="I180" s="140"/>
    </row>
    <row r="181" spans="9:9" x14ac:dyDescent="0.2">
      <c r="I181" s="140"/>
    </row>
    <row r="182" spans="9:9" x14ac:dyDescent="0.2">
      <c r="I182" s="140"/>
    </row>
    <row r="183" spans="9:9" x14ac:dyDescent="0.2">
      <c r="I183" s="140"/>
    </row>
    <row r="184" spans="9:9" x14ac:dyDescent="0.2">
      <c r="I184" s="140"/>
    </row>
    <row r="185" spans="9:9" x14ac:dyDescent="0.2">
      <c r="I185" s="140"/>
    </row>
    <row r="186" spans="9:9" x14ac:dyDescent="0.2">
      <c r="I186" s="140"/>
    </row>
    <row r="187" spans="9:9" x14ac:dyDescent="0.2">
      <c r="I187" s="140"/>
    </row>
    <row r="188" spans="9:9" x14ac:dyDescent="0.2">
      <c r="I188" s="140"/>
    </row>
    <row r="189" spans="9:9" x14ac:dyDescent="0.2">
      <c r="I189" s="140"/>
    </row>
    <row r="190" spans="9:9" x14ac:dyDescent="0.2">
      <c r="I190" s="140"/>
    </row>
    <row r="191" spans="9:9" x14ac:dyDescent="0.2">
      <c r="I191" s="140"/>
    </row>
    <row r="192" spans="9:9" x14ac:dyDescent="0.2">
      <c r="I192" s="140"/>
    </row>
    <row r="193" spans="9:9" x14ac:dyDescent="0.2">
      <c r="I193" s="140"/>
    </row>
    <row r="194" spans="9:9" x14ac:dyDescent="0.2">
      <c r="I194" s="140"/>
    </row>
    <row r="195" spans="9:9" x14ac:dyDescent="0.2">
      <c r="I195" s="140"/>
    </row>
    <row r="196" spans="9:9" x14ac:dyDescent="0.2">
      <c r="I196" s="140"/>
    </row>
    <row r="197" spans="9:9" x14ac:dyDescent="0.2">
      <c r="I197" s="140"/>
    </row>
    <row r="198" spans="9:9" x14ac:dyDescent="0.2">
      <c r="I198" s="140"/>
    </row>
    <row r="199" spans="9:9" x14ac:dyDescent="0.2">
      <c r="I199" s="140"/>
    </row>
    <row r="200" spans="9:9" x14ac:dyDescent="0.2">
      <c r="I200" s="140"/>
    </row>
    <row r="201" spans="9:9" x14ac:dyDescent="0.2">
      <c r="I201" s="140"/>
    </row>
    <row r="202" spans="9:9" x14ac:dyDescent="0.2">
      <c r="I202" s="140"/>
    </row>
    <row r="203" spans="9:9" x14ac:dyDescent="0.2">
      <c r="I203" s="140"/>
    </row>
    <row r="204" spans="9:9" x14ac:dyDescent="0.2">
      <c r="I204" s="140"/>
    </row>
    <row r="205" spans="9:9" x14ac:dyDescent="0.2">
      <c r="I205" s="140"/>
    </row>
    <row r="206" spans="9:9" x14ac:dyDescent="0.2">
      <c r="I206" s="140"/>
    </row>
    <row r="207" spans="9:9" x14ac:dyDescent="0.2">
      <c r="I207" s="140"/>
    </row>
    <row r="208" spans="9:9" x14ac:dyDescent="0.2">
      <c r="I208" s="140"/>
    </row>
    <row r="209" spans="9:9" x14ac:dyDescent="0.2">
      <c r="I209" s="140"/>
    </row>
    <row r="210" spans="9:9" x14ac:dyDescent="0.2">
      <c r="I210" s="140"/>
    </row>
    <row r="211" spans="9:9" x14ac:dyDescent="0.2">
      <c r="I211" s="140"/>
    </row>
    <row r="212" spans="9:9" x14ac:dyDescent="0.2">
      <c r="I212" s="140"/>
    </row>
    <row r="213" spans="9:9" x14ac:dyDescent="0.2">
      <c r="I213" s="140"/>
    </row>
    <row r="214" spans="9:9" x14ac:dyDescent="0.2">
      <c r="I214" s="140"/>
    </row>
    <row r="215" spans="9:9" x14ac:dyDescent="0.2">
      <c r="I215" s="140"/>
    </row>
    <row r="216" spans="9:9" x14ac:dyDescent="0.2">
      <c r="I216" s="140"/>
    </row>
    <row r="217" spans="9:9" x14ac:dyDescent="0.2">
      <c r="I217" s="140"/>
    </row>
    <row r="218" spans="9:9" x14ac:dyDescent="0.2">
      <c r="I218" s="140"/>
    </row>
    <row r="219" spans="9:9" x14ac:dyDescent="0.2">
      <c r="I219" s="140"/>
    </row>
    <row r="220" spans="9:9" x14ac:dyDescent="0.2">
      <c r="I220" s="140"/>
    </row>
    <row r="221" spans="9:9" x14ac:dyDescent="0.2">
      <c r="I221" s="140"/>
    </row>
    <row r="222" spans="9:9" x14ac:dyDescent="0.2">
      <c r="I222" s="140"/>
    </row>
    <row r="223" spans="9:9" x14ac:dyDescent="0.2">
      <c r="I223" s="140"/>
    </row>
    <row r="224" spans="9:9" x14ac:dyDescent="0.2">
      <c r="I224" s="140"/>
    </row>
    <row r="225" spans="9:9" x14ac:dyDescent="0.2">
      <c r="I225" s="140"/>
    </row>
    <row r="226" spans="9:9" x14ac:dyDescent="0.2">
      <c r="I226" s="140"/>
    </row>
    <row r="227" spans="9:9" x14ac:dyDescent="0.2">
      <c r="I227" s="140"/>
    </row>
    <row r="228" spans="9:9" x14ac:dyDescent="0.2">
      <c r="I228" s="140"/>
    </row>
    <row r="229" spans="9:9" x14ac:dyDescent="0.2">
      <c r="I229" s="140"/>
    </row>
    <row r="230" spans="9:9" x14ac:dyDescent="0.2">
      <c r="I230" s="140"/>
    </row>
    <row r="231" spans="9:9" x14ac:dyDescent="0.2">
      <c r="I231" s="140"/>
    </row>
    <row r="232" spans="9:9" x14ac:dyDescent="0.2">
      <c r="I232" s="140"/>
    </row>
    <row r="233" spans="9:9" x14ac:dyDescent="0.2">
      <c r="I233" s="140"/>
    </row>
    <row r="234" spans="9:9" x14ac:dyDescent="0.2">
      <c r="I234" s="140"/>
    </row>
    <row r="235" spans="9:9" x14ac:dyDescent="0.2">
      <c r="I235" s="140"/>
    </row>
    <row r="236" spans="9:9" x14ac:dyDescent="0.2">
      <c r="I236" s="140"/>
    </row>
    <row r="237" spans="9:9" x14ac:dyDescent="0.2">
      <c r="I237" s="140"/>
    </row>
    <row r="238" spans="9:9" x14ac:dyDescent="0.2">
      <c r="I238" s="140"/>
    </row>
    <row r="239" spans="9:9" x14ac:dyDescent="0.2">
      <c r="I239" s="140"/>
    </row>
    <row r="240" spans="9:9" x14ac:dyDescent="0.2">
      <c r="I240" s="140"/>
    </row>
    <row r="241" spans="9:9" x14ac:dyDescent="0.2">
      <c r="I241" s="140"/>
    </row>
    <row r="242" spans="9:9" x14ac:dyDescent="0.2">
      <c r="I242" s="140"/>
    </row>
    <row r="243" spans="9:9" x14ac:dyDescent="0.2">
      <c r="I243" s="140"/>
    </row>
    <row r="244" spans="9:9" x14ac:dyDescent="0.2">
      <c r="I244" s="140"/>
    </row>
    <row r="245" spans="9:9" x14ac:dyDescent="0.2">
      <c r="I245" s="140"/>
    </row>
    <row r="246" spans="9:9" x14ac:dyDescent="0.2">
      <c r="I246" s="140"/>
    </row>
    <row r="247" spans="9:9" x14ac:dyDescent="0.2">
      <c r="I247" s="140"/>
    </row>
    <row r="248" spans="9:9" x14ac:dyDescent="0.2">
      <c r="I248" s="140"/>
    </row>
    <row r="249" spans="9:9" x14ac:dyDescent="0.2">
      <c r="I249" s="140"/>
    </row>
    <row r="250" spans="9:9" x14ac:dyDescent="0.2">
      <c r="I250" s="140"/>
    </row>
    <row r="251" spans="9:9" x14ac:dyDescent="0.2">
      <c r="I251" s="140"/>
    </row>
    <row r="252" spans="9:9" x14ac:dyDescent="0.2">
      <c r="I252" s="140"/>
    </row>
    <row r="253" spans="9:9" x14ac:dyDescent="0.2">
      <c r="I253" s="140"/>
    </row>
    <row r="254" spans="9:9" x14ac:dyDescent="0.2">
      <c r="I254" s="140"/>
    </row>
    <row r="255" spans="9:9" x14ac:dyDescent="0.2">
      <c r="I255" s="140"/>
    </row>
    <row r="256" spans="9:9" x14ac:dyDescent="0.2">
      <c r="I256" s="140"/>
    </row>
    <row r="257" spans="9:9" x14ac:dyDescent="0.2">
      <c r="I257" s="140"/>
    </row>
    <row r="258" spans="9:9" x14ac:dyDescent="0.2">
      <c r="I258" s="140"/>
    </row>
    <row r="259" spans="9:9" x14ac:dyDescent="0.2">
      <c r="I259" s="140"/>
    </row>
    <row r="260" spans="9:9" x14ac:dyDescent="0.2">
      <c r="I260" s="140"/>
    </row>
    <row r="261" spans="9:9" x14ac:dyDescent="0.2">
      <c r="I261" s="140"/>
    </row>
    <row r="262" spans="9:9" x14ac:dyDescent="0.2">
      <c r="I262" s="140"/>
    </row>
    <row r="263" spans="9:9" x14ac:dyDescent="0.2">
      <c r="I263" s="140"/>
    </row>
    <row r="264" spans="9:9" x14ac:dyDescent="0.2">
      <c r="I264" s="140"/>
    </row>
    <row r="265" spans="9:9" x14ac:dyDescent="0.2">
      <c r="I265" s="140"/>
    </row>
    <row r="266" spans="9:9" x14ac:dyDescent="0.2">
      <c r="I266" s="140"/>
    </row>
    <row r="267" spans="9:9" x14ac:dyDescent="0.2">
      <c r="I267" s="140"/>
    </row>
    <row r="268" spans="9:9" x14ac:dyDescent="0.2">
      <c r="I268" s="140"/>
    </row>
    <row r="269" spans="9:9" x14ac:dyDescent="0.2">
      <c r="I269" s="140"/>
    </row>
    <row r="270" spans="9:9" x14ac:dyDescent="0.2">
      <c r="I270" s="140"/>
    </row>
    <row r="271" spans="9:9" x14ac:dyDescent="0.2">
      <c r="I271" s="140"/>
    </row>
    <row r="272" spans="9:9" x14ac:dyDescent="0.2">
      <c r="I272" s="140"/>
    </row>
    <row r="273" spans="9:9" x14ac:dyDescent="0.2">
      <c r="I273" s="140"/>
    </row>
    <row r="274" spans="9:9" x14ac:dyDescent="0.2">
      <c r="I274" s="140"/>
    </row>
    <row r="275" spans="9:9" x14ac:dyDescent="0.2">
      <c r="I275" s="140"/>
    </row>
    <row r="276" spans="9:9" x14ac:dyDescent="0.2">
      <c r="I276" s="140"/>
    </row>
    <row r="277" spans="9:9" x14ac:dyDescent="0.2">
      <c r="I277" s="140"/>
    </row>
    <row r="278" spans="9:9" x14ac:dyDescent="0.2">
      <c r="I278" s="140"/>
    </row>
    <row r="279" spans="9:9" x14ac:dyDescent="0.2">
      <c r="I279" s="140"/>
    </row>
    <row r="280" spans="9:9" x14ac:dyDescent="0.2">
      <c r="I280" s="140"/>
    </row>
    <row r="281" spans="9:9" x14ac:dyDescent="0.2">
      <c r="I281" s="140"/>
    </row>
    <row r="282" spans="9:9" x14ac:dyDescent="0.2">
      <c r="I282" s="140"/>
    </row>
    <row r="283" spans="9:9" x14ac:dyDescent="0.2">
      <c r="I283" s="140"/>
    </row>
    <row r="284" spans="9:9" x14ac:dyDescent="0.2">
      <c r="I284" s="140"/>
    </row>
    <row r="285" spans="9:9" x14ac:dyDescent="0.2">
      <c r="I285" s="140"/>
    </row>
    <row r="286" spans="9:9" x14ac:dyDescent="0.2">
      <c r="I286" s="140"/>
    </row>
    <row r="287" spans="9:9" x14ac:dyDescent="0.2">
      <c r="I287" s="140"/>
    </row>
    <row r="288" spans="9:9" x14ac:dyDescent="0.2">
      <c r="I288" s="140"/>
    </row>
    <row r="289" spans="9:9" x14ac:dyDescent="0.2">
      <c r="I289" s="140"/>
    </row>
    <row r="290" spans="9:9" x14ac:dyDescent="0.2">
      <c r="I290" s="140"/>
    </row>
    <row r="291" spans="9:9" x14ac:dyDescent="0.2">
      <c r="I291" s="140"/>
    </row>
    <row r="292" spans="9:9" x14ac:dyDescent="0.2">
      <c r="I292" s="140"/>
    </row>
    <row r="293" spans="9:9" x14ac:dyDescent="0.2">
      <c r="I293" s="140"/>
    </row>
    <row r="294" spans="9:9" x14ac:dyDescent="0.2">
      <c r="I294" s="140"/>
    </row>
    <row r="295" spans="9:9" x14ac:dyDescent="0.2">
      <c r="I295" s="140"/>
    </row>
    <row r="296" spans="9:9" x14ac:dyDescent="0.2">
      <c r="I296" s="140"/>
    </row>
    <row r="297" spans="9:9" x14ac:dyDescent="0.2">
      <c r="I297" s="140"/>
    </row>
    <row r="298" spans="9:9" x14ac:dyDescent="0.2">
      <c r="I298" s="140"/>
    </row>
    <row r="299" spans="9:9" x14ac:dyDescent="0.2">
      <c r="I299" s="140"/>
    </row>
    <row r="300" spans="9:9" x14ac:dyDescent="0.2">
      <c r="I300" s="140"/>
    </row>
    <row r="301" spans="9:9" x14ac:dyDescent="0.2">
      <c r="I301" s="140"/>
    </row>
    <row r="302" spans="9:9" x14ac:dyDescent="0.2">
      <c r="I302" s="140"/>
    </row>
    <row r="303" spans="9:9" x14ac:dyDescent="0.2">
      <c r="I303" s="140"/>
    </row>
    <row r="304" spans="9:9" x14ac:dyDescent="0.2">
      <c r="I304" s="140"/>
    </row>
    <row r="305" spans="9:9" x14ac:dyDescent="0.2">
      <c r="I305" s="140"/>
    </row>
    <row r="306" spans="9:9" x14ac:dyDescent="0.2">
      <c r="I306" s="140"/>
    </row>
    <row r="307" spans="9:9" x14ac:dyDescent="0.2">
      <c r="I307" s="140"/>
    </row>
    <row r="308" spans="9:9" x14ac:dyDescent="0.2">
      <c r="I308" s="140"/>
    </row>
    <row r="309" spans="9:9" x14ac:dyDescent="0.2">
      <c r="I309" s="140"/>
    </row>
    <row r="310" spans="9:9" x14ac:dyDescent="0.2">
      <c r="I310" s="140"/>
    </row>
    <row r="311" spans="9:9" x14ac:dyDescent="0.2">
      <c r="I311" s="140"/>
    </row>
    <row r="312" spans="9:9" x14ac:dyDescent="0.2">
      <c r="I312" s="140"/>
    </row>
    <row r="313" spans="9:9" x14ac:dyDescent="0.2">
      <c r="I313" s="140"/>
    </row>
    <row r="314" spans="9:9" x14ac:dyDescent="0.2">
      <c r="I314" s="140"/>
    </row>
    <row r="315" spans="9:9" x14ac:dyDescent="0.2">
      <c r="I315" s="140"/>
    </row>
    <row r="316" spans="9:9" x14ac:dyDescent="0.2">
      <c r="I316" s="140"/>
    </row>
    <row r="317" spans="9:9" x14ac:dyDescent="0.2">
      <c r="I317" s="140"/>
    </row>
    <row r="318" spans="9:9" x14ac:dyDescent="0.2">
      <c r="I318" s="140"/>
    </row>
    <row r="319" spans="9:9" x14ac:dyDescent="0.2">
      <c r="I319" s="140"/>
    </row>
    <row r="320" spans="9:9" x14ac:dyDescent="0.2">
      <c r="I320" s="140"/>
    </row>
    <row r="321" spans="9:9" x14ac:dyDescent="0.2">
      <c r="I321" s="140"/>
    </row>
    <row r="322" spans="9:9" x14ac:dyDescent="0.2">
      <c r="I322" s="140"/>
    </row>
    <row r="323" spans="9:9" x14ac:dyDescent="0.2">
      <c r="I323" s="140"/>
    </row>
    <row r="324" spans="9:9" x14ac:dyDescent="0.2">
      <c r="I324" s="140"/>
    </row>
    <row r="325" spans="9:9" x14ac:dyDescent="0.2">
      <c r="I325" s="140"/>
    </row>
    <row r="326" spans="9:9" x14ac:dyDescent="0.2">
      <c r="I326" s="140"/>
    </row>
    <row r="327" spans="9:9" x14ac:dyDescent="0.2">
      <c r="I327" s="140"/>
    </row>
    <row r="328" spans="9:9" x14ac:dyDescent="0.2">
      <c r="I328" s="140"/>
    </row>
    <row r="329" spans="9:9" x14ac:dyDescent="0.2">
      <c r="I329" s="140"/>
    </row>
    <row r="330" spans="9:9" x14ac:dyDescent="0.2">
      <c r="I330" s="140"/>
    </row>
    <row r="331" spans="9:9" x14ac:dyDescent="0.2">
      <c r="I331" s="140"/>
    </row>
    <row r="332" spans="9:9" x14ac:dyDescent="0.2">
      <c r="I332" s="140"/>
    </row>
    <row r="333" spans="9:9" x14ac:dyDescent="0.2">
      <c r="I333" s="140"/>
    </row>
    <row r="334" spans="9:9" x14ac:dyDescent="0.2">
      <c r="I334" s="140"/>
    </row>
    <row r="335" spans="9:9" x14ac:dyDescent="0.2">
      <c r="I335" s="140"/>
    </row>
    <row r="336" spans="9:9" x14ac:dyDescent="0.2">
      <c r="I336" s="140"/>
    </row>
    <row r="337" spans="9:9" x14ac:dyDescent="0.2">
      <c r="I337" s="140"/>
    </row>
    <row r="338" spans="9:9" x14ac:dyDescent="0.2">
      <c r="I338" s="140"/>
    </row>
    <row r="339" spans="9:9" x14ac:dyDescent="0.2">
      <c r="I339" s="140"/>
    </row>
    <row r="340" spans="9:9" x14ac:dyDescent="0.2">
      <c r="I340" s="140"/>
    </row>
    <row r="341" spans="9:9" x14ac:dyDescent="0.2">
      <c r="I341" s="140"/>
    </row>
    <row r="342" spans="9:9" x14ac:dyDescent="0.2">
      <c r="I342" s="140"/>
    </row>
    <row r="343" spans="9:9" x14ac:dyDescent="0.2">
      <c r="I343" s="140"/>
    </row>
    <row r="344" spans="9:9" x14ac:dyDescent="0.2">
      <c r="I344" s="140"/>
    </row>
    <row r="345" spans="9:9" x14ac:dyDescent="0.2">
      <c r="I345" s="140"/>
    </row>
    <row r="346" spans="9:9" x14ac:dyDescent="0.2">
      <c r="I346" s="140"/>
    </row>
    <row r="347" spans="9:9" x14ac:dyDescent="0.2">
      <c r="I347" s="140"/>
    </row>
    <row r="348" spans="9:9" x14ac:dyDescent="0.2">
      <c r="I348" s="140"/>
    </row>
    <row r="349" spans="9:9" x14ac:dyDescent="0.2">
      <c r="I349" s="140"/>
    </row>
    <row r="350" spans="9:9" x14ac:dyDescent="0.2">
      <c r="I350" s="140"/>
    </row>
    <row r="351" spans="9:9" x14ac:dyDescent="0.2">
      <c r="I351" s="140"/>
    </row>
    <row r="352" spans="9:9" x14ac:dyDescent="0.2">
      <c r="I352" s="140"/>
    </row>
    <row r="353" spans="9:9" x14ac:dyDescent="0.2">
      <c r="I353" s="140"/>
    </row>
    <row r="354" spans="9:9" x14ac:dyDescent="0.2">
      <c r="I354" s="140"/>
    </row>
    <row r="355" spans="9:9" x14ac:dyDescent="0.2">
      <c r="I355" s="140"/>
    </row>
    <row r="356" spans="9:9" x14ac:dyDescent="0.2">
      <c r="I356" s="140"/>
    </row>
    <row r="357" spans="9:9" x14ac:dyDescent="0.2">
      <c r="I357" s="140"/>
    </row>
    <row r="358" spans="9:9" x14ac:dyDescent="0.2">
      <c r="I358" s="140"/>
    </row>
    <row r="359" spans="9:9" x14ac:dyDescent="0.2">
      <c r="I359" s="140"/>
    </row>
    <row r="360" spans="9:9" x14ac:dyDescent="0.2">
      <c r="I360" s="140"/>
    </row>
    <row r="361" spans="9:9" x14ac:dyDescent="0.2">
      <c r="I361" s="140"/>
    </row>
    <row r="362" spans="9:9" x14ac:dyDescent="0.2">
      <c r="I362" s="140"/>
    </row>
    <row r="363" spans="9:9" x14ac:dyDescent="0.2">
      <c r="I363" s="140"/>
    </row>
    <row r="364" spans="9:9" x14ac:dyDescent="0.2">
      <c r="I364" s="140"/>
    </row>
    <row r="365" spans="9:9" x14ac:dyDescent="0.2">
      <c r="I365" s="140"/>
    </row>
    <row r="366" spans="9:9" x14ac:dyDescent="0.2">
      <c r="I366" s="140"/>
    </row>
    <row r="367" spans="9:9" x14ac:dyDescent="0.2">
      <c r="I367" s="140"/>
    </row>
    <row r="368" spans="9:9" x14ac:dyDescent="0.2">
      <c r="I368" s="140"/>
    </row>
    <row r="369" spans="9:9" x14ac:dyDescent="0.2">
      <c r="I369" s="140"/>
    </row>
    <row r="370" spans="9:9" x14ac:dyDescent="0.2">
      <c r="I370" s="140"/>
    </row>
    <row r="371" spans="9:9" x14ac:dyDescent="0.2">
      <c r="I371" s="140"/>
    </row>
    <row r="372" spans="9:9" x14ac:dyDescent="0.2">
      <c r="I372" s="140"/>
    </row>
    <row r="373" spans="9:9" x14ac:dyDescent="0.2">
      <c r="I373" s="140"/>
    </row>
    <row r="374" spans="9:9" x14ac:dyDescent="0.2">
      <c r="I374" s="140"/>
    </row>
    <row r="375" spans="9:9" x14ac:dyDescent="0.2">
      <c r="I375" s="140"/>
    </row>
    <row r="376" spans="9:9" x14ac:dyDescent="0.2">
      <c r="I376" s="140"/>
    </row>
    <row r="377" spans="9:9" x14ac:dyDescent="0.2">
      <c r="I377" s="140"/>
    </row>
    <row r="378" spans="9:9" x14ac:dyDescent="0.2">
      <c r="I378" s="140"/>
    </row>
    <row r="379" spans="9:9" x14ac:dyDescent="0.2">
      <c r="I379" s="140"/>
    </row>
    <row r="380" spans="9:9" x14ac:dyDescent="0.2">
      <c r="I380" s="140"/>
    </row>
    <row r="381" spans="9:9" x14ac:dyDescent="0.2">
      <c r="I381" s="140"/>
    </row>
    <row r="382" spans="9:9" x14ac:dyDescent="0.2">
      <c r="I382" s="140"/>
    </row>
    <row r="383" spans="9:9" x14ac:dyDescent="0.2">
      <c r="I383" s="140"/>
    </row>
    <row r="384" spans="9:9" x14ac:dyDescent="0.2">
      <c r="I384" s="140"/>
    </row>
    <row r="385" spans="9:9" x14ac:dyDescent="0.2">
      <c r="I385" s="140"/>
    </row>
    <row r="386" spans="9:9" x14ac:dyDescent="0.2">
      <c r="I386" s="140"/>
    </row>
    <row r="387" spans="9:9" x14ac:dyDescent="0.2">
      <c r="I387" s="140"/>
    </row>
    <row r="388" spans="9:9" x14ac:dyDescent="0.2">
      <c r="I388" s="140"/>
    </row>
    <row r="389" spans="9:9" x14ac:dyDescent="0.2">
      <c r="I389" s="140"/>
    </row>
    <row r="390" spans="9:9" x14ac:dyDescent="0.2">
      <c r="I390" s="140"/>
    </row>
    <row r="391" spans="9:9" x14ac:dyDescent="0.2">
      <c r="I391" s="140"/>
    </row>
    <row r="392" spans="9:9" x14ac:dyDescent="0.2">
      <c r="I392" s="140"/>
    </row>
    <row r="393" spans="9:9" x14ac:dyDescent="0.2">
      <c r="I393" s="140"/>
    </row>
    <row r="394" spans="9:9" x14ac:dyDescent="0.2">
      <c r="I394" s="140"/>
    </row>
    <row r="395" spans="9:9" x14ac:dyDescent="0.2">
      <c r="I395" s="140"/>
    </row>
    <row r="396" spans="9:9" x14ac:dyDescent="0.2">
      <c r="I396" s="140"/>
    </row>
    <row r="397" spans="9:9" x14ac:dyDescent="0.2">
      <c r="I397" s="140"/>
    </row>
    <row r="398" spans="9:9" x14ac:dyDescent="0.2">
      <c r="I398" s="140"/>
    </row>
    <row r="399" spans="9:9" x14ac:dyDescent="0.2">
      <c r="I399" s="140"/>
    </row>
    <row r="400" spans="9:9" x14ac:dyDescent="0.2">
      <c r="I400" s="140"/>
    </row>
    <row r="401" spans="9:9" x14ac:dyDescent="0.2">
      <c r="I401" s="140"/>
    </row>
    <row r="402" spans="9:9" x14ac:dyDescent="0.2">
      <c r="I402" s="140"/>
    </row>
    <row r="403" spans="9:9" x14ac:dyDescent="0.2">
      <c r="I403" s="140"/>
    </row>
    <row r="404" spans="9:9" x14ac:dyDescent="0.2">
      <c r="I404" s="140"/>
    </row>
    <row r="405" spans="9:9" x14ac:dyDescent="0.2">
      <c r="I405" s="140"/>
    </row>
    <row r="406" spans="9:9" x14ac:dyDescent="0.2">
      <c r="I406" s="140"/>
    </row>
    <row r="407" spans="9:9" x14ac:dyDescent="0.2">
      <c r="I407" s="140"/>
    </row>
    <row r="408" spans="9:9" x14ac:dyDescent="0.2">
      <c r="I408" s="140"/>
    </row>
    <row r="409" spans="9:9" x14ac:dyDescent="0.2">
      <c r="I409" s="140"/>
    </row>
    <row r="410" spans="9:9" x14ac:dyDescent="0.2">
      <c r="I410" s="140"/>
    </row>
    <row r="411" spans="9:9" x14ac:dyDescent="0.2">
      <c r="I411" s="140"/>
    </row>
    <row r="412" spans="9:9" x14ac:dyDescent="0.2">
      <c r="I412" s="140"/>
    </row>
    <row r="413" spans="9:9" x14ac:dyDescent="0.2">
      <c r="I413" s="140"/>
    </row>
    <row r="414" spans="9:9" x14ac:dyDescent="0.2">
      <c r="I414" s="140"/>
    </row>
    <row r="415" spans="9:9" x14ac:dyDescent="0.2">
      <c r="I415" s="140"/>
    </row>
    <row r="416" spans="9:9" x14ac:dyDescent="0.2">
      <c r="I416" s="140"/>
    </row>
    <row r="417" spans="9:9" x14ac:dyDescent="0.2">
      <c r="I417" s="140"/>
    </row>
    <row r="418" spans="9:9" x14ac:dyDescent="0.2">
      <c r="I418" s="140"/>
    </row>
    <row r="419" spans="9:9" x14ac:dyDescent="0.2">
      <c r="I419" s="140"/>
    </row>
    <row r="420" spans="9:9" x14ac:dyDescent="0.2">
      <c r="I420" s="140"/>
    </row>
    <row r="421" spans="9:9" x14ac:dyDescent="0.2">
      <c r="I421" s="140"/>
    </row>
    <row r="422" spans="9:9" x14ac:dyDescent="0.2">
      <c r="I422" s="140"/>
    </row>
    <row r="423" spans="9:9" x14ac:dyDescent="0.2">
      <c r="I423" s="140"/>
    </row>
    <row r="424" spans="9:9" x14ac:dyDescent="0.2">
      <c r="I424" s="140"/>
    </row>
    <row r="425" spans="9:9" x14ac:dyDescent="0.2">
      <c r="I425" s="140"/>
    </row>
    <row r="426" spans="9:9" x14ac:dyDescent="0.2">
      <c r="I426" s="140"/>
    </row>
    <row r="427" spans="9:9" x14ac:dyDescent="0.2">
      <c r="I427" s="140"/>
    </row>
    <row r="428" spans="9:9" x14ac:dyDescent="0.2">
      <c r="I428" s="140"/>
    </row>
    <row r="429" spans="9:9" x14ac:dyDescent="0.2">
      <c r="I429" s="140"/>
    </row>
    <row r="430" spans="9:9" x14ac:dyDescent="0.2">
      <c r="I430" s="140"/>
    </row>
    <row r="431" spans="9:9" x14ac:dyDescent="0.2">
      <c r="I431" s="140"/>
    </row>
    <row r="432" spans="9:9" x14ac:dyDescent="0.2">
      <c r="I432" s="140"/>
    </row>
    <row r="433" spans="9:9" x14ac:dyDescent="0.2">
      <c r="I433" s="140"/>
    </row>
    <row r="434" spans="9:9" x14ac:dyDescent="0.2">
      <c r="I434" s="140"/>
    </row>
    <row r="435" spans="9:9" x14ac:dyDescent="0.2">
      <c r="I435" s="140"/>
    </row>
    <row r="436" spans="9:9" x14ac:dyDescent="0.2">
      <c r="I436" s="140"/>
    </row>
    <row r="437" spans="9:9" x14ac:dyDescent="0.2">
      <c r="I437" s="140"/>
    </row>
    <row r="438" spans="9:9" x14ac:dyDescent="0.2">
      <c r="I438" s="140"/>
    </row>
    <row r="439" spans="9:9" x14ac:dyDescent="0.2">
      <c r="I439" s="140"/>
    </row>
    <row r="440" spans="9:9" x14ac:dyDescent="0.2">
      <c r="I440" s="140"/>
    </row>
    <row r="441" spans="9:9" x14ac:dyDescent="0.2">
      <c r="I441" s="140"/>
    </row>
    <row r="442" spans="9:9" x14ac:dyDescent="0.2">
      <c r="I442" s="140"/>
    </row>
    <row r="443" spans="9:9" x14ac:dyDescent="0.2">
      <c r="I443" s="140"/>
    </row>
    <row r="444" spans="9:9" x14ac:dyDescent="0.2">
      <c r="I444" s="140"/>
    </row>
    <row r="445" spans="9:9" x14ac:dyDescent="0.2">
      <c r="I445" s="140"/>
    </row>
    <row r="446" spans="9:9" x14ac:dyDescent="0.2">
      <c r="I446" s="140"/>
    </row>
    <row r="447" spans="9:9" x14ac:dyDescent="0.2">
      <c r="I447" s="140"/>
    </row>
    <row r="448" spans="9:9" x14ac:dyDescent="0.2">
      <c r="I448" s="140"/>
    </row>
    <row r="449" spans="9:9" x14ac:dyDescent="0.2">
      <c r="I449" s="140"/>
    </row>
    <row r="450" spans="9:9" x14ac:dyDescent="0.2">
      <c r="I450" s="140"/>
    </row>
    <row r="451" spans="9:9" x14ac:dyDescent="0.2">
      <c r="I451" s="140"/>
    </row>
    <row r="452" spans="9:9" x14ac:dyDescent="0.2">
      <c r="I452" s="140"/>
    </row>
    <row r="453" spans="9:9" x14ac:dyDescent="0.2">
      <c r="I453" s="140"/>
    </row>
    <row r="454" spans="9:9" x14ac:dyDescent="0.2">
      <c r="I454" s="140"/>
    </row>
    <row r="455" spans="9:9" x14ac:dyDescent="0.2">
      <c r="I455" s="140"/>
    </row>
    <row r="456" spans="9:9" x14ac:dyDescent="0.2">
      <c r="I456" s="140"/>
    </row>
    <row r="457" spans="9:9" x14ac:dyDescent="0.2">
      <c r="I457" s="140"/>
    </row>
    <row r="458" spans="9:9" x14ac:dyDescent="0.2">
      <c r="I458" s="140"/>
    </row>
    <row r="459" spans="9:9" x14ac:dyDescent="0.2">
      <c r="I459" s="140"/>
    </row>
    <row r="460" spans="9:9" x14ac:dyDescent="0.2">
      <c r="I460" s="140"/>
    </row>
    <row r="461" spans="9:9" x14ac:dyDescent="0.2">
      <c r="I461" s="140"/>
    </row>
    <row r="462" spans="9:9" x14ac:dyDescent="0.2">
      <c r="I462" s="140"/>
    </row>
    <row r="463" spans="9:9" x14ac:dyDescent="0.2">
      <c r="I463" s="140"/>
    </row>
    <row r="464" spans="9:9" x14ac:dyDescent="0.2">
      <c r="I464" s="140"/>
    </row>
    <row r="465" spans="9:9" x14ac:dyDescent="0.2">
      <c r="I465" s="140"/>
    </row>
    <row r="466" spans="9:9" x14ac:dyDescent="0.2">
      <c r="I466" s="140"/>
    </row>
    <row r="467" spans="9:9" x14ac:dyDescent="0.2">
      <c r="I467" s="140"/>
    </row>
    <row r="468" spans="9:9" x14ac:dyDescent="0.2">
      <c r="I468" s="140"/>
    </row>
    <row r="469" spans="9:9" x14ac:dyDescent="0.2">
      <c r="I469" s="140"/>
    </row>
    <row r="470" spans="9:9" x14ac:dyDescent="0.2">
      <c r="I470" s="140"/>
    </row>
    <row r="471" spans="9:9" x14ac:dyDescent="0.2">
      <c r="I471" s="140"/>
    </row>
    <row r="472" spans="9:9" x14ac:dyDescent="0.2">
      <c r="I472" s="140"/>
    </row>
    <row r="473" spans="9:9" x14ac:dyDescent="0.2">
      <c r="I473" s="140"/>
    </row>
    <row r="474" spans="9:9" x14ac:dyDescent="0.2">
      <c r="I474" s="140"/>
    </row>
    <row r="475" spans="9:9" x14ac:dyDescent="0.2">
      <c r="I475" s="140"/>
    </row>
    <row r="476" spans="9:9" x14ac:dyDescent="0.2">
      <c r="I476" s="140"/>
    </row>
    <row r="477" spans="9:9" x14ac:dyDescent="0.2">
      <c r="I477" s="140"/>
    </row>
    <row r="478" spans="9:9" x14ac:dyDescent="0.2">
      <c r="I478" s="140"/>
    </row>
    <row r="479" spans="9:9" x14ac:dyDescent="0.2">
      <c r="I479" s="140"/>
    </row>
    <row r="480" spans="9:9" x14ac:dyDescent="0.2">
      <c r="I480" s="140"/>
    </row>
    <row r="481" spans="9:9" x14ac:dyDescent="0.2">
      <c r="I481" s="140"/>
    </row>
    <row r="482" spans="9:9" x14ac:dyDescent="0.2">
      <c r="I482" s="140"/>
    </row>
    <row r="483" spans="9:9" x14ac:dyDescent="0.2">
      <c r="I483" s="140"/>
    </row>
    <row r="484" spans="9:9" x14ac:dyDescent="0.2">
      <c r="I484" s="140"/>
    </row>
    <row r="485" spans="9:9" x14ac:dyDescent="0.2">
      <c r="I485" s="140"/>
    </row>
    <row r="486" spans="9:9" x14ac:dyDescent="0.2">
      <c r="I486" s="140"/>
    </row>
    <row r="487" spans="9:9" x14ac:dyDescent="0.2">
      <c r="I487" s="140"/>
    </row>
    <row r="488" spans="9:9" x14ac:dyDescent="0.2">
      <c r="I488" s="140"/>
    </row>
    <row r="489" spans="9:9" x14ac:dyDescent="0.2">
      <c r="I489" s="140"/>
    </row>
    <row r="490" spans="9:9" x14ac:dyDescent="0.2">
      <c r="I490" s="140"/>
    </row>
    <row r="491" spans="9:9" x14ac:dyDescent="0.2">
      <c r="I491" s="140"/>
    </row>
    <row r="492" spans="9:9" x14ac:dyDescent="0.2">
      <c r="I492" s="140"/>
    </row>
    <row r="493" spans="9:9" x14ac:dyDescent="0.2">
      <c r="I493" s="140"/>
    </row>
    <row r="494" spans="9:9" x14ac:dyDescent="0.2">
      <c r="I494" s="140"/>
    </row>
    <row r="495" spans="9:9" x14ac:dyDescent="0.2">
      <c r="I495" s="140"/>
    </row>
    <row r="496" spans="9:9" x14ac:dyDescent="0.2">
      <c r="I496" s="140"/>
    </row>
    <row r="497" spans="9:9" x14ac:dyDescent="0.2">
      <c r="I497" s="140"/>
    </row>
    <row r="498" spans="9:9" x14ac:dyDescent="0.2">
      <c r="I498" s="140"/>
    </row>
    <row r="499" spans="9:9" x14ac:dyDescent="0.2">
      <c r="I499" s="140"/>
    </row>
    <row r="500" spans="9:9" x14ac:dyDescent="0.2">
      <c r="I500" s="140"/>
    </row>
    <row r="501" spans="9:9" x14ac:dyDescent="0.2">
      <c r="I501" s="140"/>
    </row>
    <row r="502" spans="9:9" x14ac:dyDescent="0.2">
      <c r="I502" s="140"/>
    </row>
    <row r="503" spans="9:9" x14ac:dyDescent="0.2">
      <c r="I503" s="140"/>
    </row>
    <row r="504" spans="9:9" x14ac:dyDescent="0.2">
      <c r="I504" s="140"/>
    </row>
    <row r="505" spans="9:9" x14ac:dyDescent="0.2">
      <c r="I505" s="140"/>
    </row>
    <row r="506" spans="9:9" x14ac:dyDescent="0.2">
      <c r="I506" s="140"/>
    </row>
    <row r="507" spans="9:9" x14ac:dyDescent="0.2">
      <c r="I507" s="140"/>
    </row>
    <row r="508" spans="9:9" x14ac:dyDescent="0.2">
      <c r="I508" s="140"/>
    </row>
    <row r="509" spans="9:9" x14ac:dyDescent="0.2">
      <c r="I509" s="140"/>
    </row>
    <row r="510" spans="9:9" x14ac:dyDescent="0.2">
      <c r="I510" s="140"/>
    </row>
    <row r="511" spans="9:9" x14ac:dyDescent="0.2">
      <c r="I511" s="140"/>
    </row>
    <row r="512" spans="9:9" x14ac:dyDescent="0.2">
      <c r="I512" s="140"/>
    </row>
    <row r="513" spans="9:9" x14ac:dyDescent="0.2">
      <c r="I513" s="140"/>
    </row>
    <row r="514" spans="9:9" x14ac:dyDescent="0.2">
      <c r="I514" s="140"/>
    </row>
    <row r="515" spans="9:9" x14ac:dyDescent="0.2">
      <c r="I515" s="140"/>
    </row>
    <row r="516" spans="9:9" x14ac:dyDescent="0.2">
      <c r="I516" s="140"/>
    </row>
    <row r="517" spans="9:9" x14ac:dyDescent="0.2">
      <c r="I517" s="140"/>
    </row>
    <row r="518" spans="9:9" x14ac:dyDescent="0.2">
      <c r="I518" s="140"/>
    </row>
    <row r="519" spans="9:9" x14ac:dyDescent="0.2">
      <c r="I519" s="140"/>
    </row>
    <row r="520" spans="9:9" x14ac:dyDescent="0.2">
      <c r="I520" s="140"/>
    </row>
    <row r="521" spans="9:9" x14ac:dyDescent="0.2">
      <c r="I521" s="140"/>
    </row>
    <row r="522" spans="9:9" x14ac:dyDescent="0.2">
      <c r="I522" s="140"/>
    </row>
    <row r="523" spans="9:9" x14ac:dyDescent="0.2">
      <c r="I523" s="140"/>
    </row>
    <row r="524" spans="9:9" x14ac:dyDescent="0.2">
      <c r="I524" s="140"/>
    </row>
    <row r="525" spans="9:9" x14ac:dyDescent="0.2">
      <c r="I525" s="140"/>
    </row>
    <row r="526" spans="9:9" x14ac:dyDescent="0.2">
      <c r="I526" s="140"/>
    </row>
    <row r="527" spans="9:9" x14ac:dyDescent="0.2">
      <c r="I527" s="140"/>
    </row>
    <row r="528" spans="9:9" x14ac:dyDescent="0.2">
      <c r="I528" s="140"/>
    </row>
    <row r="529" spans="9:9" x14ac:dyDescent="0.2">
      <c r="I529" s="140"/>
    </row>
    <row r="530" spans="9:9" x14ac:dyDescent="0.2">
      <c r="I530" s="140"/>
    </row>
    <row r="531" spans="9:9" x14ac:dyDescent="0.2">
      <c r="I531" s="140"/>
    </row>
    <row r="532" spans="9:9" x14ac:dyDescent="0.2">
      <c r="I532" s="140"/>
    </row>
    <row r="533" spans="9:9" x14ac:dyDescent="0.2">
      <c r="I533" s="140"/>
    </row>
    <row r="534" spans="9:9" x14ac:dyDescent="0.2">
      <c r="I534" s="140"/>
    </row>
    <row r="535" spans="9:9" x14ac:dyDescent="0.2">
      <c r="I535" s="140"/>
    </row>
    <row r="536" spans="9:9" x14ac:dyDescent="0.2">
      <c r="I536" s="140"/>
    </row>
    <row r="537" spans="9:9" x14ac:dyDescent="0.2">
      <c r="I537" s="140"/>
    </row>
    <row r="538" spans="9:9" x14ac:dyDescent="0.2">
      <c r="I538" s="140"/>
    </row>
    <row r="539" spans="9:9" x14ac:dyDescent="0.2">
      <c r="I539" s="140"/>
    </row>
    <row r="540" spans="9:9" x14ac:dyDescent="0.2">
      <c r="I540" s="140"/>
    </row>
    <row r="541" spans="9:9" x14ac:dyDescent="0.2">
      <c r="I541" s="140"/>
    </row>
    <row r="542" spans="9:9" x14ac:dyDescent="0.2">
      <c r="I542" s="140"/>
    </row>
    <row r="543" spans="9:9" x14ac:dyDescent="0.2">
      <c r="I543" s="140"/>
    </row>
    <row r="544" spans="9:9" x14ac:dyDescent="0.2">
      <c r="I544" s="140"/>
    </row>
    <row r="545" spans="9:9" x14ac:dyDescent="0.2">
      <c r="I545" s="140"/>
    </row>
    <row r="546" spans="9:9" x14ac:dyDescent="0.2">
      <c r="I546" s="140"/>
    </row>
    <row r="547" spans="9:9" x14ac:dyDescent="0.2">
      <c r="I547" s="140"/>
    </row>
    <row r="548" spans="9:9" x14ac:dyDescent="0.2">
      <c r="I548" s="140"/>
    </row>
    <row r="549" spans="9:9" x14ac:dyDescent="0.2">
      <c r="I549" s="140"/>
    </row>
    <row r="550" spans="9:9" x14ac:dyDescent="0.2">
      <c r="I550" s="140"/>
    </row>
    <row r="551" spans="9:9" x14ac:dyDescent="0.2">
      <c r="I551" s="140"/>
    </row>
    <row r="552" spans="9:9" x14ac:dyDescent="0.2">
      <c r="I552" s="140"/>
    </row>
    <row r="553" spans="9:9" x14ac:dyDescent="0.2">
      <c r="I553" s="140"/>
    </row>
    <row r="554" spans="9:9" x14ac:dyDescent="0.2">
      <c r="I554" s="140"/>
    </row>
    <row r="555" spans="9:9" x14ac:dyDescent="0.2">
      <c r="I555" s="140"/>
    </row>
    <row r="556" spans="9:9" x14ac:dyDescent="0.2">
      <c r="I556" s="140"/>
    </row>
    <row r="557" spans="9:9" x14ac:dyDescent="0.2">
      <c r="I557" s="140"/>
    </row>
    <row r="558" spans="9:9" x14ac:dyDescent="0.2">
      <c r="I558" s="140"/>
    </row>
    <row r="559" spans="9:9" x14ac:dyDescent="0.2">
      <c r="I559" s="140"/>
    </row>
    <row r="560" spans="9:9" x14ac:dyDescent="0.2">
      <c r="I560" s="140"/>
    </row>
    <row r="561" spans="9:9" x14ac:dyDescent="0.2">
      <c r="I561" s="140"/>
    </row>
    <row r="562" spans="9:9" x14ac:dyDescent="0.2">
      <c r="I562" s="140"/>
    </row>
    <row r="563" spans="9:9" x14ac:dyDescent="0.2">
      <c r="I563" s="140"/>
    </row>
    <row r="564" spans="9:9" x14ac:dyDescent="0.2">
      <c r="I564" s="140"/>
    </row>
    <row r="565" spans="9:9" x14ac:dyDescent="0.2">
      <c r="I565" s="140"/>
    </row>
    <row r="566" spans="9:9" x14ac:dyDescent="0.2">
      <c r="I566" s="140"/>
    </row>
    <row r="567" spans="9:9" x14ac:dyDescent="0.2">
      <c r="I567" s="140"/>
    </row>
    <row r="568" spans="9:9" x14ac:dyDescent="0.2">
      <c r="I568" s="140"/>
    </row>
    <row r="569" spans="9:9" x14ac:dyDescent="0.2">
      <c r="I569" s="140"/>
    </row>
    <row r="570" spans="9:9" x14ac:dyDescent="0.2">
      <c r="I570" s="140"/>
    </row>
    <row r="571" spans="9:9" x14ac:dyDescent="0.2">
      <c r="I571" s="140"/>
    </row>
    <row r="572" spans="9:9" x14ac:dyDescent="0.2">
      <c r="I572" s="140"/>
    </row>
    <row r="573" spans="9:9" x14ac:dyDescent="0.2">
      <c r="I573" s="140"/>
    </row>
    <row r="574" spans="9:9" x14ac:dyDescent="0.2">
      <c r="I574" s="140"/>
    </row>
    <row r="575" spans="9:9" x14ac:dyDescent="0.2">
      <c r="I575" s="140"/>
    </row>
    <row r="576" spans="9:9" x14ac:dyDescent="0.2">
      <c r="I576" s="140"/>
    </row>
    <row r="577" spans="9:9" x14ac:dyDescent="0.2">
      <c r="I577" s="140"/>
    </row>
    <row r="578" spans="9:9" x14ac:dyDescent="0.2">
      <c r="I578" s="140"/>
    </row>
    <row r="579" spans="9:9" x14ac:dyDescent="0.2">
      <c r="I579" s="140"/>
    </row>
    <row r="580" spans="9:9" x14ac:dyDescent="0.2">
      <c r="I580" s="140"/>
    </row>
    <row r="581" spans="9:9" x14ac:dyDescent="0.2">
      <c r="I581" s="140"/>
    </row>
    <row r="582" spans="9:9" x14ac:dyDescent="0.2">
      <c r="I582" s="140"/>
    </row>
    <row r="583" spans="9:9" x14ac:dyDescent="0.2">
      <c r="I583" s="140"/>
    </row>
    <row r="584" spans="9:9" x14ac:dyDescent="0.2">
      <c r="I584" s="140"/>
    </row>
    <row r="585" spans="9:9" x14ac:dyDescent="0.2">
      <c r="I585" s="140"/>
    </row>
    <row r="586" spans="9:9" x14ac:dyDescent="0.2">
      <c r="I586" s="140"/>
    </row>
    <row r="587" spans="9:9" x14ac:dyDescent="0.2">
      <c r="I587" s="140"/>
    </row>
    <row r="588" spans="9:9" x14ac:dyDescent="0.2">
      <c r="I588" s="140"/>
    </row>
    <row r="589" spans="9:9" x14ac:dyDescent="0.2">
      <c r="I589" s="140"/>
    </row>
    <row r="590" spans="9:9" x14ac:dyDescent="0.2">
      <c r="I590" s="140"/>
    </row>
    <row r="591" spans="9:9" x14ac:dyDescent="0.2">
      <c r="I591" s="140"/>
    </row>
    <row r="592" spans="9:9" x14ac:dyDescent="0.2">
      <c r="I592" s="140"/>
    </row>
    <row r="593" spans="9:9" x14ac:dyDescent="0.2">
      <c r="I593" s="140"/>
    </row>
    <row r="594" spans="9:9" x14ac:dyDescent="0.2">
      <c r="I594" s="140"/>
    </row>
    <row r="595" spans="9:9" x14ac:dyDescent="0.2">
      <c r="I595" s="140"/>
    </row>
    <row r="596" spans="9:9" x14ac:dyDescent="0.2">
      <c r="I596" s="140"/>
    </row>
    <row r="597" spans="9:9" x14ac:dyDescent="0.2">
      <c r="I597" s="140"/>
    </row>
    <row r="598" spans="9:9" x14ac:dyDescent="0.2">
      <c r="I598" s="140"/>
    </row>
    <row r="599" spans="9:9" x14ac:dyDescent="0.2">
      <c r="I599" s="140"/>
    </row>
    <row r="600" spans="9:9" x14ac:dyDescent="0.2">
      <c r="I600" s="140"/>
    </row>
    <row r="601" spans="9:9" x14ac:dyDescent="0.2">
      <c r="I601" s="140"/>
    </row>
    <row r="602" spans="9:9" x14ac:dyDescent="0.2">
      <c r="I602" s="140"/>
    </row>
    <row r="603" spans="9:9" x14ac:dyDescent="0.2">
      <c r="I603" s="140"/>
    </row>
    <row r="604" spans="9:9" x14ac:dyDescent="0.2">
      <c r="I604" s="140"/>
    </row>
    <row r="605" spans="9:9" x14ac:dyDescent="0.2">
      <c r="I605" s="140"/>
    </row>
    <row r="606" spans="9:9" x14ac:dyDescent="0.2">
      <c r="I606" s="140"/>
    </row>
    <row r="607" spans="9:9" x14ac:dyDescent="0.2">
      <c r="I607" s="140"/>
    </row>
    <row r="608" spans="9:9" x14ac:dyDescent="0.2">
      <c r="I608" s="140"/>
    </row>
    <row r="609" spans="9:9" x14ac:dyDescent="0.2">
      <c r="I609" s="140"/>
    </row>
    <row r="610" spans="9:9" x14ac:dyDescent="0.2">
      <c r="I610" s="140"/>
    </row>
    <row r="611" spans="9:9" x14ac:dyDescent="0.2">
      <c r="I611" s="140"/>
    </row>
    <row r="612" spans="9:9" x14ac:dyDescent="0.2">
      <c r="I612" s="140"/>
    </row>
    <row r="613" spans="9:9" x14ac:dyDescent="0.2">
      <c r="I613" s="140"/>
    </row>
    <row r="614" spans="9:9" x14ac:dyDescent="0.2">
      <c r="I614" s="140"/>
    </row>
    <row r="615" spans="9:9" x14ac:dyDescent="0.2">
      <c r="I615" s="140"/>
    </row>
    <row r="616" spans="9:9" x14ac:dyDescent="0.2">
      <c r="I616" s="140"/>
    </row>
    <row r="617" spans="9:9" x14ac:dyDescent="0.2">
      <c r="I617" s="140"/>
    </row>
    <row r="618" spans="9:9" x14ac:dyDescent="0.2">
      <c r="I618" s="140"/>
    </row>
    <row r="619" spans="9:9" x14ac:dyDescent="0.2">
      <c r="I619" s="140"/>
    </row>
    <row r="620" spans="9:9" x14ac:dyDescent="0.2">
      <c r="I620" s="140"/>
    </row>
    <row r="621" spans="9:9" x14ac:dyDescent="0.2">
      <c r="I621" s="140"/>
    </row>
    <row r="622" spans="9:9" x14ac:dyDescent="0.2">
      <c r="I622" s="140"/>
    </row>
    <row r="623" spans="9:9" x14ac:dyDescent="0.2">
      <c r="I623" s="140"/>
    </row>
    <row r="624" spans="9:9" x14ac:dyDescent="0.2">
      <c r="I624" s="140"/>
    </row>
    <row r="625" spans="9:9" x14ac:dyDescent="0.2">
      <c r="I625" s="140"/>
    </row>
    <row r="626" spans="9:9" x14ac:dyDescent="0.2">
      <c r="I626" s="140"/>
    </row>
    <row r="627" spans="9:9" x14ac:dyDescent="0.2">
      <c r="I627" s="140"/>
    </row>
    <row r="628" spans="9:9" x14ac:dyDescent="0.2">
      <c r="I628" s="140"/>
    </row>
    <row r="629" spans="9:9" x14ac:dyDescent="0.2">
      <c r="I629" s="140"/>
    </row>
    <row r="630" spans="9:9" x14ac:dyDescent="0.2">
      <c r="I630" s="140"/>
    </row>
    <row r="631" spans="9:9" x14ac:dyDescent="0.2">
      <c r="I631" s="140"/>
    </row>
    <row r="632" spans="9:9" x14ac:dyDescent="0.2">
      <c r="I632" s="140"/>
    </row>
    <row r="633" spans="9:9" x14ac:dyDescent="0.2">
      <c r="I633" s="140"/>
    </row>
    <row r="634" spans="9:9" x14ac:dyDescent="0.2">
      <c r="I634" s="140"/>
    </row>
    <row r="635" spans="9:9" x14ac:dyDescent="0.2">
      <c r="I635" s="140"/>
    </row>
    <row r="636" spans="9:9" x14ac:dyDescent="0.2">
      <c r="I636" s="140"/>
    </row>
    <row r="637" spans="9:9" x14ac:dyDescent="0.2">
      <c r="I637" s="140"/>
    </row>
    <row r="638" spans="9:9" x14ac:dyDescent="0.2">
      <c r="I638" s="140"/>
    </row>
    <row r="639" spans="9:9" x14ac:dyDescent="0.2">
      <c r="I639" s="140"/>
    </row>
    <row r="640" spans="9:9" x14ac:dyDescent="0.2">
      <c r="I640" s="140"/>
    </row>
    <row r="641" spans="9:9" x14ac:dyDescent="0.2">
      <c r="I641" s="140"/>
    </row>
    <row r="642" spans="9:9" x14ac:dyDescent="0.2">
      <c r="I642" s="140"/>
    </row>
    <row r="643" spans="9:9" x14ac:dyDescent="0.2">
      <c r="I643" s="140"/>
    </row>
    <row r="644" spans="9:9" x14ac:dyDescent="0.2">
      <c r="I644" s="140"/>
    </row>
    <row r="645" spans="9:9" x14ac:dyDescent="0.2">
      <c r="I645" s="140"/>
    </row>
    <row r="646" spans="9:9" x14ac:dyDescent="0.2">
      <c r="I646" s="140"/>
    </row>
    <row r="647" spans="9:9" x14ac:dyDescent="0.2">
      <c r="I647" s="140"/>
    </row>
    <row r="648" spans="9:9" x14ac:dyDescent="0.2">
      <c r="I648" s="140"/>
    </row>
    <row r="649" spans="9:9" x14ac:dyDescent="0.2">
      <c r="I649" s="140"/>
    </row>
    <row r="650" spans="9:9" x14ac:dyDescent="0.2">
      <c r="I650" s="140"/>
    </row>
    <row r="651" spans="9:9" x14ac:dyDescent="0.2">
      <c r="I651" s="140"/>
    </row>
    <row r="652" spans="9:9" x14ac:dyDescent="0.2">
      <c r="I652" s="140"/>
    </row>
    <row r="653" spans="9:9" x14ac:dyDescent="0.2">
      <c r="I653" s="140"/>
    </row>
    <row r="654" spans="9:9" x14ac:dyDescent="0.2">
      <c r="I654" s="140"/>
    </row>
    <row r="655" spans="9:9" x14ac:dyDescent="0.2">
      <c r="I655" s="140"/>
    </row>
    <row r="656" spans="9:9" x14ac:dyDescent="0.2">
      <c r="I656" s="140"/>
    </row>
    <row r="657" spans="9:9" x14ac:dyDescent="0.2">
      <c r="I657" s="140"/>
    </row>
    <row r="658" spans="9:9" x14ac:dyDescent="0.2">
      <c r="I658" s="140"/>
    </row>
    <row r="659" spans="9:9" x14ac:dyDescent="0.2">
      <c r="I659" s="140"/>
    </row>
    <row r="660" spans="9:9" x14ac:dyDescent="0.2">
      <c r="I660" s="140"/>
    </row>
    <row r="661" spans="9:9" x14ac:dyDescent="0.2">
      <c r="I661" s="140"/>
    </row>
    <row r="662" spans="9:9" x14ac:dyDescent="0.2">
      <c r="I662" s="140"/>
    </row>
    <row r="663" spans="9:9" x14ac:dyDescent="0.2">
      <c r="I663" s="140"/>
    </row>
    <row r="664" spans="9:9" x14ac:dyDescent="0.2">
      <c r="I664" s="140"/>
    </row>
    <row r="665" spans="9:9" x14ac:dyDescent="0.2">
      <c r="I665" s="140"/>
    </row>
    <row r="666" spans="9:9" x14ac:dyDescent="0.2">
      <c r="I666" s="140"/>
    </row>
    <row r="667" spans="9:9" x14ac:dyDescent="0.2">
      <c r="I667" s="140"/>
    </row>
    <row r="668" spans="9:9" x14ac:dyDescent="0.2">
      <c r="I668" s="140"/>
    </row>
    <row r="669" spans="9:9" x14ac:dyDescent="0.2">
      <c r="I669" s="140"/>
    </row>
    <row r="670" spans="9:9" x14ac:dyDescent="0.2">
      <c r="I670" s="140"/>
    </row>
    <row r="671" spans="9:9" x14ac:dyDescent="0.2">
      <c r="I671" s="140"/>
    </row>
    <row r="672" spans="9:9" x14ac:dyDescent="0.2">
      <c r="I672" s="140"/>
    </row>
    <row r="673" spans="9:9" x14ac:dyDescent="0.2">
      <c r="I673" s="140"/>
    </row>
    <row r="674" spans="9:9" x14ac:dyDescent="0.2">
      <c r="I674" s="140"/>
    </row>
    <row r="675" spans="9:9" x14ac:dyDescent="0.2">
      <c r="I675" s="140"/>
    </row>
    <row r="676" spans="9:9" x14ac:dyDescent="0.2">
      <c r="I676" s="140"/>
    </row>
    <row r="677" spans="9:9" x14ac:dyDescent="0.2">
      <c r="I677" s="140"/>
    </row>
    <row r="678" spans="9:9" x14ac:dyDescent="0.2">
      <c r="I678" s="140"/>
    </row>
    <row r="679" spans="9:9" x14ac:dyDescent="0.2">
      <c r="I679" s="140"/>
    </row>
    <row r="680" spans="9:9" x14ac:dyDescent="0.2">
      <c r="I680" s="140"/>
    </row>
    <row r="681" spans="9:9" x14ac:dyDescent="0.2">
      <c r="I681" s="140"/>
    </row>
    <row r="682" spans="9:9" x14ac:dyDescent="0.2">
      <c r="I682" s="140"/>
    </row>
    <row r="683" spans="9:9" x14ac:dyDescent="0.2">
      <c r="I683" s="140"/>
    </row>
    <row r="684" spans="9:9" x14ac:dyDescent="0.2">
      <c r="I684" s="140"/>
    </row>
    <row r="685" spans="9:9" x14ac:dyDescent="0.2">
      <c r="I685" s="140"/>
    </row>
    <row r="686" spans="9:9" x14ac:dyDescent="0.2">
      <c r="I686" s="140"/>
    </row>
    <row r="687" spans="9:9" x14ac:dyDescent="0.2">
      <c r="I687" s="140"/>
    </row>
    <row r="688" spans="9:9" x14ac:dyDescent="0.2">
      <c r="I688" s="140"/>
    </row>
    <row r="689" spans="9:9" x14ac:dyDescent="0.2">
      <c r="I689" s="140"/>
    </row>
    <row r="690" spans="9:9" x14ac:dyDescent="0.2">
      <c r="I690" s="140"/>
    </row>
    <row r="691" spans="9:9" x14ac:dyDescent="0.2">
      <c r="I691" s="140"/>
    </row>
    <row r="692" spans="9:9" x14ac:dyDescent="0.2">
      <c r="I692" s="140"/>
    </row>
    <row r="693" spans="9:9" x14ac:dyDescent="0.2">
      <c r="I693" s="140"/>
    </row>
    <row r="694" spans="9:9" x14ac:dyDescent="0.2">
      <c r="I694" s="140"/>
    </row>
    <row r="695" spans="9:9" x14ac:dyDescent="0.2">
      <c r="I695" s="140"/>
    </row>
    <row r="696" spans="9:9" x14ac:dyDescent="0.2">
      <c r="I696" s="140"/>
    </row>
    <row r="697" spans="9:9" x14ac:dyDescent="0.2">
      <c r="I697" s="140"/>
    </row>
    <row r="698" spans="9:9" x14ac:dyDescent="0.2">
      <c r="I698" s="140"/>
    </row>
    <row r="699" spans="9:9" x14ac:dyDescent="0.2">
      <c r="I699" s="140"/>
    </row>
    <row r="700" spans="9:9" x14ac:dyDescent="0.2">
      <c r="I700" s="140"/>
    </row>
    <row r="701" spans="9:9" x14ac:dyDescent="0.2">
      <c r="I701" s="140"/>
    </row>
    <row r="702" spans="9:9" x14ac:dyDescent="0.2">
      <c r="I702" s="140"/>
    </row>
    <row r="703" spans="9:9" x14ac:dyDescent="0.2">
      <c r="I703" s="140"/>
    </row>
    <row r="704" spans="9:9" x14ac:dyDescent="0.2">
      <c r="I704" s="140"/>
    </row>
    <row r="705" spans="9:9" x14ac:dyDescent="0.2">
      <c r="I705" s="140"/>
    </row>
    <row r="706" spans="9:9" x14ac:dyDescent="0.2">
      <c r="I706" s="140"/>
    </row>
    <row r="707" spans="9:9" x14ac:dyDescent="0.2">
      <c r="I707" s="140"/>
    </row>
    <row r="708" spans="9:9" x14ac:dyDescent="0.2">
      <c r="I708" s="140"/>
    </row>
    <row r="709" spans="9:9" x14ac:dyDescent="0.2">
      <c r="I709" s="140"/>
    </row>
    <row r="710" spans="9:9" x14ac:dyDescent="0.2">
      <c r="I710" s="140"/>
    </row>
    <row r="711" spans="9:9" x14ac:dyDescent="0.2">
      <c r="I711" s="140"/>
    </row>
    <row r="712" spans="9:9" x14ac:dyDescent="0.2">
      <c r="I712" s="140"/>
    </row>
    <row r="713" spans="9:9" x14ac:dyDescent="0.2">
      <c r="I713" s="140"/>
    </row>
    <row r="714" spans="9:9" x14ac:dyDescent="0.2">
      <c r="I714" s="140"/>
    </row>
    <row r="715" spans="9:9" x14ac:dyDescent="0.2">
      <c r="I715" s="140"/>
    </row>
    <row r="716" spans="9:9" x14ac:dyDescent="0.2">
      <c r="I716" s="140"/>
    </row>
    <row r="717" spans="9:9" x14ac:dyDescent="0.2">
      <c r="I717" s="140"/>
    </row>
    <row r="718" spans="9:9" x14ac:dyDescent="0.2">
      <c r="I718" s="140"/>
    </row>
    <row r="719" spans="9:9" x14ac:dyDescent="0.2">
      <c r="I719" s="140"/>
    </row>
    <row r="720" spans="9:9" x14ac:dyDescent="0.2">
      <c r="I720" s="140"/>
    </row>
    <row r="721" spans="9:9" x14ac:dyDescent="0.2">
      <c r="I721" s="140"/>
    </row>
    <row r="722" spans="9:9" x14ac:dyDescent="0.2">
      <c r="I722" s="140"/>
    </row>
    <row r="723" spans="9:9" x14ac:dyDescent="0.2">
      <c r="I723" s="140"/>
    </row>
    <row r="724" spans="9:9" x14ac:dyDescent="0.2">
      <c r="I724" s="140"/>
    </row>
    <row r="725" spans="9:9" x14ac:dyDescent="0.2">
      <c r="I725" s="140"/>
    </row>
    <row r="726" spans="9:9" x14ac:dyDescent="0.2">
      <c r="I726" s="140"/>
    </row>
    <row r="727" spans="9:9" x14ac:dyDescent="0.2">
      <c r="I727" s="140"/>
    </row>
    <row r="728" spans="9:9" x14ac:dyDescent="0.2">
      <c r="I728" s="140"/>
    </row>
    <row r="729" spans="9:9" x14ac:dyDescent="0.2">
      <c r="I729" s="140"/>
    </row>
    <row r="730" spans="9:9" x14ac:dyDescent="0.2">
      <c r="I730" s="140"/>
    </row>
    <row r="731" spans="9:9" x14ac:dyDescent="0.2">
      <c r="I731" s="140"/>
    </row>
    <row r="732" spans="9:9" x14ac:dyDescent="0.2">
      <c r="I732" s="140"/>
    </row>
    <row r="733" spans="9:9" x14ac:dyDescent="0.2">
      <c r="I733" s="140"/>
    </row>
    <row r="734" spans="9:9" x14ac:dyDescent="0.2">
      <c r="I734" s="140"/>
    </row>
    <row r="735" spans="9:9" x14ac:dyDescent="0.2">
      <c r="I735" s="140"/>
    </row>
    <row r="736" spans="9:9" x14ac:dyDescent="0.2">
      <c r="I736" s="140"/>
    </row>
    <row r="737" spans="9:9" x14ac:dyDescent="0.2">
      <c r="I737" s="140"/>
    </row>
    <row r="738" spans="9:9" x14ac:dyDescent="0.2">
      <c r="I738" s="140"/>
    </row>
    <row r="739" spans="9:9" x14ac:dyDescent="0.2">
      <c r="I739" s="140"/>
    </row>
    <row r="740" spans="9:9" x14ac:dyDescent="0.2">
      <c r="I740" s="140"/>
    </row>
    <row r="741" spans="9:9" x14ac:dyDescent="0.2">
      <c r="I741" s="140"/>
    </row>
    <row r="742" spans="9:9" x14ac:dyDescent="0.2">
      <c r="I742" s="140"/>
    </row>
    <row r="743" spans="9:9" x14ac:dyDescent="0.2">
      <c r="I743" s="140"/>
    </row>
    <row r="744" spans="9:9" x14ac:dyDescent="0.2">
      <c r="I744" s="140"/>
    </row>
    <row r="745" spans="9:9" x14ac:dyDescent="0.2">
      <c r="I745" s="140"/>
    </row>
    <row r="746" spans="9:9" x14ac:dyDescent="0.2">
      <c r="I746" s="140"/>
    </row>
    <row r="747" spans="9:9" x14ac:dyDescent="0.2">
      <c r="I747" s="140"/>
    </row>
    <row r="748" spans="9:9" x14ac:dyDescent="0.2">
      <c r="I748" s="140"/>
    </row>
    <row r="749" spans="9:9" x14ac:dyDescent="0.2">
      <c r="I749" s="140"/>
    </row>
    <row r="750" spans="9:9" x14ac:dyDescent="0.2">
      <c r="I750" s="140"/>
    </row>
    <row r="751" spans="9:9" x14ac:dyDescent="0.2">
      <c r="I751" s="140"/>
    </row>
    <row r="752" spans="9:9" x14ac:dyDescent="0.2">
      <c r="I752" s="140"/>
    </row>
    <row r="753" spans="9:9" x14ac:dyDescent="0.2">
      <c r="I753" s="140"/>
    </row>
    <row r="754" spans="9:9" x14ac:dyDescent="0.2">
      <c r="I754" s="140"/>
    </row>
    <row r="755" spans="9:9" x14ac:dyDescent="0.2">
      <c r="I755" s="140"/>
    </row>
    <row r="756" spans="9:9" x14ac:dyDescent="0.2">
      <c r="I756" s="140"/>
    </row>
    <row r="757" spans="9:9" x14ac:dyDescent="0.2">
      <c r="I757" s="140"/>
    </row>
    <row r="758" spans="9:9" x14ac:dyDescent="0.2">
      <c r="I758" s="140"/>
    </row>
    <row r="759" spans="9:9" x14ac:dyDescent="0.2">
      <c r="I759" s="140"/>
    </row>
    <row r="760" spans="9:9" x14ac:dyDescent="0.2">
      <c r="I760" s="140"/>
    </row>
    <row r="761" spans="9:9" x14ac:dyDescent="0.2">
      <c r="I761" s="140"/>
    </row>
    <row r="762" spans="9:9" x14ac:dyDescent="0.2">
      <c r="I762" s="140"/>
    </row>
    <row r="763" spans="9:9" x14ac:dyDescent="0.2">
      <c r="I763" s="140"/>
    </row>
    <row r="764" spans="9:9" x14ac:dyDescent="0.2">
      <c r="I764" s="140"/>
    </row>
    <row r="765" spans="9:9" x14ac:dyDescent="0.2">
      <c r="I765" s="140"/>
    </row>
    <row r="766" spans="9:9" x14ac:dyDescent="0.2">
      <c r="I766" s="140"/>
    </row>
    <row r="767" spans="9:9" x14ac:dyDescent="0.2">
      <c r="I767" s="140"/>
    </row>
    <row r="768" spans="9:9" x14ac:dyDescent="0.2">
      <c r="I768" s="140"/>
    </row>
    <row r="769" spans="9:9" x14ac:dyDescent="0.2">
      <c r="I769" s="140"/>
    </row>
    <row r="770" spans="9:9" x14ac:dyDescent="0.2">
      <c r="I770" s="140"/>
    </row>
    <row r="771" spans="9:9" x14ac:dyDescent="0.2">
      <c r="I771" s="140"/>
    </row>
    <row r="772" spans="9:9" x14ac:dyDescent="0.2">
      <c r="I772" s="140"/>
    </row>
    <row r="773" spans="9:9" x14ac:dyDescent="0.2">
      <c r="I773" s="140"/>
    </row>
    <row r="774" spans="9:9" x14ac:dyDescent="0.2">
      <c r="I774" s="140"/>
    </row>
    <row r="775" spans="9:9" x14ac:dyDescent="0.2">
      <c r="I775" s="140"/>
    </row>
    <row r="776" spans="9:9" x14ac:dyDescent="0.2">
      <c r="I776" s="140"/>
    </row>
    <row r="777" spans="9:9" x14ac:dyDescent="0.2">
      <c r="I777" s="140"/>
    </row>
    <row r="778" spans="9:9" x14ac:dyDescent="0.2">
      <c r="I778" s="140"/>
    </row>
    <row r="779" spans="9:9" x14ac:dyDescent="0.2">
      <c r="I779" s="140"/>
    </row>
    <row r="780" spans="9:9" x14ac:dyDescent="0.2">
      <c r="I780" s="140"/>
    </row>
    <row r="781" spans="9:9" x14ac:dyDescent="0.2">
      <c r="I781" s="140"/>
    </row>
    <row r="782" spans="9:9" x14ac:dyDescent="0.2">
      <c r="I782" s="140"/>
    </row>
    <row r="783" spans="9:9" x14ac:dyDescent="0.2">
      <c r="I783" s="140"/>
    </row>
    <row r="784" spans="9:9" x14ac:dyDescent="0.2">
      <c r="I784" s="140"/>
    </row>
    <row r="785" spans="9:9" x14ac:dyDescent="0.2">
      <c r="I785" s="140"/>
    </row>
    <row r="786" spans="9:9" x14ac:dyDescent="0.2">
      <c r="I786" s="140"/>
    </row>
    <row r="787" spans="9:9" x14ac:dyDescent="0.2">
      <c r="I787" s="140"/>
    </row>
    <row r="788" spans="9:9" x14ac:dyDescent="0.2">
      <c r="I788" s="140"/>
    </row>
    <row r="789" spans="9:9" x14ac:dyDescent="0.2">
      <c r="I789" s="140"/>
    </row>
    <row r="790" spans="9:9" x14ac:dyDescent="0.2">
      <c r="I790" s="140"/>
    </row>
    <row r="791" spans="9:9" x14ac:dyDescent="0.2">
      <c r="I791" s="140"/>
    </row>
    <row r="792" spans="9:9" x14ac:dyDescent="0.2">
      <c r="I792" s="140"/>
    </row>
    <row r="793" spans="9:9" x14ac:dyDescent="0.2">
      <c r="I793" s="140"/>
    </row>
    <row r="794" spans="9:9" x14ac:dyDescent="0.2">
      <c r="I794" s="140"/>
    </row>
    <row r="795" spans="9:9" x14ac:dyDescent="0.2">
      <c r="I795" s="140"/>
    </row>
    <row r="796" spans="9:9" x14ac:dyDescent="0.2">
      <c r="I796" s="140"/>
    </row>
    <row r="797" spans="9:9" x14ac:dyDescent="0.2">
      <c r="I797" s="140"/>
    </row>
    <row r="798" spans="9:9" x14ac:dyDescent="0.2">
      <c r="I798" s="140"/>
    </row>
    <row r="799" spans="9:9" x14ac:dyDescent="0.2">
      <c r="I799" s="140"/>
    </row>
    <row r="800" spans="9:9" x14ac:dyDescent="0.2">
      <c r="I800" s="140"/>
    </row>
    <row r="801" spans="9:9" x14ac:dyDescent="0.2">
      <c r="I801" s="140"/>
    </row>
    <row r="802" spans="9:9" x14ac:dyDescent="0.2">
      <c r="I802" s="140"/>
    </row>
    <row r="803" spans="9:9" x14ac:dyDescent="0.2">
      <c r="I803" s="140"/>
    </row>
    <row r="804" spans="9:9" x14ac:dyDescent="0.2">
      <c r="I804" s="140"/>
    </row>
    <row r="805" spans="9:9" x14ac:dyDescent="0.2">
      <c r="I805" s="140"/>
    </row>
    <row r="806" spans="9:9" x14ac:dyDescent="0.2">
      <c r="I806" s="140"/>
    </row>
    <row r="807" spans="9:9" x14ac:dyDescent="0.2">
      <c r="I807" s="140"/>
    </row>
    <row r="808" spans="9:9" x14ac:dyDescent="0.2">
      <c r="I808" s="140"/>
    </row>
    <row r="809" spans="9:9" x14ac:dyDescent="0.2">
      <c r="I809" s="140"/>
    </row>
    <row r="810" spans="9:9" x14ac:dyDescent="0.2">
      <c r="I810" s="140"/>
    </row>
    <row r="811" spans="9:9" x14ac:dyDescent="0.2">
      <c r="I811" s="140"/>
    </row>
    <row r="812" spans="9:9" x14ac:dyDescent="0.2">
      <c r="I812" s="140"/>
    </row>
    <row r="813" spans="9:9" x14ac:dyDescent="0.2">
      <c r="I813" s="140"/>
    </row>
    <row r="814" spans="9:9" x14ac:dyDescent="0.2">
      <c r="I814" s="140"/>
    </row>
    <row r="815" spans="9:9" x14ac:dyDescent="0.2">
      <c r="I815" s="140"/>
    </row>
    <row r="816" spans="9:9" x14ac:dyDescent="0.2">
      <c r="I816" s="140"/>
    </row>
    <row r="817" spans="9:9" x14ac:dyDescent="0.2">
      <c r="I817" s="140"/>
    </row>
    <row r="818" spans="9:9" x14ac:dyDescent="0.2">
      <c r="I818" s="140"/>
    </row>
    <row r="819" spans="9:9" x14ac:dyDescent="0.2">
      <c r="I819" s="140"/>
    </row>
    <row r="820" spans="9:9" x14ac:dyDescent="0.2">
      <c r="I820" s="140"/>
    </row>
    <row r="821" spans="9:9" x14ac:dyDescent="0.2">
      <c r="I821" s="140"/>
    </row>
    <row r="822" spans="9:9" x14ac:dyDescent="0.2">
      <c r="I822" s="140"/>
    </row>
    <row r="823" spans="9:9" x14ac:dyDescent="0.2">
      <c r="I823" s="140"/>
    </row>
    <row r="824" spans="9:9" x14ac:dyDescent="0.2">
      <c r="I824" s="140"/>
    </row>
    <row r="825" spans="9:9" x14ac:dyDescent="0.2">
      <c r="I825" s="140"/>
    </row>
    <row r="826" spans="9:9" x14ac:dyDescent="0.2">
      <c r="I826" s="140"/>
    </row>
    <row r="827" spans="9:9" x14ac:dyDescent="0.2">
      <c r="I827" s="140"/>
    </row>
    <row r="828" spans="9:9" x14ac:dyDescent="0.2">
      <c r="I828" s="140"/>
    </row>
    <row r="829" spans="9:9" x14ac:dyDescent="0.2">
      <c r="I829" s="140"/>
    </row>
    <row r="830" spans="9:9" x14ac:dyDescent="0.2">
      <c r="I830" s="140"/>
    </row>
    <row r="831" spans="9:9" x14ac:dyDescent="0.2">
      <c r="I831" s="140"/>
    </row>
    <row r="832" spans="9:9" x14ac:dyDescent="0.2">
      <c r="I832" s="140"/>
    </row>
    <row r="833" spans="9:9" x14ac:dyDescent="0.2">
      <c r="I833" s="140"/>
    </row>
    <row r="834" spans="9:9" x14ac:dyDescent="0.2">
      <c r="I834" s="140"/>
    </row>
    <row r="835" spans="9:9" x14ac:dyDescent="0.2">
      <c r="I835" s="140"/>
    </row>
    <row r="836" spans="9:9" x14ac:dyDescent="0.2">
      <c r="I836" s="140"/>
    </row>
    <row r="837" spans="9:9" x14ac:dyDescent="0.2">
      <c r="I837" s="140"/>
    </row>
    <row r="838" spans="9:9" x14ac:dyDescent="0.2">
      <c r="I838" s="140"/>
    </row>
    <row r="839" spans="9:9" x14ac:dyDescent="0.2">
      <c r="I839" s="140"/>
    </row>
    <row r="840" spans="9:9" x14ac:dyDescent="0.2">
      <c r="I840" s="140"/>
    </row>
    <row r="841" spans="9:9" x14ac:dyDescent="0.2">
      <c r="I841" s="140"/>
    </row>
    <row r="842" spans="9:9" x14ac:dyDescent="0.2">
      <c r="I842" s="140"/>
    </row>
    <row r="843" spans="9:9" x14ac:dyDescent="0.2">
      <c r="I843" s="140"/>
    </row>
    <row r="844" spans="9:9" x14ac:dyDescent="0.2">
      <c r="I844" s="140"/>
    </row>
    <row r="845" spans="9:9" x14ac:dyDescent="0.2">
      <c r="I845" s="140"/>
    </row>
    <row r="846" spans="9:9" x14ac:dyDescent="0.2">
      <c r="I846" s="140"/>
    </row>
    <row r="847" spans="9:9" x14ac:dyDescent="0.2">
      <c r="I847" s="140"/>
    </row>
    <row r="848" spans="9:9" x14ac:dyDescent="0.2">
      <c r="I848" s="140"/>
    </row>
    <row r="849" spans="9:9" x14ac:dyDescent="0.2">
      <c r="I849" s="140"/>
    </row>
    <row r="850" spans="9:9" x14ac:dyDescent="0.2">
      <c r="I850" s="140"/>
    </row>
    <row r="851" spans="9:9" x14ac:dyDescent="0.2">
      <c r="I851" s="140"/>
    </row>
    <row r="852" spans="9:9" x14ac:dyDescent="0.2">
      <c r="I852" s="140"/>
    </row>
    <row r="853" spans="9:9" x14ac:dyDescent="0.2">
      <c r="I853" s="140"/>
    </row>
    <row r="854" spans="9:9" x14ac:dyDescent="0.2">
      <c r="I854" s="140"/>
    </row>
    <row r="855" spans="9:9" x14ac:dyDescent="0.2">
      <c r="I855" s="140"/>
    </row>
    <row r="856" spans="9:9" x14ac:dyDescent="0.2">
      <c r="I856" s="140"/>
    </row>
    <row r="857" spans="9:9" x14ac:dyDescent="0.2">
      <c r="I857" s="140"/>
    </row>
    <row r="858" spans="9:9" x14ac:dyDescent="0.2">
      <c r="I858" s="140"/>
    </row>
    <row r="859" spans="9:9" x14ac:dyDescent="0.2">
      <c r="I859" s="140"/>
    </row>
    <row r="860" spans="9:9" x14ac:dyDescent="0.2">
      <c r="I860" s="140"/>
    </row>
    <row r="861" spans="9:9" x14ac:dyDescent="0.2">
      <c r="I861" s="140"/>
    </row>
    <row r="862" spans="9:9" x14ac:dyDescent="0.2">
      <c r="I862" s="140"/>
    </row>
    <row r="863" spans="9:9" x14ac:dyDescent="0.2">
      <c r="I863" s="140"/>
    </row>
    <row r="864" spans="9:9" x14ac:dyDescent="0.2">
      <c r="I864" s="140"/>
    </row>
    <row r="865" spans="9:9" x14ac:dyDescent="0.2">
      <c r="I865" s="140"/>
    </row>
    <row r="866" spans="9:9" x14ac:dyDescent="0.2">
      <c r="I866" s="140"/>
    </row>
    <row r="867" spans="9:9" x14ac:dyDescent="0.2">
      <c r="I867" s="140"/>
    </row>
    <row r="868" spans="9:9" x14ac:dyDescent="0.2">
      <c r="I868" s="140"/>
    </row>
    <row r="869" spans="9:9" x14ac:dyDescent="0.2">
      <c r="I869" s="140"/>
    </row>
    <row r="870" spans="9:9" x14ac:dyDescent="0.2">
      <c r="I870" s="140"/>
    </row>
    <row r="871" spans="9:9" x14ac:dyDescent="0.2">
      <c r="I871" s="140"/>
    </row>
    <row r="872" spans="9:9" x14ac:dyDescent="0.2">
      <c r="I872" s="140"/>
    </row>
    <row r="873" spans="9:9" x14ac:dyDescent="0.2">
      <c r="I873" s="140"/>
    </row>
    <row r="874" spans="9:9" x14ac:dyDescent="0.2">
      <c r="I874" s="140"/>
    </row>
    <row r="875" spans="9:9" x14ac:dyDescent="0.2">
      <c r="I875" s="140"/>
    </row>
    <row r="876" spans="9:9" x14ac:dyDescent="0.2">
      <c r="I876" s="140"/>
    </row>
    <row r="877" spans="9:9" x14ac:dyDescent="0.2">
      <c r="I877" s="140"/>
    </row>
    <row r="878" spans="9:9" x14ac:dyDescent="0.2">
      <c r="I878" s="140"/>
    </row>
    <row r="879" spans="9:9" x14ac:dyDescent="0.2">
      <c r="I879" s="140"/>
    </row>
    <row r="880" spans="9:9" x14ac:dyDescent="0.2">
      <c r="I880" s="140"/>
    </row>
    <row r="881" spans="9:9" x14ac:dyDescent="0.2">
      <c r="I881" s="140"/>
    </row>
    <row r="882" spans="9:9" x14ac:dyDescent="0.2">
      <c r="I882" s="140"/>
    </row>
    <row r="883" spans="9:9" x14ac:dyDescent="0.2">
      <c r="I883" s="140"/>
    </row>
    <row r="884" spans="9:9" x14ac:dyDescent="0.2">
      <c r="I884" s="140"/>
    </row>
    <row r="885" spans="9:9" x14ac:dyDescent="0.2">
      <c r="I885" s="140"/>
    </row>
    <row r="886" spans="9:9" x14ac:dyDescent="0.2">
      <c r="I886" s="140"/>
    </row>
    <row r="887" spans="9:9" x14ac:dyDescent="0.2">
      <c r="I887" s="140"/>
    </row>
    <row r="888" spans="9:9" x14ac:dyDescent="0.2">
      <c r="I888" s="140"/>
    </row>
    <row r="889" spans="9:9" x14ac:dyDescent="0.2">
      <c r="I889" s="140"/>
    </row>
    <row r="890" spans="9:9" x14ac:dyDescent="0.2">
      <c r="I890" s="140"/>
    </row>
    <row r="891" spans="9:9" x14ac:dyDescent="0.2">
      <c r="I891" s="140"/>
    </row>
    <row r="892" spans="9:9" x14ac:dyDescent="0.2">
      <c r="I892" s="140"/>
    </row>
    <row r="893" spans="9:9" x14ac:dyDescent="0.2">
      <c r="I893" s="140"/>
    </row>
    <row r="894" spans="9:9" x14ac:dyDescent="0.2">
      <c r="I894" s="140"/>
    </row>
    <row r="895" spans="9:9" x14ac:dyDescent="0.2">
      <c r="I895" s="140"/>
    </row>
    <row r="896" spans="9:9" x14ac:dyDescent="0.2">
      <c r="I896" s="140"/>
    </row>
    <row r="897" spans="9:9" x14ac:dyDescent="0.2">
      <c r="I897" s="140"/>
    </row>
    <row r="898" spans="9:9" x14ac:dyDescent="0.2">
      <c r="I898" s="140"/>
    </row>
    <row r="899" spans="9:9" x14ac:dyDescent="0.2">
      <c r="I899" s="140"/>
    </row>
    <row r="900" spans="9:9" x14ac:dyDescent="0.2">
      <c r="I900" s="140"/>
    </row>
    <row r="901" spans="9:9" x14ac:dyDescent="0.2">
      <c r="I901" s="140"/>
    </row>
    <row r="902" spans="9:9" x14ac:dyDescent="0.2">
      <c r="I902" s="140"/>
    </row>
    <row r="903" spans="9:9" x14ac:dyDescent="0.2">
      <c r="I903" s="140"/>
    </row>
    <row r="904" spans="9:9" x14ac:dyDescent="0.2">
      <c r="I904" s="140"/>
    </row>
    <row r="905" spans="9:9" x14ac:dyDescent="0.2">
      <c r="I905" s="140"/>
    </row>
    <row r="906" spans="9:9" x14ac:dyDescent="0.2">
      <c r="I906" s="140"/>
    </row>
    <row r="907" spans="9:9" x14ac:dyDescent="0.2">
      <c r="I907" s="140"/>
    </row>
    <row r="908" spans="9:9" x14ac:dyDescent="0.2">
      <c r="I908" s="140"/>
    </row>
    <row r="909" spans="9:9" x14ac:dyDescent="0.2">
      <c r="I909" s="140"/>
    </row>
    <row r="910" spans="9:9" x14ac:dyDescent="0.2">
      <c r="I910" s="140"/>
    </row>
    <row r="911" spans="9:9" x14ac:dyDescent="0.2">
      <c r="I911" s="140"/>
    </row>
    <row r="912" spans="9:9" x14ac:dyDescent="0.2">
      <c r="I912" s="140"/>
    </row>
    <row r="913" spans="9:9" x14ac:dyDescent="0.2">
      <c r="I913" s="140"/>
    </row>
    <row r="914" spans="9:9" x14ac:dyDescent="0.2">
      <c r="I914" s="140"/>
    </row>
    <row r="915" spans="9:9" x14ac:dyDescent="0.2">
      <c r="I915" s="140"/>
    </row>
    <row r="916" spans="9:9" x14ac:dyDescent="0.2">
      <c r="I916" s="140"/>
    </row>
    <row r="917" spans="9:9" x14ac:dyDescent="0.2">
      <c r="I917" s="140"/>
    </row>
    <row r="918" spans="9:9" x14ac:dyDescent="0.2">
      <c r="I918" s="140"/>
    </row>
    <row r="919" spans="9:9" x14ac:dyDescent="0.2">
      <c r="I919" s="140"/>
    </row>
    <row r="920" spans="9:9" x14ac:dyDescent="0.2">
      <c r="I920" s="140"/>
    </row>
    <row r="921" spans="9:9" x14ac:dyDescent="0.2">
      <c r="I921" s="140"/>
    </row>
    <row r="922" spans="9:9" x14ac:dyDescent="0.2">
      <c r="I922" s="140"/>
    </row>
    <row r="923" spans="9:9" x14ac:dyDescent="0.2">
      <c r="I923" s="140"/>
    </row>
    <row r="924" spans="9:9" x14ac:dyDescent="0.2">
      <c r="I924" s="140"/>
    </row>
    <row r="925" spans="9:9" x14ac:dyDescent="0.2">
      <c r="I925" s="140"/>
    </row>
    <row r="926" spans="9:9" x14ac:dyDescent="0.2">
      <c r="I926" s="140"/>
    </row>
    <row r="927" spans="9:9" x14ac:dyDescent="0.2">
      <c r="I927" s="140"/>
    </row>
    <row r="928" spans="9:9" x14ac:dyDescent="0.2">
      <c r="I928" s="140"/>
    </row>
    <row r="929" spans="9:9" x14ac:dyDescent="0.2">
      <c r="I929" s="140"/>
    </row>
    <row r="930" spans="9:9" x14ac:dyDescent="0.2">
      <c r="I930" s="140"/>
    </row>
    <row r="931" spans="9:9" x14ac:dyDescent="0.2">
      <c r="I931" s="140"/>
    </row>
    <row r="932" spans="9:9" x14ac:dyDescent="0.2">
      <c r="I932" s="140"/>
    </row>
    <row r="933" spans="9:9" x14ac:dyDescent="0.2">
      <c r="I933" s="140"/>
    </row>
    <row r="934" spans="9:9" x14ac:dyDescent="0.2">
      <c r="I934" s="140"/>
    </row>
    <row r="935" spans="9:9" x14ac:dyDescent="0.2">
      <c r="I935" s="140"/>
    </row>
    <row r="936" spans="9:9" x14ac:dyDescent="0.2">
      <c r="I936" s="140"/>
    </row>
    <row r="937" spans="9:9" x14ac:dyDescent="0.2">
      <c r="I937" s="140"/>
    </row>
    <row r="938" spans="9:9" x14ac:dyDescent="0.2">
      <c r="I938" s="140"/>
    </row>
    <row r="939" spans="9:9" x14ac:dyDescent="0.2">
      <c r="I939" s="140"/>
    </row>
    <row r="940" spans="9:9" x14ac:dyDescent="0.2">
      <c r="I940" s="140"/>
    </row>
    <row r="941" spans="9:9" x14ac:dyDescent="0.2">
      <c r="I941" s="140"/>
    </row>
    <row r="942" spans="9:9" x14ac:dyDescent="0.2">
      <c r="I942" s="140"/>
    </row>
    <row r="943" spans="9:9" x14ac:dyDescent="0.2">
      <c r="I943" s="140"/>
    </row>
    <row r="944" spans="9:9" x14ac:dyDescent="0.2">
      <c r="I944" s="140"/>
    </row>
    <row r="945" spans="9:9" x14ac:dyDescent="0.2">
      <c r="I945" s="140"/>
    </row>
    <row r="946" spans="9:9" x14ac:dyDescent="0.2">
      <c r="I946" s="140"/>
    </row>
    <row r="947" spans="9:9" x14ac:dyDescent="0.2">
      <c r="I947" s="140"/>
    </row>
    <row r="948" spans="9:9" x14ac:dyDescent="0.2">
      <c r="I948" s="140"/>
    </row>
    <row r="949" spans="9:9" x14ac:dyDescent="0.2">
      <c r="I949" s="140"/>
    </row>
    <row r="950" spans="9:9" x14ac:dyDescent="0.2">
      <c r="I950" s="140"/>
    </row>
    <row r="951" spans="9:9" x14ac:dyDescent="0.2">
      <c r="I951" s="140"/>
    </row>
    <row r="952" spans="9:9" x14ac:dyDescent="0.2">
      <c r="I952" s="140"/>
    </row>
    <row r="953" spans="9:9" x14ac:dyDescent="0.2">
      <c r="I953" s="140"/>
    </row>
    <row r="954" spans="9:9" x14ac:dyDescent="0.2">
      <c r="I954" s="140"/>
    </row>
    <row r="955" spans="9:9" x14ac:dyDescent="0.2">
      <c r="I955" s="140"/>
    </row>
    <row r="956" spans="9:9" x14ac:dyDescent="0.2">
      <c r="I956" s="140"/>
    </row>
    <row r="957" spans="9:9" x14ac:dyDescent="0.2">
      <c r="I957" s="140"/>
    </row>
    <row r="958" spans="9:9" x14ac:dyDescent="0.2">
      <c r="I958" s="140"/>
    </row>
    <row r="959" spans="9:9" x14ac:dyDescent="0.2">
      <c r="I959" s="140"/>
    </row>
    <row r="960" spans="9:9" x14ac:dyDescent="0.2">
      <c r="I960" s="140"/>
    </row>
    <row r="961" spans="9:9" x14ac:dyDescent="0.2">
      <c r="I961" s="140"/>
    </row>
    <row r="962" spans="9:9" x14ac:dyDescent="0.2">
      <c r="I962" s="140"/>
    </row>
    <row r="963" spans="9:9" x14ac:dyDescent="0.2">
      <c r="I963" s="140"/>
    </row>
    <row r="964" spans="9:9" x14ac:dyDescent="0.2">
      <c r="I964" s="140"/>
    </row>
    <row r="965" spans="9:9" x14ac:dyDescent="0.2">
      <c r="I965" s="140"/>
    </row>
    <row r="966" spans="9:9" x14ac:dyDescent="0.2">
      <c r="I966" s="140"/>
    </row>
    <row r="967" spans="9:9" x14ac:dyDescent="0.2">
      <c r="I967" s="140"/>
    </row>
    <row r="968" spans="9:9" x14ac:dyDescent="0.2">
      <c r="I968" s="140"/>
    </row>
    <row r="969" spans="9:9" x14ac:dyDescent="0.2">
      <c r="I969" s="140"/>
    </row>
    <row r="970" spans="9:9" x14ac:dyDescent="0.2">
      <c r="I970" s="140"/>
    </row>
    <row r="971" spans="9:9" x14ac:dyDescent="0.2">
      <c r="I971" s="140"/>
    </row>
    <row r="972" spans="9:9" x14ac:dyDescent="0.2">
      <c r="I972" s="140"/>
    </row>
    <row r="973" spans="9:9" x14ac:dyDescent="0.2">
      <c r="I973" s="140"/>
    </row>
    <row r="974" spans="9:9" x14ac:dyDescent="0.2">
      <c r="I974" s="140"/>
    </row>
    <row r="975" spans="9:9" x14ac:dyDescent="0.2">
      <c r="I975" s="140"/>
    </row>
    <row r="976" spans="9:9" x14ac:dyDescent="0.2">
      <c r="I976" s="140"/>
    </row>
    <row r="977" spans="9:9" x14ac:dyDescent="0.2">
      <c r="I977" s="140"/>
    </row>
    <row r="978" spans="9:9" x14ac:dyDescent="0.2">
      <c r="I978" s="140"/>
    </row>
    <row r="979" spans="9:9" x14ac:dyDescent="0.2">
      <c r="I979" s="140"/>
    </row>
    <row r="980" spans="9:9" x14ac:dyDescent="0.2">
      <c r="I980" s="140"/>
    </row>
    <row r="981" spans="9:9" x14ac:dyDescent="0.2">
      <c r="I981" s="140"/>
    </row>
    <row r="982" spans="9:9" x14ac:dyDescent="0.2">
      <c r="I982" s="140"/>
    </row>
    <row r="983" spans="9:9" x14ac:dyDescent="0.2">
      <c r="I983" s="140"/>
    </row>
    <row r="984" spans="9:9" x14ac:dyDescent="0.2">
      <c r="I984" s="140"/>
    </row>
    <row r="985" spans="9:9" x14ac:dyDescent="0.2">
      <c r="I985" s="140"/>
    </row>
  </sheetData>
  <sheetProtection formatCells="0" insertRows="0"/>
  <autoFilter ref="A1:H70" xr:uid="{00000000-0009-0000-0000-000005000000}"/>
  <conditionalFormatting sqref="A2:C18 A30:H32 A27:A29 A33:C39 G27:H29 G2:H18 I23:I24 I27:I32 J2:XFD281 I38:I100 A40:E41 G33:H44 A45:H62 A71:H281 A63:E69 G63:H70 A42:D44 A70:D70 A19:H26">
    <cfRule type="expression" dxfId="198" priority="33">
      <formula>MOD(ROW(),2)=1</formula>
    </cfRule>
  </conditionalFormatting>
  <conditionalFormatting sqref="I2:I18">
    <cfRule type="expression" dxfId="197" priority="31">
      <formula>MOD(ROW(),2)=1</formula>
    </cfRule>
  </conditionalFormatting>
  <conditionalFormatting sqref="I19:I22">
    <cfRule type="expression" dxfId="196" priority="30">
      <formula>MOD(ROW(),2)=1</formula>
    </cfRule>
  </conditionalFormatting>
  <conditionalFormatting sqref="I25">
    <cfRule type="expression" dxfId="195" priority="29">
      <formula>MOD(ROW(),2)=1</formula>
    </cfRule>
  </conditionalFormatting>
  <conditionalFormatting sqref="I33:I37">
    <cfRule type="expression" dxfId="194" priority="26">
      <formula>MOD(ROW(),2)=1</formula>
    </cfRule>
  </conditionalFormatting>
  <conditionalFormatting sqref="D2:D16 D18">
    <cfRule type="expression" dxfId="193" priority="24">
      <formula>MOD(ROW(),2)=1</formula>
    </cfRule>
  </conditionalFormatting>
  <conditionalFormatting sqref="D17">
    <cfRule type="expression" dxfId="192" priority="22">
      <formula>MOD(ROW(),2)=1</formula>
    </cfRule>
  </conditionalFormatting>
  <conditionalFormatting sqref="B27:D29">
    <cfRule type="expression" dxfId="191" priority="21">
      <formula>MOD(ROW(),2)=1</formula>
    </cfRule>
  </conditionalFormatting>
  <conditionalFormatting sqref="D33:D39">
    <cfRule type="expression" dxfId="190" priority="19">
      <formula>MOD(ROW(),2)=1</formula>
    </cfRule>
  </conditionalFormatting>
  <conditionalFormatting sqref="I26">
    <cfRule type="expression" dxfId="189" priority="17">
      <formula>MOD(ROW(),2)=1</formula>
    </cfRule>
  </conditionalFormatting>
  <conditionalFormatting sqref="F2:F16 F18">
    <cfRule type="expression" dxfId="188" priority="15">
      <formula>MOD(ROW(),2)=1</formula>
    </cfRule>
  </conditionalFormatting>
  <conditionalFormatting sqref="F17">
    <cfRule type="expression" dxfId="187" priority="14">
      <formula>MOD(ROW(),2)=1</formula>
    </cfRule>
  </conditionalFormatting>
  <conditionalFormatting sqref="E27:F29">
    <cfRule type="expression" dxfId="186" priority="13">
      <formula>MOD(ROW(),2)=1</formula>
    </cfRule>
  </conditionalFormatting>
  <conditionalFormatting sqref="F33:F39">
    <cfRule type="expression" dxfId="185" priority="12">
      <formula>MOD(ROW(),2)=1</formula>
    </cfRule>
  </conditionalFormatting>
  <conditionalFormatting sqref="F40:F44">
    <cfRule type="expression" dxfId="184" priority="11">
      <formula>MOD(ROW(),2)=1</formula>
    </cfRule>
  </conditionalFormatting>
  <conditionalFormatting sqref="F63:F70">
    <cfRule type="expression" dxfId="183" priority="10">
      <formula>MOD(ROW(),2)=1</formula>
    </cfRule>
  </conditionalFormatting>
  <conditionalFormatting sqref="E2:E16 E18">
    <cfRule type="expression" dxfId="182" priority="9">
      <formula>MOD(ROW(),2)=1</formula>
    </cfRule>
  </conditionalFormatting>
  <conditionalFormatting sqref="E33:E37">
    <cfRule type="expression" dxfId="181" priority="8">
      <formula>MOD(ROW(),2)=1</formula>
    </cfRule>
  </conditionalFormatting>
  <conditionalFormatting sqref="E38">
    <cfRule type="expression" dxfId="180" priority="7">
      <formula>MOD(ROW(),2)=1</formula>
    </cfRule>
  </conditionalFormatting>
  <conditionalFormatting sqref="E42:E43">
    <cfRule type="expression" dxfId="179" priority="5">
      <formula>MOD(ROW(),2)=1</formula>
    </cfRule>
  </conditionalFormatting>
  <conditionalFormatting sqref="E44">
    <cfRule type="expression" dxfId="178" priority="4">
      <formula>MOD(ROW(),2)=1</formula>
    </cfRule>
  </conditionalFormatting>
  <conditionalFormatting sqref="E39">
    <cfRule type="expression" dxfId="177" priority="3">
      <formula>MOD(ROW(),2)=1</formula>
    </cfRule>
  </conditionalFormatting>
  <conditionalFormatting sqref="E70">
    <cfRule type="expression" dxfId="176" priority="2">
      <formula>MOD(ROW(),2)=1</formula>
    </cfRule>
  </conditionalFormatting>
  <conditionalFormatting sqref="E17">
    <cfRule type="expression" dxfId="175" priority="1">
      <formula>MOD(ROW(),2)=1</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B050"/>
  </sheetPr>
  <dimension ref="A1:G1000"/>
  <sheetViews>
    <sheetView tabSelected="1" zoomScale="90" zoomScaleNormal="90" workbookViewId="0">
      <pane ySplit="1" topLeftCell="A2" activePane="bottomLeft" state="frozen"/>
      <selection pane="bottomLeft" activeCell="E2" sqref="E2"/>
    </sheetView>
  </sheetViews>
  <sheetFormatPr defaultColWidth="10" defaultRowHeight="15" x14ac:dyDescent="0.25"/>
  <cols>
    <col min="1" max="1" width="42.42578125" style="108" customWidth="1"/>
    <col min="2" max="2" width="32" style="108" customWidth="1"/>
    <col min="3" max="3" width="16.140625" style="108" customWidth="1"/>
    <col min="4" max="4" width="10" style="108"/>
    <col min="5" max="5" width="43.7109375" style="108" bestFit="1" customWidth="1"/>
    <col min="6" max="6" width="56.42578125" style="119" customWidth="1"/>
    <col min="7" max="7" width="65.42578125" style="108" customWidth="1"/>
    <col min="8" max="16384" width="10" style="108"/>
  </cols>
  <sheetData>
    <row r="1" spans="1:7" s="121" customFormat="1" ht="30" x14ac:dyDescent="0.25">
      <c r="A1" s="120" t="s">
        <v>83</v>
      </c>
      <c r="B1" s="120" t="s">
        <v>84</v>
      </c>
      <c r="C1" s="120" t="s">
        <v>85</v>
      </c>
      <c r="D1" s="120" t="s">
        <v>86</v>
      </c>
      <c r="E1" s="120" t="s">
        <v>87</v>
      </c>
      <c r="F1" s="215" t="s">
        <v>1432</v>
      </c>
      <c r="G1" s="215" t="s">
        <v>1433</v>
      </c>
    </row>
    <row r="2" spans="1:7" s="123" customFormat="1" ht="315" x14ac:dyDescent="0.25">
      <c r="A2" s="124" t="s">
        <v>1518</v>
      </c>
      <c r="B2" s="124" t="s">
        <v>1519</v>
      </c>
      <c r="C2" s="124" t="s">
        <v>88</v>
      </c>
      <c r="D2" s="124">
        <v>5</v>
      </c>
      <c r="E2" s="122" t="s">
        <v>1011</v>
      </c>
      <c r="F2" s="129" t="s">
        <v>1008</v>
      </c>
      <c r="G2" s="133" t="s">
        <v>1007</v>
      </c>
    </row>
    <row r="3" spans="1:7" x14ac:dyDescent="0.25">
      <c r="F3" s="118"/>
    </row>
    <row r="4" spans="1:7" x14ac:dyDescent="0.25">
      <c r="F4" s="118"/>
    </row>
    <row r="5" spans="1:7" x14ac:dyDescent="0.25">
      <c r="F5" s="118"/>
    </row>
    <row r="6" spans="1:7" x14ac:dyDescent="0.25">
      <c r="F6" s="118"/>
    </row>
    <row r="7" spans="1:7" x14ac:dyDescent="0.25">
      <c r="F7" s="118"/>
    </row>
    <row r="8" spans="1:7" x14ac:dyDescent="0.25">
      <c r="F8" s="118"/>
    </row>
    <row r="9" spans="1:7" x14ac:dyDescent="0.25">
      <c r="F9" s="118"/>
    </row>
    <row r="10" spans="1:7" x14ac:dyDescent="0.25">
      <c r="F10" s="118"/>
    </row>
    <row r="11" spans="1:7" x14ac:dyDescent="0.25">
      <c r="F11" s="118"/>
    </row>
    <row r="12" spans="1:7" x14ac:dyDescent="0.25">
      <c r="F12" s="118"/>
    </row>
    <row r="13" spans="1:7" x14ac:dyDescent="0.25">
      <c r="F13" s="118"/>
    </row>
    <row r="14" spans="1:7" x14ac:dyDescent="0.25">
      <c r="F14" s="118"/>
    </row>
    <row r="15" spans="1:7" x14ac:dyDescent="0.25">
      <c r="F15" s="118"/>
    </row>
    <row r="16" spans="1:7" x14ac:dyDescent="0.25">
      <c r="F16" s="118"/>
    </row>
    <row r="17" spans="6:6" x14ac:dyDescent="0.25">
      <c r="F17" s="118"/>
    </row>
    <row r="18" spans="6:6" x14ac:dyDescent="0.25">
      <c r="F18" s="118"/>
    </row>
    <row r="19" spans="6:6" x14ac:dyDescent="0.25">
      <c r="F19" s="118"/>
    </row>
    <row r="20" spans="6:6" x14ac:dyDescent="0.25">
      <c r="F20" s="118"/>
    </row>
    <row r="21" spans="6:6" x14ac:dyDescent="0.25">
      <c r="F21" s="118"/>
    </row>
    <row r="22" spans="6:6" x14ac:dyDescent="0.25">
      <c r="F22" s="118"/>
    </row>
    <row r="23" spans="6:6" x14ac:dyDescent="0.25">
      <c r="F23" s="118"/>
    </row>
    <row r="24" spans="6:6" x14ac:dyDescent="0.25">
      <c r="F24" s="118"/>
    </row>
    <row r="25" spans="6:6" x14ac:dyDescent="0.25">
      <c r="F25" s="118"/>
    </row>
    <row r="26" spans="6:6" x14ac:dyDescent="0.25">
      <c r="F26" s="118"/>
    </row>
    <row r="27" spans="6:6" x14ac:dyDescent="0.25">
      <c r="F27" s="118"/>
    </row>
    <row r="28" spans="6:6" x14ac:dyDescent="0.25">
      <c r="F28" s="118"/>
    </row>
    <row r="29" spans="6:6" x14ac:dyDescent="0.25">
      <c r="F29" s="118"/>
    </row>
    <row r="30" spans="6:6" x14ac:dyDescent="0.25">
      <c r="F30" s="118"/>
    </row>
    <row r="31" spans="6:6" x14ac:dyDescent="0.25">
      <c r="F31" s="118"/>
    </row>
    <row r="32" spans="6:6" x14ac:dyDescent="0.25">
      <c r="F32" s="118"/>
    </row>
    <row r="33" spans="6:6" x14ac:dyDescent="0.25">
      <c r="F33" s="118"/>
    </row>
    <row r="34" spans="6:6" x14ac:dyDescent="0.25">
      <c r="F34" s="118"/>
    </row>
    <row r="35" spans="6:6" x14ac:dyDescent="0.25">
      <c r="F35" s="118"/>
    </row>
    <row r="36" spans="6:6" x14ac:dyDescent="0.25">
      <c r="F36" s="118"/>
    </row>
    <row r="37" spans="6:6" x14ac:dyDescent="0.25">
      <c r="F37" s="118"/>
    </row>
    <row r="38" spans="6:6" x14ac:dyDescent="0.25">
      <c r="F38" s="118"/>
    </row>
    <row r="39" spans="6:6" x14ac:dyDescent="0.25">
      <c r="F39" s="118"/>
    </row>
    <row r="40" spans="6:6" x14ac:dyDescent="0.25">
      <c r="F40" s="118"/>
    </row>
    <row r="41" spans="6:6" x14ac:dyDescent="0.25">
      <c r="F41" s="118"/>
    </row>
    <row r="42" spans="6:6" x14ac:dyDescent="0.25">
      <c r="F42" s="118"/>
    </row>
    <row r="43" spans="6:6" x14ac:dyDescent="0.25">
      <c r="F43" s="118"/>
    </row>
    <row r="44" spans="6:6" x14ac:dyDescent="0.25">
      <c r="F44" s="118"/>
    </row>
    <row r="45" spans="6:6" x14ac:dyDescent="0.25">
      <c r="F45" s="118"/>
    </row>
    <row r="46" spans="6:6" x14ac:dyDescent="0.25">
      <c r="F46" s="118"/>
    </row>
    <row r="47" spans="6:6" x14ac:dyDescent="0.25">
      <c r="F47" s="118"/>
    </row>
    <row r="48" spans="6:6" x14ac:dyDescent="0.25">
      <c r="F48" s="118"/>
    </row>
    <row r="49" spans="6:6" x14ac:dyDescent="0.25">
      <c r="F49" s="118"/>
    </row>
    <row r="50" spans="6:6" x14ac:dyDescent="0.25">
      <c r="F50" s="118"/>
    </row>
    <row r="51" spans="6:6" x14ac:dyDescent="0.25">
      <c r="F51" s="118"/>
    </row>
    <row r="52" spans="6:6" x14ac:dyDescent="0.25">
      <c r="F52" s="118"/>
    </row>
    <row r="53" spans="6:6" x14ac:dyDescent="0.25">
      <c r="F53" s="118"/>
    </row>
    <row r="54" spans="6:6" x14ac:dyDescent="0.25">
      <c r="F54" s="118"/>
    </row>
    <row r="55" spans="6:6" x14ac:dyDescent="0.25">
      <c r="F55" s="118"/>
    </row>
    <row r="56" spans="6:6" x14ac:dyDescent="0.25">
      <c r="F56" s="118"/>
    </row>
    <row r="57" spans="6:6" x14ac:dyDescent="0.25">
      <c r="F57" s="118"/>
    </row>
    <row r="58" spans="6:6" x14ac:dyDescent="0.25">
      <c r="F58" s="118"/>
    </row>
    <row r="59" spans="6:6" x14ac:dyDescent="0.25">
      <c r="F59" s="118"/>
    </row>
    <row r="60" spans="6:6" x14ac:dyDescent="0.25">
      <c r="F60" s="118"/>
    </row>
    <row r="61" spans="6:6" x14ac:dyDescent="0.25">
      <c r="F61" s="118"/>
    </row>
    <row r="62" spans="6:6" x14ac:dyDescent="0.25">
      <c r="F62" s="118"/>
    </row>
    <row r="63" spans="6:6" x14ac:dyDescent="0.25">
      <c r="F63" s="118"/>
    </row>
    <row r="64" spans="6:6" x14ac:dyDescent="0.25">
      <c r="F64" s="118"/>
    </row>
    <row r="65" spans="6:6" x14ac:dyDescent="0.25">
      <c r="F65" s="118"/>
    </row>
    <row r="66" spans="6:6" x14ac:dyDescent="0.25">
      <c r="F66" s="118"/>
    </row>
    <row r="67" spans="6:6" x14ac:dyDescent="0.25">
      <c r="F67" s="118"/>
    </row>
    <row r="68" spans="6:6" x14ac:dyDescent="0.25">
      <c r="F68" s="118"/>
    </row>
    <row r="69" spans="6:6" x14ac:dyDescent="0.25">
      <c r="F69" s="118"/>
    </row>
    <row r="70" spans="6:6" x14ac:dyDescent="0.25">
      <c r="F70" s="118"/>
    </row>
    <row r="71" spans="6:6" x14ac:dyDescent="0.25">
      <c r="F71" s="118"/>
    </row>
    <row r="72" spans="6:6" x14ac:dyDescent="0.25">
      <c r="F72" s="118"/>
    </row>
    <row r="73" spans="6:6" x14ac:dyDescent="0.25">
      <c r="F73" s="118"/>
    </row>
    <row r="74" spans="6:6" x14ac:dyDescent="0.25">
      <c r="F74" s="118"/>
    </row>
    <row r="75" spans="6:6" x14ac:dyDescent="0.25">
      <c r="F75" s="118"/>
    </row>
    <row r="76" spans="6:6" x14ac:dyDescent="0.25">
      <c r="F76" s="118"/>
    </row>
    <row r="77" spans="6:6" x14ac:dyDescent="0.25">
      <c r="F77" s="118"/>
    </row>
    <row r="78" spans="6:6" x14ac:dyDescent="0.25">
      <c r="F78" s="118"/>
    </row>
    <row r="79" spans="6:6" x14ac:dyDescent="0.25">
      <c r="F79" s="118"/>
    </row>
    <row r="80" spans="6:6" x14ac:dyDescent="0.25">
      <c r="F80" s="118"/>
    </row>
    <row r="81" spans="6:6" x14ac:dyDescent="0.25">
      <c r="F81" s="118"/>
    </row>
    <row r="82" spans="6:6" x14ac:dyDescent="0.25">
      <c r="F82" s="118"/>
    </row>
    <row r="83" spans="6:6" x14ac:dyDescent="0.25">
      <c r="F83" s="118"/>
    </row>
    <row r="84" spans="6:6" x14ac:dyDescent="0.25">
      <c r="F84" s="118"/>
    </row>
    <row r="85" spans="6:6" x14ac:dyDescent="0.25">
      <c r="F85" s="118"/>
    </row>
    <row r="86" spans="6:6" x14ac:dyDescent="0.25">
      <c r="F86" s="118"/>
    </row>
    <row r="87" spans="6:6" x14ac:dyDescent="0.25">
      <c r="F87" s="118"/>
    </row>
    <row r="88" spans="6:6" x14ac:dyDescent="0.25">
      <c r="F88" s="118"/>
    </row>
    <row r="89" spans="6:6" x14ac:dyDescent="0.25">
      <c r="F89" s="118"/>
    </row>
    <row r="90" spans="6:6" x14ac:dyDescent="0.25">
      <c r="F90" s="118"/>
    </row>
    <row r="91" spans="6:6" x14ac:dyDescent="0.25">
      <c r="F91" s="118"/>
    </row>
    <row r="92" spans="6:6" x14ac:dyDescent="0.25">
      <c r="F92" s="118"/>
    </row>
    <row r="93" spans="6:6" x14ac:dyDescent="0.25">
      <c r="F93" s="118"/>
    </row>
    <row r="94" spans="6:6" x14ac:dyDescent="0.25">
      <c r="F94" s="118"/>
    </row>
    <row r="95" spans="6:6" x14ac:dyDescent="0.25">
      <c r="F95" s="118"/>
    </row>
    <row r="96" spans="6:6" x14ac:dyDescent="0.25">
      <c r="F96" s="118"/>
    </row>
    <row r="97" spans="6:6" x14ac:dyDescent="0.25">
      <c r="F97" s="118"/>
    </row>
    <row r="98" spans="6:6" x14ac:dyDescent="0.25">
      <c r="F98" s="118"/>
    </row>
    <row r="99" spans="6:6" x14ac:dyDescent="0.25">
      <c r="F99" s="118"/>
    </row>
    <row r="100" spans="6:6" x14ac:dyDescent="0.25">
      <c r="F100" s="118"/>
    </row>
    <row r="101" spans="6:6" x14ac:dyDescent="0.25">
      <c r="F101" s="118"/>
    </row>
    <row r="102" spans="6:6" x14ac:dyDescent="0.25">
      <c r="F102" s="118"/>
    </row>
    <row r="103" spans="6:6" x14ac:dyDescent="0.25">
      <c r="F103" s="118"/>
    </row>
    <row r="104" spans="6:6" x14ac:dyDescent="0.25">
      <c r="F104" s="118"/>
    </row>
    <row r="105" spans="6:6" x14ac:dyDescent="0.25">
      <c r="F105" s="118"/>
    </row>
    <row r="106" spans="6:6" x14ac:dyDescent="0.25">
      <c r="F106" s="118"/>
    </row>
    <row r="107" spans="6:6" x14ac:dyDescent="0.25">
      <c r="F107" s="118"/>
    </row>
    <row r="108" spans="6:6" x14ac:dyDescent="0.25">
      <c r="F108" s="118"/>
    </row>
    <row r="109" spans="6:6" x14ac:dyDescent="0.25">
      <c r="F109" s="118"/>
    </row>
    <row r="110" spans="6:6" x14ac:dyDescent="0.25">
      <c r="F110" s="118"/>
    </row>
    <row r="111" spans="6:6" x14ac:dyDescent="0.25">
      <c r="F111" s="118"/>
    </row>
    <row r="112" spans="6:6" x14ac:dyDescent="0.25">
      <c r="F112" s="118"/>
    </row>
    <row r="113" spans="6:6" x14ac:dyDescent="0.25">
      <c r="F113" s="118"/>
    </row>
    <row r="114" spans="6:6" x14ac:dyDescent="0.25">
      <c r="F114" s="118"/>
    </row>
    <row r="115" spans="6:6" x14ac:dyDescent="0.25">
      <c r="F115" s="118"/>
    </row>
    <row r="116" spans="6:6" x14ac:dyDescent="0.25">
      <c r="F116" s="118"/>
    </row>
    <row r="117" spans="6:6" x14ac:dyDescent="0.25">
      <c r="F117" s="118"/>
    </row>
    <row r="118" spans="6:6" x14ac:dyDescent="0.25">
      <c r="F118" s="118"/>
    </row>
    <row r="119" spans="6:6" x14ac:dyDescent="0.25">
      <c r="F119" s="118"/>
    </row>
    <row r="120" spans="6:6" x14ac:dyDescent="0.25">
      <c r="F120" s="118"/>
    </row>
    <row r="121" spans="6:6" x14ac:dyDescent="0.25">
      <c r="F121" s="118"/>
    </row>
    <row r="122" spans="6:6" x14ac:dyDescent="0.25">
      <c r="F122" s="118"/>
    </row>
    <row r="123" spans="6:6" x14ac:dyDescent="0.25">
      <c r="F123" s="118"/>
    </row>
    <row r="124" spans="6:6" x14ac:dyDescent="0.25">
      <c r="F124" s="118"/>
    </row>
    <row r="125" spans="6:6" x14ac:dyDescent="0.25">
      <c r="F125" s="118"/>
    </row>
    <row r="126" spans="6:6" x14ac:dyDescent="0.25">
      <c r="F126" s="118"/>
    </row>
    <row r="127" spans="6:6" x14ac:dyDescent="0.25">
      <c r="F127" s="118"/>
    </row>
    <row r="128" spans="6:6" x14ac:dyDescent="0.25">
      <c r="F128" s="118"/>
    </row>
    <row r="129" spans="6:6" x14ac:dyDescent="0.25">
      <c r="F129" s="118"/>
    </row>
    <row r="130" spans="6:6" x14ac:dyDescent="0.25">
      <c r="F130" s="118"/>
    </row>
    <row r="131" spans="6:6" x14ac:dyDescent="0.25">
      <c r="F131" s="118"/>
    </row>
    <row r="132" spans="6:6" x14ac:dyDescent="0.25">
      <c r="F132" s="118"/>
    </row>
    <row r="133" spans="6:6" x14ac:dyDescent="0.25">
      <c r="F133" s="118"/>
    </row>
    <row r="134" spans="6:6" x14ac:dyDescent="0.25">
      <c r="F134" s="118"/>
    </row>
    <row r="135" spans="6:6" x14ac:dyDescent="0.25">
      <c r="F135" s="118"/>
    </row>
    <row r="136" spans="6:6" x14ac:dyDescent="0.25">
      <c r="F136" s="118"/>
    </row>
    <row r="137" spans="6:6" x14ac:dyDescent="0.25">
      <c r="F137" s="118"/>
    </row>
    <row r="138" spans="6:6" x14ac:dyDescent="0.25">
      <c r="F138" s="118"/>
    </row>
    <row r="139" spans="6:6" x14ac:dyDescent="0.25">
      <c r="F139" s="118"/>
    </row>
    <row r="140" spans="6:6" x14ac:dyDescent="0.25">
      <c r="F140" s="118"/>
    </row>
    <row r="141" spans="6:6" x14ac:dyDescent="0.25">
      <c r="F141" s="118"/>
    </row>
    <row r="142" spans="6:6" x14ac:dyDescent="0.25">
      <c r="F142" s="118"/>
    </row>
    <row r="143" spans="6:6" x14ac:dyDescent="0.25">
      <c r="F143" s="118"/>
    </row>
    <row r="144" spans="6:6" x14ac:dyDescent="0.25">
      <c r="F144" s="118"/>
    </row>
    <row r="145" spans="6:6" x14ac:dyDescent="0.25">
      <c r="F145" s="118"/>
    </row>
    <row r="146" spans="6:6" x14ac:dyDescent="0.25">
      <c r="F146" s="118"/>
    </row>
    <row r="147" spans="6:6" x14ac:dyDescent="0.25">
      <c r="F147" s="118"/>
    </row>
    <row r="148" spans="6:6" x14ac:dyDescent="0.25">
      <c r="F148" s="118"/>
    </row>
    <row r="149" spans="6:6" x14ac:dyDescent="0.25">
      <c r="F149" s="118"/>
    </row>
    <row r="150" spans="6:6" x14ac:dyDescent="0.25">
      <c r="F150" s="118"/>
    </row>
    <row r="151" spans="6:6" x14ac:dyDescent="0.25">
      <c r="F151" s="118"/>
    </row>
    <row r="152" spans="6:6" x14ac:dyDescent="0.25">
      <c r="F152" s="118"/>
    </row>
    <row r="153" spans="6:6" x14ac:dyDescent="0.25">
      <c r="F153" s="118"/>
    </row>
    <row r="154" spans="6:6" x14ac:dyDescent="0.25">
      <c r="F154" s="118"/>
    </row>
    <row r="155" spans="6:6" x14ac:dyDescent="0.25">
      <c r="F155" s="118"/>
    </row>
    <row r="156" spans="6:6" x14ac:dyDescent="0.25">
      <c r="F156" s="118"/>
    </row>
    <row r="157" spans="6:6" x14ac:dyDescent="0.25">
      <c r="F157" s="118"/>
    </row>
    <row r="158" spans="6:6" x14ac:dyDescent="0.25">
      <c r="F158" s="118"/>
    </row>
    <row r="159" spans="6:6" x14ac:dyDescent="0.25">
      <c r="F159" s="118"/>
    </row>
    <row r="160" spans="6:6" x14ac:dyDescent="0.25">
      <c r="F160" s="118"/>
    </row>
    <row r="161" spans="6:6" x14ac:dyDescent="0.25">
      <c r="F161" s="118"/>
    </row>
    <row r="162" spans="6:6" x14ac:dyDescent="0.25">
      <c r="F162" s="118"/>
    </row>
    <row r="163" spans="6:6" x14ac:dyDescent="0.25">
      <c r="F163" s="118"/>
    </row>
    <row r="164" spans="6:6" x14ac:dyDescent="0.25">
      <c r="F164" s="118"/>
    </row>
    <row r="165" spans="6:6" x14ac:dyDescent="0.25">
      <c r="F165" s="118"/>
    </row>
    <row r="166" spans="6:6" x14ac:dyDescent="0.25">
      <c r="F166" s="118"/>
    </row>
    <row r="167" spans="6:6" x14ac:dyDescent="0.25">
      <c r="F167" s="118"/>
    </row>
    <row r="168" spans="6:6" x14ac:dyDescent="0.25">
      <c r="F168" s="118"/>
    </row>
    <row r="169" spans="6:6" x14ac:dyDescent="0.25">
      <c r="F169" s="118"/>
    </row>
    <row r="170" spans="6:6" x14ac:dyDescent="0.25">
      <c r="F170" s="118"/>
    </row>
    <row r="171" spans="6:6" x14ac:dyDescent="0.25">
      <c r="F171" s="118"/>
    </row>
    <row r="172" spans="6:6" x14ac:dyDescent="0.25">
      <c r="F172" s="118"/>
    </row>
    <row r="173" spans="6:6" x14ac:dyDescent="0.25">
      <c r="F173" s="118"/>
    </row>
    <row r="174" spans="6:6" x14ac:dyDescent="0.25">
      <c r="F174" s="118"/>
    </row>
    <row r="175" spans="6:6" x14ac:dyDescent="0.25">
      <c r="F175" s="118"/>
    </row>
    <row r="176" spans="6:6" x14ac:dyDescent="0.25">
      <c r="F176" s="118"/>
    </row>
    <row r="177" spans="6:6" x14ac:dyDescent="0.25">
      <c r="F177" s="118"/>
    </row>
    <row r="178" spans="6:6" x14ac:dyDescent="0.25">
      <c r="F178" s="118"/>
    </row>
    <row r="179" spans="6:6" x14ac:dyDescent="0.25">
      <c r="F179" s="118"/>
    </row>
    <row r="180" spans="6:6" x14ac:dyDescent="0.25">
      <c r="F180" s="118"/>
    </row>
    <row r="181" spans="6:6" x14ac:dyDescent="0.25">
      <c r="F181" s="118"/>
    </row>
    <row r="182" spans="6:6" x14ac:dyDescent="0.25">
      <c r="F182" s="118"/>
    </row>
    <row r="183" spans="6:6" x14ac:dyDescent="0.25">
      <c r="F183" s="118"/>
    </row>
    <row r="184" spans="6:6" x14ac:dyDescent="0.25">
      <c r="F184" s="118"/>
    </row>
    <row r="185" spans="6:6" x14ac:dyDescent="0.25">
      <c r="F185" s="118"/>
    </row>
    <row r="186" spans="6:6" x14ac:dyDescent="0.25">
      <c r="F186" s="118"/>
    </row>
    <row r="187" spans="6:6" x14ac:dyDescent="0.25">
      <c r="F187" s="118"/>
    </row>
    <row r="188" spans="6:6" x14ac:dyDescent="0.25">
      <c r="F188" s="118"/>
    </row>
    <row r="189" spans="6:6" x14ac:dyDescent="0.25">
      <c r="F189" s="118"/>
    </row>
    <row r="190" spans="6:6" x14ac:dyDescent="0.25">
      <c r="F190" s="118"/>
    </row>
    <row r="191" spans="6:6" x14ac:dyDescent="0.25">
      <c r="F191" s="118"/>
    </row>
    <row r="192" spans="6:6" x14ac:dyDescent="0.25">
      <c r="F192" s="118"/>
    </row>
    <row r="193" spans="6:6" x14ac:dyDescent="0.25">
      <c r="F193" s="118"/>
    </row>
    <row r="194" spans="6:6" x14ac:dyDescent="0.25">
      <c r="F194" s="118"/>
    </row>
    <row r="195" spans="6:6" x14ac:dyDescent="0.25">
      <c r="F195" s="118"/>
    </row>
    <row r="196" spans="6:6" x14ac:dyDescent="0.25">
      <c r="F196" s="118"/>
    </row>
    <row r="197" spans="6:6" x14ac:dyDescent="0.25">
      <c r="F197" s="118"/>
    </row>
    <row r="198" spans="6:6" x14ac:dyDescent="0.25">
      <c r="F198" s="118"/>
    </row>
    <row r="199" spans="6:6" x14ac:dyDescent="0.25">
      <c r="F199" s="118"/>
    </row>
    <row r="200" spans="6:6" x14ac:dyDescent="0.25">
      <c r="F200" s="118"/>
    </row>
    <row r="201" spans="6:6" x14ac:dyDescent="0.25">
      <c r="F201" s="118"/>
    </row>
    <row r="202" spans="6:6" x14ac:dyDescent="0.25">
      <c r="F202" s="118"/>
    </row>
    <row r="203" spans="6:6" x14ac:dyDescent="0.25">
      <c r="F203" s="118"/>
    </row>
    <row r="204" spans="6:6" x14ac:dyDescent="0.25">
      <c r="F204" s="118"/>
    </row>
    <row r="205" spans="6:6" x14ac:dyDescent="0.25">
      <c r="F205" s="118"/>
    </row>
    <row r="206" spans="6:6" x14ac:dyDescent="0.25">
      <c r="F206" s="118"/>
    </row>
    <row r="207" spans="6:6" x14ac:dyDescent="0.25">
      <c r="F207" s="118"/>
    </row>
    <row r="208" spans="6:6" x14ac:dyDescent="0.25">
      <c r="F208" s="118"/>
    </row>
    <row r="209" spans="6:6" x14ac:dyDescent="0.25">
      <c r="F209" s="118"/>
    </row>
    <row r="210" spans="6:6" x14ac:dyDescent="0.25">
      <c r="F210" s="118"/>
    </row>
    <row r="211" spans="6:6" x14ac:dyDescent="0.25">
      <c r="F211" s="118"/>
    </row>
    <row r="212" spans="6:6" x14ac:dyDescent="0.25">
      <c r="F212" s="118"/>
    </row>
    <row r="213" spans="6:6" x14ac:dyDescent="0.25">
      <c r="F213" s="118"/>
    </row>
    <row r="214" spans="6:6" x14ac:dyDescent="0.25">
      <c r="F214" s="118"/>
    </row>
    <row r="215" spans="6:6" x14ac:dyDescent="0.25">
      <c r="F215" s="118"/>
    </row>
    <row r="216" spans="6:6" x14ac:dyDescent="0.25">
      <c r="F216" s="118"/>
    </row>
    <row r="217" spans="6:6" x14ac:dyDescent="0.25">
      <c r="F217" s="118"/>
    </row>
    <row r="218" spans="6:6" x14ac:dyDescent="0.25">
      <c r="F218" s="118"/>
    </row>
    <row r="219" spans="6:6" x14ac:dyDescent="0.25">
      <c r="F219" s="118"/>
    </row>
    <row r="220" spans="6:6" x14ac:dyDescent="0.25">
      <c r="F220" s="118"/>
    </row>
    <row r="221" spans="6:6" x14ac:dyDescent="0.25">
      <c r="F221" s="118"/>
    </row>
    <row r="222" spans="6:6" x14ac:dyDescent="0.25">
      <c r="F222" s="118"/>
    </row>
    <row r="223" spans="6:6" x14ac:dyDescent="0.25">
      <c r="F223" s="118"/>
    </row>
    <row r="224" spans="6:6" x14ac:dyDescent="0.25">
      <c r="F224" s="118"/>
    </row>
    <row r="225" spans="6:6" x14ac:dyDescent="0.25">
      <c r="F225" s="118"/>
    </row>
    <row r="226" spans="6:6" x14ac:dyDescent="0.25">
      <c r="F226" s="118"/>
    </row>
    <row r="227" spans="6:6" x14ac:dyDescent="0.25">
      <c r="F227" s="118"/>
    </row>
    <row r="228" spans="6:6" x14ac:dyDescent="0.25">
      <c r="F228" s="118"/>
    </row>
    <row r="229" spans="6:6" x14ac:dyDescent="0.25">
      <c r="F229" s="118"/>
    </row>
    <row r="230" spans="6:6" x14ac:dyDescent="0.25">
      <c r="F230" s="118"/>
    </row>
    <row r="231" spans="6:6" x14ac:dyDescent="0.25">
      <c r="F231" s="118"/>
    </row>
    <row r="232" spans="6:6" x14ac:dyDescent="0.25">
      <c r="F232" s="118"/>
    </row>
    <row r="233" spans="6:6" x14ac:dyDescent="0.25">
      <c r="F233" s="118"/>
    </row>
    <row r="234" spans="6:6" x14ac:dyDescent="0.25">
      <c r="F234" s="118"/>
    </row>
    <row r="235" spans="6:6" x14ac:dyDescent="0.25">
      <c r="F235" s="118"/>
    </row>
    <row r="236" spans="6:6" x14ac:dyDescent="0.25">
      <c r="F236" s="118"/>
    </row>
    <row r="237" spans="6:6" x14ac:dyDescent="0.25">
      <c r="F237" s="118"/>
    </row>
    <row r="238" spans="6:6" x14ac:dyDescent="0.25">
      <c r="F238" s="118"/>
    </row>
    <row r="239" spans="6:6" x14ac:dyDescent="0.25">
      <c r="F239" s="118"/>
    </row>
    <row r="240" spans="6:6" x14ac:dyDescent="0.25">
      <c r="F240" s="118"/>
    </row>
    <row r="241" spans="6:6" x14ac:dyDescent="0.25">
      <c r="F241" s="118"/>
    </row>
    <row r="242" spans="6:6" x14ac:dyDescent="0.25">
      <c r="F242" s="118"/>
    </row>
    <row r="243" spans="6:6" x14ac:dyDescent="0.25">
      <c r="F243" s="118"/>
    </row>
    <row r="244" spans="6:6" x14ac:dyDescent="0.25">
      <c r="F244" s="118"/>
    </row>
    <row r="245" spans="6:6" x14ac:dyDescent="0.25">
      <c r="F245" s="118"/>
    </row>
    <row r="246" spans="6:6" x14ac:dyDescent="0.25">
      <c r="F246" s="118"/>
    </row>
    <row r="247" spans="6:6" x14ac:dyDescent="0.25">
      <c r="F247" s="118"/>
    </row>
    <row r="248" spans="6:6" x14ac:dyDescent="0.25">
      <c r="F248" s="118"/>
    </row>
    <row r="249" spans="6:6" x14ac:dyDescent="0.25">
      <c r="F249" s="118"/>
    </row>
    <row r="250" spans="6:6" x14ac:dyDescent="0.25">
      <c r="F250" s="118"/>
    </row>
    <row r="251" spans="6:6" x14ac:dyDescent="0.25">
      <c r="F251" s="118"/>
    </row>
    <row r="252" spans="6:6" x14ac:dyDescent="0.25">
      <c r="F252" s="118"/>
    </row>
    <row r="253" spans="6:6" x14ac:dyDescent="0.25">
      <c r="F253" s="118"/>
    </row>
    <row r="254" spans="6:6" x14ac:dyDescent="0.25">
      <c r="F254" s="118"/>
    </row>
    <row r="255" spans="6:6" x14ac:dyDescent="0.25">
      <c r="F255" s="118"/>
    </row>
    <row r="256" spans="6:6" x14ac:dyDescent="0.25">
      <c r="F256" s="118"/>
    </row>
    <row r="257" spans="6:6" x14ac:dyDescent="0.25">
      <c r="F257" s="118"/>
    </row>
    <row r="258" spans="6:6" x14ac:dyDescent="0.25">
      <c r="F258" s="118"/>
    </row>
    <row r="259" spans="6:6" x14ac:dyDescent="0.25">
      <c r="F259" s="118"/>
    </row>
    <row r="260" spans="6:6" x14ac:dyDescent="0.25">
      <c r="F260" s="118"/>
    </row>
    <row r="261" spans="6:6" x14ac:dyDescent="0.25">
      <c r="F261" s="118"/>
    </row>
    <row r="262" spans="6:6" x14ac:dyDescent="0.25">
      <c r="F262" s="118"/>
    </row>
    <row r="263" spans="6:6" x14ac:dyDescent="0.25">
      <c r="F263" s="118"/>
    </row>
    <row r="264" spans="6:6" x14ac:dyDescent="0.25">
      <c r="F264" s="118"/>
    </row>
    <row r="265" spans="6:6" x14ac:dyDescent="0.25">
      <c r="F265" s="118"/>
    </row>
    <row r="266" spans="6:6" x14ac:dyDescent="0.25">
      <c r="F266" s="118"/>
    </row>
    <row r="267" spans="6:6" x14ac:dyDescent="0.25">
      <c r="F267" s="118"/>
    </row>
    <row r="268" spans="6:6" x14ac:dyDescent="0.25">
      <c r="F268" s="118"/>
    </row>
    <row r="269" spans="6:6" x14ac:dyDescent="0.25">
      <c r="F269" s="118"/>
    </row>
    <row r="270" spans="6:6" x14ac:dyDescent="0.25">
      <c r="F270" s="118"/>
    </row>
    <row r="271" spans="6:6" x14ac:dyDescent="0.25">
      <c r="F271" s="118"/>
    </row>
    <row r="272" spans="6:6" x14ac:dyDescent="0.25">
      <c r="F272" s="118"/>
    </row>
    <row r="273" spans="6:6" x14ac:dyDescent="0.25">
      <c r="F273" s="118"/>
    </row>
    <row r="274" spans="6:6" x14ac:dyDescent="0.25">
      <c r="F274" s="118"/>
    </row>
    <row r="275" spans="6:6" x14ac:dyDescent="0.25">
      <c r="F275" s="118"/>
    </row>
    <row r="276" spans="6:6" x14ac:dyDescent="0.25">
      <c r="F276" s="118"/>
    </row>
    <row r="277" spans="6:6" x14ac:dyDescent="0.25">
      <c r="F277" s="118"/>
    </row>
    <row r="278" spans="6:6" x14ac:dyDescent="0.25">
      <c r="F278" s="118"/>
    </row>
    <row r="279" spans="6:6" x14ac:dyDescent="0.25">
      <c r="F279" s="118"/>
    </row>
    <row r="280" spans="6:6" x14ac:dyDescent="0.25">
      <c r="F280" s="118"/>
    </row>
    <row r="281" spans="6:6" x14ac:dyDescent="0.25">
      <c r="F281" s="118"/>
    </row>
    <row r="282" spans="6:6" x14ac:dyDescent="0.25">
      <c r="F282" s="118"/>
    </row>
    <row r="283" spans="6:6" x14ac:dyDescent="0.25">
      <c r="F283" s="118"/>
    </row>
    <row r="284" spans="6:6" x14ac:dyDescent="0.25">
      <c r="F284" s="118"/>
    </row>
    <row r="285" spans="6:6" x14ac:dyDescent="0.25">
      <c r="F285" s="118"/>
    </row>
    <row r="286" spans="6:6" x14ac:dyDescent="0.25">
      <c r="F286" s="118"/>
    </row>
    <row r="287" spans="6:6" x14ac:dyDescent="0.25">
      <c r="F287" s="118"/>
    </row>
    <row r="288" spans="6:6" x14ac:dyDescent="0.25">
      <c r="F288" s="118"/>
    </row>
    <row r="289" spans="6:6" x14ac:dyDescent="0.25">
      <c r="F289" s="118"/>
    </row>
    <row r="290" spans="6:6" x14ac:dyDescent="0.25">
      <c r="F290" s="118"/>
    </row>
    <row r="291" spans="6:6" x14ac:dyDescent="0.25">
      <c r="F291" s="118"/>
    </row>
    <row r="292" spans="6:6" x14ac:dyDescent="0.25">
      <c r="F292" s="118"/>
    </row>
    <row r="293" spans="6:6" x14ac:dyDescent="0.25">
      <c r="F293" s="118"/>
    </row>
    <row r="294" spans="6:6" x14ac:dyDescent="0.25">
      <c r="F294" s="118"/>
    </row>
    <row r="295" spans="6:6" x14ac:dyDescent="0.25">
      <c r="F295" s="118"/>
    </row>
    <row r="296" spans="6:6" x14ac:dyDescent="0.25">
      <c r="F296" s="118"/>
    </row>
    <row r="297" spans="6:6" x14ac:dyDescent="0.25">
      <c r="F297" s="118"/>
    </row>
    <row r="298" spans="6:6" x14ac:dyDescent="0.25">
      <c r="F298" s="118"/>
    </row>
    <row r="299" spans="6:6" x14ac:dyDescent="0.25">
      <c r="F299" s="118"/>
    </row>
    <row r="300" spans="6:6" x14ac:dyDescent="0.25">
      <c r="F300" s="118"/>
    </row>
    <row r="301" spans="6:6" x14ac:dyDescent="0.25">
      <c r="F301" s="118"/>
    </row>
    <row r="302" spans="6:6" x14ac:dyDescent="0.25">
      <c r="F302" s="118"/>
    </row>
    <row r="303" spans="6:6" x14ac:dyDescent="0.25">
      <c r="F303" s="118"/>
    </row>
    <row r="304" spans="6:6" x14ac:dyDescent="0.25">
      <c r="F304" s="118"/>
    </row>
    <row r="305" spans="6:6" x14ac:dyDescent="0.25">
      <c r="F305" s="118"/>
    </row>
    <row r="306" spans="6:6" x14ac:dyDescent="0.25">
      <c r="F306" s="118"/>
    </row>
    <row r="307" spans="6:6" x14ac:dyDescent="0.25">
      <c r="F307" s="118"/>
    </row>
    <row r="308" spans="6:6" x14ac:dyDescent="0.25">
      <c r="F308" s="118"/>
    </row>
    <row r="309" spans="6:6" x14ac:dyDescent="0.25">
      <c r="F309" s="118"/>
    </row>
    <row r="310" spans="6:6" x14ac:dyDescent="0.25">
      <c r="F310" s="118"/>
    </row>
    <row r="311" spans="6:6" x14ac:dyDescent="0.25">
      <c r="F311" s="118"/>
    </row>
    <row r="312" spans="6:6" x14ac:dyDescent="0.25">
      <c r="F312" s="118"/>
    </row>
    <row r="313" spans="6:6" x14ac:dyDescent="0.25">
      <c r="F313" s="118"/>
    </row>
    <row r="314" spans="6:6" x14ac:dyDescent="0.25">
      <c r="F314" s="118"/>
    </row>
    <row r="315" spans="6:6" x14ac:dyDescent="0.25">
      <c r="F315" s="118"/>
    </row>
    <row r="316" spans="6:6" x14ac:dyDescent="0.25">
      <c r="F316" s="118"/>
    </row>
    <row r="317" spans="6:6" x14ac:dyDescent="0.25">
      <c r="F317" s="118"/>
    </row>
    <row r="318" spans="6:6" x14ac:dyDescent="0.25">
      <c r="F318" s="118"/>
    </row>
    <row r="319" spans="6:6" x14ac:dyDescent="0.25">
      <c r="F319" s="118"/>
    </row>
    <row r="320" spans="6:6" x14ac:dyDescent="0.25">
      <c r="F320" s="118"/>
    </row>
    <row r="321" spans="6:6" x14ac:dyDescent="0.25">
      <c r="F321" s="118"/>
    </row>
    <row r="322" spans="6:6" x14ac:dyDescent="0.25">
      <c r="F322" s="118"/>
    </row>
    <row r="323" spans="6:6" x14ac:dyDescent="0.25">
      <c r="F323" s="118"/>
    </row>
    <row r="324" spans="6:6" x14ac:dyDescent="0.25">
      <c r="F324" s="118"/>
    </row>
    <row r="325" spans="6:6" x14ac:dyDescent="0.25">
      <c r="F325" s="118"/>
    </row>
    <row r="326" spans="6:6" x14ac:dyDescent="0.25">
      <c r="F326" s="118"/>
    </row>
    <row r="327" spans="6:6" x14ac:dyDescent="0.25">
      <c r="F327" s="118"/>
    </row>
    <row r="328" spans="6:6" x14ac:dyDescent="0.25">
      <c r="F328" s="118"/>
    </row>
    <row r="329" spans="6:6" x14ac:dyDescent="0.25">
      <c r="F329" s="118"/>
    </row>
    <row r="330" spans="6:6" x14ac:dyDescent="0.25">
      <c r="F330" s="118"/>
    </row>
    <row r="331" spans="6:6" x14ac:dyDescent="0.25">
      <c r="F331" s="118"/>
    </row>
    <row r="332" spans="6:6" x14ac:dyDescent="0.25">
      <c r="F332" s="118"/>
    </row>
    <row r="333" spans="6:6" x14ac:dyDescent="0.25">
      <c r="F333" s="118"/>
    </row>
    <row r="334" spans="6:6" x14ac:dyDescent="0.25">
      <c r="F334" s="118"/>
    </row>
    <row r="335" spans="6:6" x14ac:dyDescent="0.25">
      <c r="F335" s="118"/>
    </row>
    <row r="336" spans="6:6" x14ac:dyDescent="0.25">
      <c r="F336" s="118"/>
    </row>
    <row r="337" spans="6:6" x14ac:dyDescent="0.25">
      <c r="F337" s="118"/>
    </row>
    <row r="338" spans="6:6" x14ac:dyDescent="0.25">
      <c r="F338" s="118"/>
    </row>
    <row r="339" spans="6:6" x14ac:dyDescent="0.25">
      <c r="F339" s="118"/>
    </row>
    <row r="340" spans="6:6" x14ac:dyDescent="0.25">
      <c r="F340" s="118"/>
    </row>
    <row r="341" spans="6:6" x14ac:dyDescent="0.25">
      <c r="F341" s="118"/>
    </row>
    <row r="342" spans="6:6" x14ac:dyDescent="0.25">
      <c r="F342" s="118"/>
    </row>
    <row r="343" spans="6:6" x14ac:dyDescent="0.25">
      <c r="F343" s="118"/>
    </row>
    <row r="344" spans="6:6" x14ac:dyDescent="0.25">
      <c r="F344" s="118"/>
    </row>
    <row r="345" spans="6:6" x14ac:dyDescent="0.25">
      <c r="F345" s="118"/>
    </row>
    <row r="346" spans="6:6" x14ac:dyDescent="0.25">
      <c r="F346" s="118"/>
    </row>
    <row r="347" spans="6:6" x14ac:dyDescent="0.25">
      <c r="F347" s="118"/>
    </row>
    <row r="348" spans="6:6" x14ac:dyDescent="0.25">
      <c r="F348" s="118"/>
    </row>
    <row r="349" spans="6:6" x14ac:dyDescent="0.25">
      <c r="F349" s="118"/>
    </row>
    <row r="350" spans="6:6" x14ac:dyDescent="0.25">
      <c r="F350" s="118"/>
    </row>
    <row r="351" spans="6:6" x14ac:dyDescent="0.25">
      <c r="F351" s="118"/>
    </row>
    <row r="352" spans="6:6" x14ac:dyDescent="0.25">
      <c r="F352" s="118"/>
    </row>
    <row r="353" spans="6:6" x14ac:dyDescent="0.25">
      <c r="F353" s="118"/>
    </row>
    <row r="354" spans="6:6" x14ac:dyDescent="0.25">
      <c r="F354" s="118"/>
    </row>
    <row r="355" spans="6:6" x14ac:dyDescent="0.25">
      <c r="F355" s="118"/>
    </row>
    <row r="356" spans="6:6" x14ac:dyDescent="0.25">
      <c r="F356" s="118"/>
    </row>
    <row r="357" spans="6:6" x14ac:dyDescent="0.25">
      <c r="F357" s="118"/>
    </row>
    <row r="358" spans="6:6" x14ac:dyDescent="0.25">
      <c r="F358" s="118"/>
    </row>
    <row r="359" spans="6:6" x14ac:dyDescent="0.25">
      <c r="F359" s="118"/>
    </row>
    <row r="360" spans="6:6" x14ac:dyDescent="0.25">
      <c r="F360" s="118"/>
    </row>
    <row r="361" spans="6:6" x14ac:dyDescent="0.25">
      <c r="F361" s="118"/>
    </row>
    <row r="362" spans="6:6" x14ac:dyDescent="0.25">
      <c r="F362" s="118"/>
    </row>
    <row r="363" spans="6:6" x14ac:dyDescent="0.25">
      <c r="F363" s="118"/>
    </row>
    <row r="364" spans="6:6" x14ac:dyDescent="0.25">
      <c r="F364" s="118"/>
    </row>
    <row r="365" spans="6:6" x14ac:dyDescent="0.25">
      <c r="F365" s="118"/>
    </row>
    <row r="366" spans="6:6" x14ac:dyDescent="0.25">
      <c r="F366" s="118"/>
    </row>
    <row r="367" spans="6:6" x14ac:dyDescent="0.25">
      <c r="F367" s="118"/>
    </row>
    <row r="368" spans="6:6" x14ac:dyDescent="0.25">
      <c r="F368" s="118"/>
    </row>
    <row r="369" spans="6:6" x14ac:dyDescent="0.25">
      <c r="F369" s="118"/>
    </row>
    <row r="370" spans="6:6" x14ac:dyDescent="0.25">
      <c r="F370" s="118"/>
    </row>
    <row r="371" spans="6:6" x14ac:dyDescent="0.25">
      <c r="F371" s="118"/>
    </row>
    <row r="372" spans="6:6" x14ac:dyDescent="0.25">
      <c r="F372" s="118"/>
    </row>
    <row r="373" spans="6:6" x14ac:dyDescent="0.25">
      <c r="F373" s="118"/>
    </row>
    <row r="374" spans="6:6" x14ac:dyDescent="0.25">
      <c r="F374" s="118"/>
    </row>
    <row r="375" spans="6:6" x14ac:dyDescent="0.25">
      <c r="F375" s="118"/>
    </row>
    <row r="376" spans="6:6" x14ac:dyDescent="0.25">
      <c r="F376" s="118"/>
    </row>
    <row r="377" spans="6:6" x14ac:dyDescent="0.25">
      <c r="F377" s="118"/>
    </row>
    <row r="378" spans="6:6" x14ac:dyDescent="0.25">
      <c r="F378" s="118"/>
    </row>
    <row r="379" spans="6:6" x14ac:dyDescent="0.25">
      <c r="F379" s="118"/>
    </row>
    <row r="380" spans="6:6" x14ac:dyDescent="0.25">
      <c r="F380" s="118"/>
    </row>
    <row r="381" spans="6:6" x14ac:dyDescent="0.25">
      <c r="F381" s="118"/>
    </row>
    <row r="382" spans="6:6" x14ac:dyDescent="0.25">
      <c r="F382" s="118"/>
    </row>
    <row r="383" spans="6:6" x14ac:dyDescent="0.25">
      <c r="F383" s="118"/>
    </row>
    <row r="384" spans="6:6" x14ac:dyDescent="0.25">
      <c r="F384" s="118"/>
    </row>
    <row r="385" spans="6:6" x14ac:dyDescent="0.25">
      <c r="F385" s="118"/>
    </row>
    <row r="386" spans="6:6" x14ac:dyDescent="0.25">
      <c r="F386" s="118"/>
    </row>
    <row r="387" spans="6:6" x14ac:dyDescent="0.25">
      <c r="F387" s="118"/>
    </row>
    <row r="388" spans="6:6" x14ac:dyDescent="0.25">
      <c r="F388" s="118"/>
    </row>
    <row r="389" spans="6:6" x14ac:dyDescent="0.25">
      <c r="F389" s="118"/>
    </row>
    <row r="390" spans="6:6" x14ac:dyDescent="0.25">
      <c r="F390" s="118"/>
    </row>
    <row r="391" spans="6:6" x14ac:dyDescent="0.25">
      <c r="F391" s="118"/>
    </row>
    <row r="392" spans="6:6" x14ac:dyDescent="0.25">
      <c r="F392" s="118"/>
    </row>
    <row r="393" spans="6:6" x14ac:dyDescent="0.25">
      <c r="F393" s="118"/>
    </row>
    <row r="394" spans="6:6" x14ac:dyDescent="0.25">
      <c r="F394" s="118"/>
    </row>
    <row r="395" spans="6:6" x14ac:dyDescent="0.25">
      <c r="F395" s="118"/>
    </row>
    <row r="396" spans="6:6" x14ac:dyDescent="0.25">
      <c r="F396" s="118"/>
    </row>
    <row r="397" spans="6:6" x14ac:dyDescent="0.25">
      <c r="F397" s="118"/>
    </row>
    <row r="398" spans="6:6" x14ac:dyDescent="0.25">
      <c r="F398" s="118"/>
    </row>
    <row r="399" spans="6:6" x14ac:dyDescent="0.25">
      <c r="F399" s="118"/>
    </row>
    <row r="400" spans="6:6" x14ac:dyDescent="0.25">
      <c r="F400" s="118"/>
    </row>
    <row r="401" spans="6:6" x14ac:dyDescent="0.25">
      <c r="F401" s="118"/>
    </row>
    <row r="402" spans="6:6" x14ac:dyDescent="0.25">
      <c r="F402" s="118"/>
    </row>
    <row r="403" spans="6:6" x14ac:dyDescent="0.25">
      <c r="F403" s="118"/>
    </row>
    <row r="404" spans="6:6" x14ac:dyDescent="0.25">
      <c r="F404" s="118"/>
    </row>
    <row r="405" spans="6:6" x14ac:dyDescent="0.25">
      <c r="F405" s="118"/>
    </row>
    <row r="406" spans="6:6" x14ac:dyDescent="0.25">
      <c r="F406" s="118"/>
    </row>
    <row r="407" spans="6:6" x14ac:dyDescent="0.25">
      <c r="F407" s="118"/>
    </row>
    <row r="408" spans="6:6" x14ac:dyDescent="0.25">
      <c r="F408" s="118"/>
    </row>
    <row r="409" spans="6:6" x14ac:dyDescent="0.25">
      <c r="F409" s="118"/>
    </row>
    <row r="410" spans="6:6" x14ac:dyDescent="0.25">
      <c r="F410" s="118"/>
    </row>
    <row r="411" spans="6:6" x14ac:dyDescent="0.25">
      <c r="F411" s="118"/>
    </row>
    <row r="412" spans="6:6" x14ac:dyDescent="0.25">
      <c r="F412" s="118"/>
    </row>
    <row r="413" spans="6:6" x14ac:dyDescent="0.25">
      <c r="F413" s="118"/>
    </row>
    <row r="414" spans="6:6" x14ac:dyDescent="0.25">
      <c r="F414" s="118"/>
    </row>
    <row r="415" spans="6:6" x14ac:dyDescent="0.25">
      <c r="F415" s="118"/>
    </row>
    <row r="416" spans="6:6" x14ac:dyDescent="0.25">
      <c r="F416" s="118"/>
    </row>
    <row r="417" spans="6:6" x14ac:dyDescent="0.25">
      <c r="F417" s="118"/>
    </row>
    <row r="418" spans="6:6" x14ac:dyDescent="0.25">
      <c r="F418" s="118"/>
    </row>
    <row r="419" spans="6:6" x14ac:dyDescent="0.25">
      <c r="F419" s="118"/>
    </row>
    <row r="420" spans="6:6" x14ac:dyDescent="0.25">
      <c r="F420" s="118"/>
    </row>
    <row r="421" spans="6:6" x14ac:dyDescent="0.25">
      <c r="F421" s="118"/>
    </row>
    <row r="422" spans="6:6" x14ac:dyDescent="0.25">
      <c r="F422" s="118"/>
    </row>
    <row r="423" spans="6:6" x14ac:dyDescent="0.25">
      <c r="F423" s="118"/>
    </row>
    <row r="424" spans="6:6" x14ac:dyDescent="0.25">
      <c r="F424" s="118"/>
    </row>
    <row r="425" spans="6:6" x14ac:dyDescent="0.25">
      <c r="F425" s="118"/>
    </row>
    <row r="426" spans="6:6" x14ac:dyDescent="0.25">
      <c r="F426" s="118"/>
    </row>
    <row r="427" spans="6:6" x14ac:dyDescent="0.25">
      <c r="F427" s="118"/>
    </row>
    <row r="428" spans="6:6" x14ac:dyDescent="0.25">
      <c r="F428" s="118"/>
    </row>
    <row r="429" spans="6:6" x14ac:dyDescent="0.25">
      <c r="F429" s="118"/>
    </row>
    <row r="430" spans="6:6" x14ac:dyDescent="0.25">
      <c r="F430" s="118"/>
    </row>
    <row r="431" spans="6:6" x14ac:dyDescent="0.25">
      <c r="F431" s="118"/>
    </row>
    <row r="432" spans="6:6" x14ac:dyDescent="0.25">
      <c r="F432" s="118"/>
    </row>
    <row r="433" spans="6:6" x14ac:dyDescent="0.25">
      <c r="F433" s="118"/>
    </row>
    <row r="434" spans="6:6" x14ac:dyDescent="0.25">
      <c r="F434" s="118"/>
    </row>
    <row r="435" spans="6:6" x14ac:dyDescent="0.25">
      <c r="F435" s="118"/>
    </row>
    <row r="436" spans="6:6" x14ac:dyDescent="0.25">
      <c r="F436" s="118"/>
    </row>
    <row r="437" spans="6:6" x14ac:dyDescent="0.25">
      <c r="F437" s="118"/>
    </row>
    <row r="438" spans="6:6" x14ac:dyDescent="0.25">
      <c r="F438" s="118"/>
    </row>
    <row r="439" spans="6:6" x14ac:dyDescent="0.25">
      <c r="F439" s="118"/>
    </row>
    <row r="440" spans="6:6" x14ac:dyDescent="0.25">
      <c r="F440" s="118"/>
    </row>
    <row r="441" spans="6:6" x14ac:dyDescent="0.25">
      <c r="F441" s="118"/>
    </row>
    <row r="442" spans="6:6" x14ac:dyDescent="0.25">
      <c r="F442" s="118"/>
    </row>
    <row r="443" spans="6:6" x14ac:dyDescent="0.25">
      <c r="F443" s="118"/>
    </row>
    <row r="444" spans="6:6" x14ac:dyDescent="0.25">
      <c r="F444" s="118"/>
    </row>
    <row r="445" spans="6:6" x14ac:dyDescent="0.25">
      <c r="F445" s="118"/>
    </row>
    <row r="446" spans="6:6" x14ac:dyDescent="0.25">
      <c r="F446" s="118"/>
    </row>
    <row r="447" spans="6:6" x14ac:dyDescent="0.25">
      <c r="F447" s="118"/>
    </row>
    <row r="448" spans="6:6" x14ac:dyDescent="0.25">
      <c r="F448" s="118"/>
    </row>
    <row r="449" spans="6:6" x14ac:dyDescent="0.25">
      <c r="F449" s="118"/>
    </row>
    <row r="450" spans="6:6" x14ac:dyDescent="0.25">
      <c r="F450" s="118"/>
    </row>
    <row r="451" spans="6:6" x14ac:dyDescent="0.25">
      <c r="F451" s="118"/>
    </row>
    <row r="452" spans="6:6" x14ac:dyDescent="0.25">
      <c r="F452" s="118"/>
    </row>
    <row r="453" spans="6:6" x14ac:dyDescent="0.25">
      <c r="F453" s="118"/>
    </row>
    <row r="454" spans="6:6" x14ac:dyDescent="0.25">
      <c r="F454" s="118"/>
    </row>
    <row r="455" spans="6:6" x14ac:dyDescent="0.25">
      <c r="F455" s="118"/>
    </row>
    <row r="456" spans="6:6" x14ac:dyDescent="0.25">
      <c r="F456" s="118"/>
    </row>
    <row r="457" spans="6:6" x14ac:dyDescent="0.25">
      <c r="F457" s="118"/>
    </row>
    <row r="458" spans="6:6" x14ac:dyDescent="0.25">
      <c r="F458" s="118"/>
    </row>
    <row r="459" spans="6:6" x14ac:dyDescent="0.25">
      <c r="F459" s="118"/>
    </row>
    <row r="460" spans="6:6" x14ac:dyDescent="0.25">
      <c r="F460" s="118"/>
    </row>
    <row r="461" spans="6:6" x14ac:dyDescent="0.25">
      <c r="F461" s="118"/>
    </row>
    <row r="462" spans="6:6" x14ac:dyDescent="0.25">
      <c r="F462" s="118"/>
    </row>
    <row r="463" spans="6:6" x14ac:dyDescent="0.25">
      <c r="F463" s="118"/>
    </row>
    <row r="464" spans="6:6" x14ac:dyDescent="0.25">
      <c r="F464" s="118"/>
    </row>
    <row r="465" spans="6:6" x14ac:dyDescent="0.25">
      <c r="F465" s="118"/>
    </row>
    <row r="466" spans="6:6" x14ac:dyDescent="0.25">
      <c r="F466" s="118"/>
    </row>
    <row r="467" spans="6:6" x14ac:dyDescent="0.25">
      <c r="F467" s="118"/>
    </row>
    <row r="468" spans="6:6" x14ac:dyDescent="0.25">
      <c r="F468" s="118"/>
    </row>
    <row r="469" spans="6:6" x14ac:dyDescent="0.25">
      <c r="F469" s="118"/>
    </row>
    <row r="470" spans="6:6" x14ac:dyDescent="0.25">
      <c r="F470" s="118"/>
    </row>
    <row r="471" spans="6:6" x14ac:dyDescent="0.25">
      <c r="F471" s="118"/>
    </row>
    <row r="472" spans="6:6" x14ac:dyDescent="0.25">
      <c r="F472" s="118"/>
    </row>
    <row r="473" spans="6:6" x14ac:dyDescent="0.25">
      <c r="F473" s="118"/>
    </row>
    <row r="474" spans="6:6" x14ac:dyDescent="0.25">
      <c r="F474" s="118"/>
    </row>
    <row r="475" spans="6:6" x14ac:dyDescent="0.25">
      <c r="F475" s="118"/>
    </row>
    <row r="476" spans="6:6" x14ac:dyDescent="0.25">
      <c r="F476" s="118"/>
    </row>
    <row r="477" spans="6:6" x14ac:dyDescent="0.25">
      <c r="F477" s="118"/>
    </row>
    <row r="478" spans="6:6" x14ac:dyDescent="0.25">
      <c r="F478" s="118"/>
    </row>
    <row r="479" spans="6:6" x14ac:dyDescent="0.25">
      <c r="F479" s="118"/>
    </row>
    <row r="480" spans="6:6" x14ac:dyDescent="0.25">
      <c r="F480" s="118"/>
    </row>
    <row r="481" spans="6:6" x14ac:dyDescent="0.25">
      <c r="F481" s="118"/>
    </row>
    <row r="482" spans="6:6" x14ac:dyDescent="0.25">
      <c r="F482" s="118"/>
    </row>
    <row r="483" spans="6:6" x14ac:dyDescent="0.25">
      <c r="F483" s="118"/>
    </row>
    <row r="484" spans="6:6" x14ac:dyDescent="0.25">
      <c r="F484" s="118"/>
    </row>
    <row r="485" spans="6:6" x14ac:dyDescent="0.25">
      <c r="F485" s="118"/>
    </row>
    <row r="486" spans="6:6" x14ac:dyDescent="0.25">
      <c r="F486" s="118"/>
    </row>
    <row r="487" spans="6:6" x14ac:dyDescent="0.25">
      <c r="F487" s="118"/>
    </row>
    <row r="488" spans="6:6" x14ac:dyDescent="0.25">
      <c r="F488" s="118"/>
    </row>
    <row r="489" spans="6:6" x14ac:dyDescent="0.25">
      <c r="F489" s="118"/>
    </row>
    <row r="490" spans="6:6" x14ac:dyDescent="0.25">
      <c r="F490" s="118"/>
    </row>
    <row r="491" spans="6:6" x14ac:dyDescent="0.25">
      <c r="F491" s="118"/>
    </row>
    <row r="492" spans="6:6" x14ac:dyDescent="0.25">
      <c r="F492" s="118"/>
    </row>
    <row r="493" spans="6:6" x14ac:dyDescent="0.25">
      <c r="F493" s="118"/>
    </row>
    <row r="494" spans="6:6" x14ac:dyDescent="0.25">
      <c r="F494" s="118"/>
    </row>
    <row r="495" spans="6:6" x14ac:dyDescent="0.25">
      <c r="F495" s="118"/>
    </row>
    <row r="496" spans="6:6" x14ac:dyDescent="0.25">
      <c r="F496" s="118"/>
    </row>
    <row r="497" spans="6:6" x14ac:dyDescent="0.25">
      <c r="F497" s="118"/>
    </row>
    <row r="498" spans="6:6" x14ac:dyDescent="0.25">
      <c r="F498" s="118"/>
    </row>
    <row r="499" spans="6:6" x14ac:dyDescent="0.25">
      <c r="F499" s="118"/>
    </row>
    <row r="500" spans="6:6" x14ac:dyDescent="0.25">
      <c r="F500" s="118"/>
    </row>
    <row r="501" spans="6:6" x14ac:dyDescent="0.25">
      <c r="F501" s="118"/>
    </row>
    <row r="502" spans="6:6" x14ac:dyDescent="0.25">
      <c r="F502" s="118"/>
    </row>
    <row r="503" spans="6:6" x14ac:dyDescent="0.25">
      <c r="F503" s="118"/>
    </row>
    <row r="504" spans="6:6" x14ac:dyDescent="0.25">
      <c r="F504" s="118"/>
    </row>
    <row r="505" spans="6:6" x14ac:dyDescent="0.25">
      <c r="F505" s="118"/>
    </row>
    <row r="506" spans="6:6" x14ac:dyDescent="0.25">
      <c r="F506" s="118"/>
    </row>
    <row r="507" spans="6:6" x14ac:dyDescent="0.25">
      <c r="F507" s="118"/>
    </row>
    <row r="508" spans="6:6" x14ac:dyDescent="0.25">
      <c r="F508" s="118"/>
    </row>
    <row r="509" spans="6:6" x14ac:dyDescent="0.25">
      <c r="F509" s="118"/>
    </row>
    <row r="510" spans="6:6" x14ac:dyDescent="0.25">
      <c r="F510" s="118"/>
    </row>
    <row r="511" spans="6:6" x14ac:dyDescent="0.25">
      <c r="F511" s="118"/>
    </row>
    <row r="512" spans="6:6" x14ac:dyDescent="0.25">
      <c r="F512" s="118"/>
    </row>
    <row r="513" spans="6:6" x14ac:dyDescent="0.25">
      <c r="F513" s="118"/>
    </row>
    <row r="514" spans="6:6" x14ac:dyDescent="0.25">
      <c r="F514" s="118"/>
    </row>
    <row r="515" spans="6:6" x14ac:dyDescent="0.25">
      <c r="F515" s="118"/>
    </row>
    <row r="516" spans="6:6" x14ac:dyDescent="0.25">
      <c r="F516" s="118"/>
    </row>
    <row r="517" spans="6:6" x14ac:dyDescent="0.25">
      <c r="F517" s="118"/>
    </row>
    <row r="518" spans="6:6" x14ac:dyDescent="0.25">
      <c r="F518" s="118"/>
    </row>
    <row r="519" spans="6:6" x14ac:dyDescent="0.25">
      <c r="F519" s="118"/>
    </row>
    <row r="520" spans="6:6" x14ac:dyDescent="0.25">
      <c r="F520" s="118"/>
    </row>
    <row r="521" spans="6:6" x14ac:dyDescent="0.25">
      <c r="F521" s="118"/>
    </row>
    <row r="522" spans="6:6" x14ac:dyDescent="0.25">
      <c r="F522" s="118"/>
    </row>
    <row r="523" spans="6:6" x14ac:dyDescent="0.25">
      <c r="F523" s="118"/>
    </row>
    <row r="524" spans="6:6" x14ac:dyDescent="0.25">
      <c r="F524" s="118"/>
    </row>
    <row r="525" spans="6:6" x14ac:dyDescent="0.25">
      <c r="F525" s="118"/>
    </row>
    <row r="526" spans="6:6" x14ac:dyDescent="0.25">
      <c r="F526" s="118"/>
    </row>
    <row r="527" spans="6:6" x14ac:dyDescent="0.25">
      <c r="F527" s="118"/>
    </row>
    <row r="528" spans="6:6" x14ac:dyDescent="0.25">
      <c r="F528" s="118"/>
    </row>
    <row r="529" spans="6:6" x14ac:dyDescent="0.25">
      <c r="F529" s="118"/>
    </row>
    <row r="530" spans="6:6" x14ac:dyDescent="0.25">
      <c r="F530" s="118"/>
    </row>
    <row r="531" spans="6:6" x14ac:dyDescent="0.25">
      <c r="F531" s="118"/>
    </row>
    <row r="532" spans="6:6" x14ac:dyDescent="0.25">
      <c r="F532" s="118"/>
    </row>
    <row r="533" spans="6:6" x14ac:dyDescent="0.25">
      <c r="F533" s="118"/>
    </row>
    <row r="534" spans="6:6" x14ac:dyDescent="0.25">
      <c r="F534" s="118"/>
    </row>
    <row r="535" spans="6:6" x14ac:dyDescent="0.25">
      <c r="F535" s="118"/>
    </row>
    <row r="536" spans="6:6" x14ac:dyDescent="0.25">
      <c r="F536" s="118"/>
    </row>
    <row r="537" spans="6:6" x14ac:dyDescent="0.25">
      <c r="F537" s="118"/>
    </row>
    <row r="538" spans="6:6" x14ac:dyDescent="0.25">
      <c r="F538" s="118"/>
    </row>
    <row r="539" spans="6:6" x14ac:dyDescent="0.25">
      <c r="F539" s="118"/>
    </row>
    <row r="540" spans="6:6" x14ac:dyDescent="0.25">
      <c r="F540" s="118"/>
    </row>
    <row r="541" spans="6:6" x14ac:dyDescent="0.25">
      <c r="F541" s="118"/>
    </row>
    <row r="542" spans="6:6" x14ac:dyDescent="0.25">
      <c r="F542" s="118"/>
    </row>
    <row r="543" spans="6:6" x14ac:dyDescent="0.25">
      <c r="F543" s="118"/>
    </row>
    <row r="544" spans="6:6" x14ac:dyDescent="0.25">
      <c r="F544" s="118"/>
    </row>
    <row r="545" spans="6:6" x14ac:dyDescent="0.25">
      <c r="F545" s="118"/>
    </row>
    <row r="546" spans="6:6" x14ac:dyDescent="0.25">
      <c r="F546" s="118"/>
    </row>
    <row r="547" spans="6:6" x14ac:dyDescent="0.25">
      <c r="F547" s="118"/>
    </row>
    <row r="548" spans="6:6" x14ac:dyDescent="0.25">
      <c r="F548" s="118"/>
    </row>
    <row r="549" spans="6:6" x14ac:dyDescent="0.25">
      <c r="F549" s="118"/>
    </row>
    <row r="550" spans="6:6" x14ac:dyDescent="0.25">
      <c r="F550" s="118"/>
    </row>
    <row r="551" spans="6:6" x14ac:dyDescent="0.25">
      <c r="F551" s="118"/>
    </row>
    <row r="552" spans="6:6" x14ac:dyDescent="0.25">
      <c r="F552" s="118"/>
    </row>
    <row r="553" spans="6:6" x14ac:dyDescent="0.25">
      <c r="F553" s="118"/>
    </row>
    <row r="554" spans="6:6" x14ac:dyDescent="0.25">
      <c r="F554" s="118"/>
    </row>
    <row r="555" spans="6:6" x14ac:dyDescent="0.25">
      <c r="F555" s="118"/>
    </row>
    <row r="556" spans="6:6" x14ac:dyDescent="0.25">
      <c r="F556" s="118"/>
    </row>
    <row r="557" spans="6:6" x14ac:dyDescent="0.25">
      <c r="F557" s="118"/>
    </row>
    <row r="558" spans="6:6" x14ac:dyDescent="0.25">
      <c r="F558" s="118"/>
    </row>
    <row r="559" spans="6:6" x14ac:dyDescent="0.25">
      <c r="F559" s="118"/>
    </row>
    <row r="560" spans="6:6" x14ac:dyDescent="0.25">
      <c r="F560" s="118"/>
    </row>
    <row r="561" spans="6:6" x14ac:dyDescent="0.25">
      <c r="F561" s="118"/>
    </row>
    <row r="562" spans="6:6" x14ac:dyDescent="0.25">
      <c r="F562" s="118"/>
    </row>
    <row r="563" spans="6:6" x14ac:dyDescent="0.25">
      <c r="F563" s="118"/>
    </row>
    <row r="564" spans="6:6" x14ac:dyDescent="0.25">
      <c r="F564" s="118"/>
    </row>
    <row r="565" spans="6:6" x14ac:dyDescent="0.25">
      <c r="F565" s="118"/>
    </row>
    <row r="566" spans="6:6" x14ac:dyDescent="0.25">
      <c r="F566" s="118"/>
    </row>
    <row r="567" spans="6:6" x14ac:dyDescent="0.25">
      <c r="F567" s="118"/>
    </row>
    <row r="568" spans="6:6" x14ac:dyDescent="0.25">
      <c r="F568" s="118"/>
    </row>
    <row r="569" spans="6:6" x14ac:dyDescent="0.25">
      <c r="F569" s="118"/>
    </row>
    <row r="570" spans="6:6" x14ac:dyDescent="0.25">
      <c r="F570" s="118"/>
    </row>
    <row r="571" spans="6:6" x14ac:dyDescent="0.25">
      <c r="F571" s="118"/>
    </row>
    <row r="572" spans="6:6" x14ac:dyDescent="0.25">
      <c r="F572" s="118"/>
    </row>
    <row r="573" spans="6:6" x14ac:dyDescent="0.25">
      <c r="F573" s="118"/>
    </row>
    <row r="574" spans="6:6" x14ac:dyDescent="0.25">
      <c r="F574" s="118"/>
    </row>
    <row r="575" spans="6:6" x14ac:dyDescent="0.25">
      <c r="F575" s="118"/>
    </row>
    <row r="576" spans="6:6" x14ac:dyDescent="0.25">
      <c r="F576" s="118"/>
    </row>
    <row r="577" spans="6:6" x14ac:dyDescent="0.25">
      <c r="F577" s="118"/>
    </row>
    <row r="578" spans="6:6" x14ac:dyDescent="0.25">
      <c r="F578" s="118"/>
    </row>
    <row r="579" spans="6:6" x14ac:dyDescent="0.25">
      <c r="F579" s="118"/>
    </row>
    <row r="580" spans="6:6" x14ac:dyDescent="0.25">
      <c r="F580" s="118"/>
    </row>
    <row r="581" spans="6:6" x14ac:dyDescent="0.25">
      <c r="F581" s="118"/>
    </row>
    <row r="582" spans="6:6" x14ac:dyDescent="0.25">
      <c r="F582" s="118"/>
    </row>
    <row r="583" spans="6:6" x14ac:dyDescent="0.25">
      <c r="F583" s="118"/>
    </row>
    <row r="584" spans="6:6" x14ac:dyDescent="0.25">
      <c r="F584" s="118"/>
    </row>
    <row r="585" spans="6:6" x14ac:dyDescent="0.25">
      <c r="F585" s="118"/>
    </row>
    <row r="586" spans="6:6" x14ac:dyDescent="0.25">
      <c r="F586" s="118"/>
    </row>
    <row r="587" spans="6:6" x14ac:dyDescent="0.25">
      <c r="F587" s="118"/>
    </row>
    <row r="588" spans="6:6" x14ac:dyDescent="0.25">
      <c r="F588" s="118"/>
    </row>
    <row r="589" spans="6:6" x14ac:dyDescent="0.25">
      <c r="F589" s="118"/>
    </row>
    <row r="590" spans="6:6" x14ac:dyDescent="0.25">
      <c r="F590" s="118"/>
    </row>
    <row r="591" spans="6:6" x14ac:dyDescent="0.25">
      <c r="F591" s="118"/>
    </row>
    <row r="592" spans="6:6" x14ac:dyDescent="0.25">
      <c r="F592" s="118"/>
    </row>
    <row r="593" spans="6:6" x14ac:dyDescent="0.25">
      <c r="F593" s="118"/>
    </row>
    <row r="594" spans="6:6" x14ac:dyDescent="0.25">
      <c r="F594" s="118"/>
    </row>
    <row r="595" spans="6:6" x14ac:dyDescent="0.25">
      <c r="F595" s="118"/>
    </row>
    <row r="596" spans="6:6" x14ac:dyDescent="0.25">
      <c r="F596" s="118"/>
    </row>
    <row r="597" spans="6:6" x14ac:dyDescent="0.25">
      <c r="F597" s="118"/>
    </row>
    <row r="598" spans="6:6" x14ac:dyDescent="0.25">
      <c r="F598" s="118"/>
    </row>
    <row r="599" spans="6:6" x14ac:dyDescent="0.25">
      <c r="F599" s="118"/>
    </row>
    <row r="600" spans="6:6" x14ac:dyDescent="0.25">
      <c r="F600" s="118"/>
    </row>
    <row r="601" spans="6:6" x14ac:dyDescent="0.25">
      <c r="F601" s="118"/>
    </row>
    <row r="602" spans="6:6" x14ac:dyDescent="0.25">
      <c r="F602" s="118"/>
    </row>
    <row r="603" spans="6:6" x14ac:dyDescent="0.25">
      <c r="F603" s="118"/>
    </row>
    <row r="604" spans="6:6" x14ac:dyDescent="0.25">
      <c r="F604" s="118"/>
    </row>
    <row r="605" spans="6:6" x14ac:dyDescent="0.25">
      <c r="F605" s="118"/>
    </row>
    <row r="606" spans="6:6" x14ac:dyDescent="0.25">
      <c r="F606" s="118"/>
    </row>
    <row r="607" spans="6:6" x14ac:dyDescent="0.25">
      <c r="F607" s="118"/>
    </row>
    <row r="608" spans="6:6" x14ac:dyDescent="0.25">
      <c r="F608" s="118"/>
    </row>
    <row r="609" spans="6:6" x14ac:dyDescent="0.25">
      <c r="F609" s="118"/>
    </row>
    <row r="610" spans="6:6" x14ac:dyDescent="0.25">
      <c r="F610" s="118"/>
    </row>
    <row r="611" spans="6:6" x14ac:dyDescent="0.25">
      <c r="F611" s="118"/>
    </row>
    <row r="612" spans="6:6" x14ac:dyDescent="0.25">
      <c r="F612" s="118"/>
    </row>
    <row r="613" spans="6:6" x14ac:dyDescent="0.25">
      <c r="F613" s="118"/>
    </row>
    <row r="614" spans="6:6" x14ac:dyDescent="0.25">
      <c r="F614" s="118"/>
    </row>
    <row r="615" spans="6:6" x14ac:dyDescent="0.25">
      <c r="F615" s="118"/>
    </row>
    <row r="616" spans="6:6" x14ac:dyDescent="0.25">
      <c r="F616" s="118"/>
    </row>
    <row r="617" spans="6:6" x14ac:dyDescent="0.25">
      <c r="F617" s="118"/>
    </row>
    <row r="618" spans="6:6" x14ac:dyDescent="0.25">
      <c r="F618" s="118"/>
    </row>
    <row r="619" spans="6:6" x14ac:dyDescent="0.25">
      <c r="F619" s="118"/>
    </row>
    <row r="620" spans="6:6" x14ac:dyDescent="0.25">
      <c r="F620" s="118"/>
    </row>
    <row r="621" spans="6:6" x14ac:dyDescent="0.25">
      <c r="F621" s="118"/>
    </row>
    <row r="622" spans="6:6" x14ac:dyDescent="0.25">
      <c r="F622" s="118"/>
    </row>
    <row r="623" spans="6:6" x14ac:dyDescent="0.25">
      <c r="F623" s="118"/>
    </row>
    <row r="624" spans="6:6" x14ac:dyDescent="0.25">
      <c r="F624" s="118"/>
    </row>
    <row r="625" spans="6:6" x14ac:dyDescent="0.25">
      <c r="F625" s="118"/>
    </row>
    <row r="626" spans="6:6" x14ac:dyDescent="0.25">
      <c r="F626" s="118"/>
    </row>
    <row r="627" spans="6:6" x14ac:dyDescent="0.25">
      <c r="F627" s="118"/>
    </row>
    <row r="628" spans="6:6" x14ac:dyDescent="0.25">
      <c r="F628" s="118"/>
    </row>
    <row r="629" spans="6:6" x14ac:dyDescent="0.25">
      <c r="F629" s="118"/>
    </row>
    <row r="630" spans="6:6" x14ac:dyDescent="0.25">
      <c r="F630" s="118"/>
    </row>
    <row r="631" spans="6:6" x14ac:dyDescent="0.25">
      <c r="F631" s="118"/>
    </row>
    <row r="632" spans="6:6" x14ac:dyDescent="0.25">
      <c r="F632" s="118"/>
    </row>
    <row r="633" spans="6:6" x14ac:dyDescent="0.25">
      <c r="F633" s="118"/>
    </row>
    <row r="634" spans="6:6" x14ac:dyDescent="0.25">
      <c r="F634" s="118"/>
    </row>
    <row r="635" spans="6:6" x14ac:dyDescent="0.25">
      <c r="F635" s="118"/>
    </row>
    <row r="636" spans="6:6" x14ac:dyDescent="0.25">
      <c r="F636" s="118"/>
    </row>
    <row r="637" spans="6:6" x14ac:dyDescent="0.25">
      <c r="F637" s="118"/>
    </row>
    <row r="638" spans="6:6" x14ac:dyDescent="0.25">
      <c r="F638" s="118"/>
    </row>
    <row r="639" spans="6:6" x14ac:dyDescent="0.25">
      <c r="F639" s="118"/>
    </row>
    <row r="640" spans="6:6" x14ac:dyDescent="0.25">
      <c r="F640" s="118"/>
    </row>
    <row r="641" spans="6:6" x14ac:dyDescent="0.25">
      <c r="F641" s="118"/>
    </row>
    <row r="642" spans="6:6" x14ac:dyDescent="0.25">
      <c r="F642" s="118"/>
    </row>
    <row r="643" spans="6:6" x14ac:dyDescent="0.25">
      <c r="F643" s="118"/>
    </row>
    <row r="644" spans="6:6" x14ac:dyDescent="0.25">
      <c r="F644" s="118"/>
    </row>
    <row r="645" spans="6:6" x14ac:dyDescent="0.25">
      <c r="F645" s="118"/>
    </row>
    <row r="646" spans="6:6" x14ac:dyDescent="0.25">
      <c r="F646" s="118"/>
    </row>
    <row r="647" spans="6:6" x14ac:dyDescent="0.25">
      <c r="F647" s="118"/>
    </row>
    <row r="648" spans="6:6" x14ac:dyDescent="0.25">
      <c r="F648" s="118"/>
    </row>
    <row r="649" spans="6:6" x14ac:dyDescent="0.25">
      <c r="F649" s="118"/>
    </row>
    <row r="650" spans="6:6" x14ac:dyDescent="0.25">
      <c r="F650" s="118"/>
    </row>
    <row r="651" spans="6:6" x14ac:dyDescent="0.25">
      <c r="F651" s="118"/>
    </row>
    <row r="652" spans="6:6" x14ac:dyDescent="0.25">
      <c r="F652" s="118"/>
    </row>
    <row r="653" spans="6:6" x14ac:dyDescent="0.25">
      <c r="F653" s="118"/>
    </row>
    <row r="654" spans="6:6" x14ac:dyDescent="0.25">
      <c r="F654" s="118"/>
    </row>
    <row r="655" spans="6:6" x14ac:dyDescent="0.25">
      <c r="F655" s="118"/>
    </row>
    <row r="656" spans="6:6" x14ac:dyDescent="0.25">
      <c r="F656" s="118"/>
    </row>
    <row r="657" spans="6:6" x14ac:dyDescent="0.25">
      <c r="F657" s="118"/>
    </row>
    <row r="658" spans="6:6" x14ac:dyDescent="0.25">
      <c r="F658" s="118"/>
    </row>
    <row r="659" spans="6:6" x14ac:dyDescent="0.25">
      <c r="F659" s="118"/>
    </row>
    <row r="660" spans="6:6" x14ac:dyDescent="0.25">
      <c r="F660" s="118"/>
    </row>
    <row r="661" spans="6:6" x14ac:dyDescent="0.25">
      <c r="F661" s="118"/>
    </row>
    <row r="662" spans="6:6" x14ac:dyDescent="0.25">
      <c r="F662" s="118"/>
    </row>
    <row r="663" spans="6:6" x14ac:dyDescent="0.25">
      <c r="F663" s="118"/>
    </row>
    <row r="664" spans="6:6" x14ac:dyDescent="0.25">
      <c r="F664" s="118"/>
    </row>
    <row r="665" spans="6:6" x14ac:dyDescent="0.25">
      <c r="F665" s="118"/>
    </row>
    <row r="666" spans="6:6" x14ac:dyDescent="0.25">
      <c r="F666" s="118"/>
    </row>
    <row r="667" spans="6:6" x14ac:dyDescent="0.25">
      <c r="F667" s="118"/>
    </row>
    <row r="668" spans="6:6" x14ac:dyDescent="0.25">
      <c r="F668" s="118"/>
    </row>
    <row r="669" spans="6:6" x14ac:dyDescent="0.25">
      <c r="F669" s="118"/>
    </row>
    <row r="670" spans="6:6" x14ac:dyDescent="0.25">
      <c r="F670" s="118"/>
    </row>
    <row r="671" spans="6:6" x14ac:dyDescent="0.25">
      <c r="F671" s="118"/>
    </row>
    <row r="672" spans="6:6" x14ac:dyDescent="0.25">
      <c r="F672" s="118"/>
    </row>
    <row r="673" spans="6:6" x14ac:dyDescent="0.25">
      <c r="F673" s="118"/>
    </row>
    <row r="674" spans="6:6" x14ac:dyDescent="0.25">
      <c r="F674" s="118"/>
    </row>
    <row r="675" spans="6:6" x14ac:dyDescent="0.25">
      <c r="F675" s="118"/>
    </row>
    <row r="676" spans="6:6" x14ac:dyDescent="0.25">
      <c r="F676" s="118"/>
    </row>
    <row r="677" spans="6:6" x14ac:dyDescent="0.25">
      <c r="F677" s="118"/>
    </row>
    <row r="678" spans="6:6" x14ac:dyDescent="0.25">
      <c r="F678" s="118"/>
    </row>
    <row r="679" spans="6:6" x14ac:dyDescent="0.25">
      <c r="F679" s="118"/>
    </row>
    <row r="680" spans="6:6" x14ac:dyDescent="0.25">
      <c r="F680" s="118"/>
    </row>
    <row r="681" spans="6:6" x14ac:dyDescent="0.25">
      <c r="F681" s="118"/>
    </row>
    <row r="682" spans="6:6" x14ac:dyDescent="0.25">
      <c r="F682" s="118"/>
    </row>
    <row r="683" spans="6:6" x14ac:dyDescent="0.25">
      <c r="F683" s="118"/>
    </row>
    <row r="684" spans="6:6" x14ac:dyDescent="0.25">
      <c r="F684" s="118"/>
    </row>
    <row r="685" spans="6:6" x14ac:dyDescent="0.25">
      <c r="F685" s="118"/>
    </row>
    <row r="686" spans="6:6" x14ac:dyDescent="0.25">
      <c r="F686" s="118"/>
    </row>
    <row r="687" spans="6:6" x14ac:dyDescent="0.25">
      <c r="F687" s="118"/>
    </row>
    <row r="688" spans="6:6" x14ac:dyDescent="0.25">
      <c r="F688" s="118"/>
    </row>
    <row r="689" spans="6:6" x14ac:dyDescent="0.25">
      <c r="F689" s="118"/>
    </row>
    <row r="690" spans="6:6" x14ac:dyDescent="0.25">
      <c r="F690" s="118"/>
    </row>
    <row r="691" spans="6:6" x14ac:dyDescent="0.25">
      <c r="F691" s="118"/>
    </row>
    <row r="692" spans="6:6" x14ac:dyDescent="0.25">
      <c r="F692" s="118"/>
    </row>
    <row r="693" spans="6:6" x14ac:dyDescent="0.25">
      <c r="F693" s="118"/>
    </row>
    <row r="694" spans="6:6" x14ac:dyDescent="0.25">
      <c r="F694" s="118"/>
    </row>
    <row r="695" spans="6:6" x14ac:dyDescent="0.25">
      <c r="F695" s="118"/>
    </row>
    <row r="696" spans="6:6" x14ac:dyDescent="0.25">
      <c r="F696" s="118"/>
    </row>
    <row r="697" spans="6:6" x14ac:dyDescent="0.25">
      <c r="F697" s="118"/>
    </row>
    <row r="698" spans="6:6" x14ac:dyDescent="0.25">
      <c r="F698" s="118"/>
    </row>
    <row r="699" spans="6:6" x14ac:dyDescent="0.25">
      <c r="F699" s="118"/>
    </row>
    <row r="700" spans="6:6" x14ac:dyDescent="0.25">
      <c r="F700" s="118"/>
    </row>
    <row r="701" spans="6:6" x14ac:dyDescent="0.25">
      <c r="F701" s="118"/>
    </row>
    <row r="702" spans="6:6" x14ac:dyDescent="0.25">
      <c r="F702" s="118"/>
    </row>
    <row r="703" spans="6:6" x14ac:dyDescent="0.25">
      <c r="F703" s="118"/>
    </row>
    <row r="704" spans="6:6" x14ac:dyDescent="0.25">
      <c r="F704" s="118"/>
    </row>
    <row r="705" spans="6:6" x14ac:dyDescent="0.25">
      <c r="F705" s="118"/>
    </row>
    <row r="706" spans="6:6" x14ac:dyDescent="0.25">
      <c r="F706" s="118"/>
    </row>
    <row r="707" spans="6:6" x14ac:dyDescent="0.25">
      <c r="F707" s="118"/>
    </row>
    <row r="708" spans="6:6" x14ac:dyDescent="0.25">
      <c r="F708" s="118"/>
    </row>
    <row r="709" spans="6:6" x14ac:dyDescent="0.25">
      <c r="F709" s="118"/>
    </row>
    <row r="710" spans="6:6" x14ac:dyDescent="0.25">
      <c r="F710" s="118"/>
    </row>
    <row r="711" spans="6:6" x14ac:dyDescent="0.25">
      <c r="F711" s="118"/>
    </row>
    <row r="712" spans="6:6" x14ac:dyDescent="0.25">
      <c r="F712" s="118"/>
    </row>
    <row r="713" spans="6:6" x14ac:dyDescent="0.25">
      <c r="F713" s="118"/>
    </row>
    <row r="714" spans="6:6" x14ac:dyDescent="0.25">
      <c r="F714" s="118"/>
    </row>
    <row r="715" spans="6:6" x14ac:dyDescent="0.25">
      <c r="F715" s="118"/>
    </row>
    <row r="716" spans="6:6" x14ac:dyDescent="0.25">
      <c r="F716" s="118"/>
    </row>
    <row r="717" spans="6:6" x14ac:dyDescent="0.25">
      <c r="F717" s="118"/>
    </row>
    <row r="718" spans="6:6" x14ac:dyDescent="0.25">
      <c r="F718" s="118"/>
    </row>
    <row r="719" spans="6:6" x14ac:dyDescent="0.25">
      <c r="F719" s="118"/>
    </row>
    <row r="720" spans="6:6" x14ac:dyDescent="0.25">
      <c r="F720" s="118"/>
    </row>
    <row r="721" spans="6:6" x14ac:dyDescent="0.25">
      <c r="F721" s="118"/>
    </row>
    <row r="722" spans="6:6" x14ac:dyDescent="0.25">
      <c r="F722" s="118"/>
    </row>
    <row r="723" spans="6:6" x14ac:dyDescent="0.25">
      <c r="F723" s="118"/>
    </row>
    <row r="724" spans="6:6" x14ac:dyDescent="0.25">
      <c r="F724" s="118"/>
    </row>
    <row r="725" spans="6:6" x14ac:dyDescent="0.25">
      <c r="F725" s="118"/>
    </row>
    <row r="726" spans="6:6" x14ac:dyDescent="0.25">
      <c r="F726" s="118"/>
    </row>
    <row r="727" spans="6:6" x14ac:dyDescent="0.25">
      <c r="F727" s="118"/>
    </row>
    <row r="728" spans="6:6" x14ac:dyDescent="0.25">
      <c r="F728" s="118"/>
    </row>
    <row r="729" spans="6:6" x14ac:dyDescent="0.25">
      <c r="F729" s="118"/>
    </row>
    <row r="730" spans="6:6" x14ac:dyDescent="0.25">
      <c r="F730" s="118"/>
    </row>
    <row r="731" spans="6:6" x14ac:dyDescent="0.25">
      <c r="F731" s="118"/>
    </row>
    <row r="732" spans="6:6" x14ac:dyDescent="0.25">
      <c r="F732" s="118"/>
    </row>
    <row r="733" spans="6:6" x14ac:dyDescent="0.25">
      <c r="F733" s="118"/>
    </row>
    <row r="734" spans="6:6" x14ac:dyDescent="0.25">
      <c r="F734" s="118"/>
    </row>
    <row r="735" spans="6:6" x14ac:dyDescent="0.25">
      <c r="F735" s="118"/>
    </row>
    <row r="736" spans="6:6" x14ac:dyDescent="0.25">
      <c r="F736" s="118"/>
    </row>
    <row r="737" spans="6:6" x14ac:dyDescent="0.25">
      <c r="F737" s="118"/>
    </row>
    <row r="738" spans="6:6" x14ac:dyDescent="0.25">
      <c r="F738" s="118"/>
    </row>
    <row r="739" spans="6:6" x14ac:dyDescent="0.25">
      <c r="F739" s="118"/>
    </row>
    <row r="740" spans="6:6" x14ac:dyDescent="0.25">
      <c r="F740" s="118"/>
    </row>
    <row r="741" spans="6:6" x14ac:dyDescent="0.25">
      <c r="F741" s="118"/>
    </row>
    <row r="742" spans="6:6" x14ac:dyDescent="0.25">
      <c r="F742" s="118"/>
    </row>
    <row r="743" spans="6:6" x14ac:dyDescent="0.25">
      <c r="F743" s="118"/>
    </row>
    <row r="744" spans="6:6" x14ac:dyDescent="0.25">
      <c r="F744" s="118"/>
    </row>
    <row r="745" spans="6:6" x14ac:dyDescent="0.25">
      <c r="F745" s="118"/>
    </row>
    <row r="746" spans="6:6" x14ac:dyDescent="0.25">
      <c r="F746" s="118"/>
    </row>
    <row r="747" spans="6:6" x14ac:dyDescent="0.25">
      <c r="F747" s="118"/>
    </row>
    <row r="748" spans="6:6" x14ac:dyDescent="0.25">
      <c r="F748" s="118"/>
    </row>
    <row r="749" spans="6:6" x14ac:dyDescent="0.25">
      <c r="F749" s="118"/>
    </row>
    <row r="750" spans="6:6" x14ac:dyDescent="0.25">
      <c r="F750" s="118"/>
    </row>
    <row r="751" spans="6:6" x14ac:dyDescent="0.25">
      <c r="F751" s="118"/>
    </row>
    <row r="752" spans="6:6" x14ac:dyDescent="0.25">
      <c r="F752" s="118"/>
    </row>
    <row r="753" spans="6:6" x14ac:dyDescent="0.25">
      <c r="F753" s="118"/>
    </row>
    <row r="754" spans="6:6" x14ac:dyDescent="0.25">
      <c r="F754" s="118"/>
    </row>
    <row r="755" spans="6:6" x14ac:dyDescent="0.25">
      <c r="F755" s="118"/>
    </row>
    <row r="756" spans="6:6" x14ac:dyDescent="0.25">
      <c r="F756" s="118"/>
    </row>
    <row r="757" spans="6:6" x14ac:dyDescent="0.25">
      <c r="F757" s="118"/>
    </row>
    <row r="758" spans="6:6" x14ac:dyDescent="0.25">
      <c r="F758" s="118"/>
    </row>
    <row r="759" spans="6:6" x14ac:dyDescent="0.25">
      <c r="F759" s="118"/>
    </row>
    <row r="760" spans="6:6" x14ac:dyDescent="0.25">
      <c r="F760" s="118"/>
    </row>
    <row r="761" spans="6:6" x14ac:dyDescent="0.25">
      <c r="F761" s="118"/>
    </row>
    <row r="762" spans="6:6" x14ac:dyDescent="0.25">
      <c r="F762" s="118"/>
    </row>
    <row r="763" spans="6:6" x14ac:dyDescent="0.25">
      <c r="F763" s="118"/>
    </row>
    <row r="764" spans="6:6" x14ac:dyDescent="0.25">
      <c r="F764" s="118"/>
    </row>
    <row r="765" spans="6:6" x14ac:dyDescent="0.25">
      <c r="F765" s="118"/>
    </row>
    <row r="766" spans="6:6" x14ac:dyDescent="0.25">
      <c r="F766" s="118"/>
    </row>
    <row r="767" spans="6:6" x14ac:dyDescent="0.25">
      <c r="F767" s="118"/>
    </row>
    <row r="768" spans="6:6" x14ac:dyDescent="0.25">
      <c r="F768" s="118"/>
    </row>
    <row r="769" spans="6:6" x14ac:dyDescent="0.25">
      <c r="F769" s="118"/>
    </row>
    <row r="770" spans="6:6" x14ac:dyDescent="0.25">
      <c r="F770" s="118"/>
    </row>
    <row r="771" spans="6:6" x14ac:dyDescent="0.25">
      <c r="F771" s="118"/>
    </row>
    <row r="772" spans="6:6" x14ac:dyDescent="0.25">
      <c r="F772" s="118"/>
    </row>
    <row r="773" spans="6:6" x14ac:dyDescent="0.25">
      <c r="F773" s="118"/>
    </row>
    <row r="774" spans="6:6" x14ac:dyDescent="0.25">
      <c r="F774" s="118"/>
    </row>
    <row r="775" spans="6:6" x14ac:dyDescent="0.25">
      <c r="F775" s="118"/>
    </row>
    <row r="776" spans="6:6" x14ac:dyDescent="0.25">
      <c r="F776" s="118"/>
    </row>
    <row r="777" spans="6:6" x14ac:dyDescent="0.25">
      <c r="F777" s="118"/>
    </row>
    <row r="778" spans="6:6" x14ac:dyDescent="0.25">
      <c r="F778" s="118"/>
    </row>
    <row r="779" spans="6:6" x14ac:dyDescent="0.25">
      <c r="F779" s="118"/>
    </row>
    <row r="780" spans="6:6" x14ac:dyDescent="0.25">
      <c r="F780" s="118"/>
    </row>
    <row r="781" spans="6:6" x14ac:dyDescent="0.25">
      <c r="F781" s="118"/>
    </row>
    <row r="782" spans="6:6" x14ac:dyDescent="0.25">
      <c r="F782" s="118"/>
    </row>
    <row r="783" spans="6:6" x14ac:dyDescent="0.25">
      <c r="F783" s="118"/>
    </row>
    <row r="784" spans="6:6" x14ac:dyDescent="0.25">
      <c r="F784" s="118"/>
    </row>
    <row r="785" spans="6:6" x14ac:dyDescent="0.25">
      <c r="F785" s="118"/>
    </row>
    <row r="786" spans="6:6" x14ac:dyDescent="0.25">
      <c r="F786" s="118"/>
    </row>
    <row r="787" spans="6:6" x14ac:dyDescent="0.25">
      <c r="F787" s="118"/>
    </row>
    <row r="788" spans="6:6" x14ac:dyDescent="0.25">
      <c r="F788" s="118"/>
    </row>
    <row r="789" spans="6:6" x14ac:dyDescent="0.25">
      <c r="F789" s="118"/>
    </row>
    <row r="790" spans="6:6" x14ac:dyDescent="0.25">
      <c r="F790" s="118"/>
    </row>
    <row r="791" spans="6:6" x14ac:dyDescent="0.25">
      <c r="F791" s="118"/>
    </row>
    <row r="792" spans="6:6" x14ac:dyDescent="0.25">
      <c r="F792" s="118"/>
    </row>
    <row r="793" spans="6:6" x14ac:dyDescent="0.25">
      <c r="F793" s="118"/>
    </row>
    <row r="794" spans="6:6" x14ac:dyDescent="0.25">
      <c r="F794" s="118"/>
    </row>
    <row r="795" spans="6:6" x14ac:dyDescent="0.25">
      <c r="F795" s="118"/>
    </row>
    <row r="796" spans="6:6" x14ac:dyDescent="0.25">
      <c r="F796" s="118"/>
    </row>
    <row r="797" spans="6:6" x14ac:dyDescent="0.25">
      <c r="F797" s="118"/>
    </row>
    <row r="798" spans="6:6" x14ac:dyDescent="0.25">
      <c r="F798" s="118"/>
    </row>
    <row r="799" spans="6:6" x14ac:dyDescent="0.25">
      <c r="F799" s="118"/>
    </row>
    <row r="800" spans="6:6" x14ac:dyDescent="0.25">
      <c r="F800" s="118"/>
    </row>
    <row r="801" spans="6:6" x14ac:dyDescent="0.25">
      <c r="F801" s="118"/>
    </row>
    <row r="802" spans="6:6" x14ac:dyDescent="0.25">
      <c r="F802" s="118"/>
    </row>
    <row r="803" spans="6:6" x14ac:dyDescent="0.25">
      <c r="F803" s="118"/>
    </row>
    <row r="804" spans="6:6" x14ac:dyDescent="0.25">
      <c r="F804" s="118"/>
    </row>
    <row r="805" spans="6:6" x14ac:dyDescent="0.25">
      <c r="F805" s="118"/>
    </row>
    <row r="806" spans="6:6" x14ac:dyDescent="0.25">
      <c r="F806" s="118"/>
    </row>
    <row r="807" spans="6:6" x14ac:dyDescent="0.25">
      <c r="F807" s="118"/>
    </row>
    <row r="808" spans="6:6" x14ac:dyDescent="0.25">
      <c r="F808" s="118"/>
    </row>
    <row r="809" spans="6:6" x14ac:dyDescent="0.25">
      <c r="F809" s="118"/>
    </row>
    <row r="810" spans="6:6" x14ac:dyDescent="0.25">
      <c r="F810" s="118"/>
    </row>
    <row r="811" spans="6:6" x14ac:dyDescent="0.25">
      <c r="F811" s="118"/>
    </row>
    <row r="812" spans="6:6" x14ac:dyDescent="0.25">
      <c r="F812" s="118"/>
    </row>
    <row r="813" spans="6:6" x14ac:dyDescent="0.25">
      <c r="F813" s="118"/>
    </row>
    <row r="814" spans="6:6" x14ac:dyDescent="0.25">
      <c r="F814" s="118"/>
    </row>
    <row r="815" spans="6:6" x14ac:dyDescent="0.25">
      <c r="F815" s="118"/>
    </row>
    <row r="816" spans="6:6" x14ac:dyDescent="0.25">
      <c r="F816" s="118"/>
    </row>
    <row r="817" spans="6:6" x14ac:dyDescent="0.25">
      <c r="F817" s="118"/>
    </row>
    <row r="818" spans="6:6" x14ac:dyDescent="0.25">
      <c r="F818" s="118"/>
    </row>
    <row r="819" spans="6:6" x14ac:dyDescent="0.25">
      <c r="F819" s="118"/>
    </row>
    <row r="820" spans="6:6" x14ac:dyDescent="0.25">
      <c r="F820" s="118"/>
    </row>
    <row r="821" spans="6:6" x14ac:dyDescent="0.25">
      <c r="F821" s="118"/>
    </row>
    <row r="822" spans="6:6" x14ac:dyDescent="0.25">
      <c r="F822" s="118"/>
    </row>
    <row r="823" spans="6:6" x14ac:dyDescent="0.25">
      <c r="F823" s="118"/>
    </row>
    <row r="824" spans="6:6" x14ac:dyDescent="0.25">
      <c r="F824" s="118"/>
    </row>
    <row r="825" spans="6:6" x14ac:dyDescent="0.25">
      <c r="F825" s="118"/>
    </row>
    <row r="826" spans="6:6" x14ac:dyDescent="0.25">
      <c r="F826" s="118"/>
    </row>
    <row r="827" spans="6:6" x14ac:dyDescent="0.25">
      <c r="F827" s="118"/>
    </row>
    <row r="828" spans="6:6" x14ac:dyDescent="0.25">
      <c r="F828" s="118"/>
    </row>
    <row r="829" spans="6:6" x14ac:dyDescent="0.25">
      <c r="F829" s="118"/>
    </row>
    <row r="830" spans="6:6" x14ac:dyDescent="0.25">
      <c r="F830" s="118"/>
    </row>
    <row r="831" spans="6:6" x14ac:dyDescent="0.25">
      <c r="F831" s="118"/>
    </row>
    <row r="832" spans="6:6" x14ac:dyDescent="0.25">
      <c r="F832" s="118"/>
    </row>
    <row r="833" spans="6:6" x14ac:dyDescent="0.25">
      <c r="F833" s="118"/>
    </row>
    <row r="834" spans="6:6" x14ac:dyDescent="0.25">
      <c r="F834" s="118"/>
    </row>
    <row r="835" spans="6:6" x14ac:dyDescent="0.25">
      <c r="F835" s="118"/>
    </row>
    <row r="836" spans="6:6" x14ac:dyDescent="0.25">
      <c r="F836" s="118"/>
    </row>
    <row r="837" spans="6:6" x14ac:dyDescent="0.25">
      <c r="F837" s="118"/>
    </row>
    <row r="838" spans="6:6" x14ac:dyDescent="0.25">
      <c r="F838" s="118"/>
    </row>
    <row r="839" spans="6:6" x14ac:dyDescent="0.25">
      <c r="F839" s="118"/>
    </row>
    <row r="840" spans="6:6" x14ac:dyDescent="0.25">
      <c r="F840" s="118"/>
    </row>
    <row r="841" spans="6:6" x14ac:dyDescent="0.25">
      <c r="F841" s="118"/>
    </row>
    <row r="842" spans="6:6" x14ac:dyDescent="0.25">
      <c r="F842" s="118"/>
    </row>
    <row r="843" spans="6:6" x14ac:dyDescent="0.25">
      <c r="F843" s="118"/>
    </row>
    <row r="844" spans="6:6" x14ac:dyDescent="0.25">
      <c r="F844" s="118"/>
    </row>
    <row r="845" spans="6:6" x14ac:dyDescent="0.25">
      <c r="F845" s="118"/>
    </row>
    <row r="846" spans="6:6" x14ac:dyDescent="0.25">
      <c r="F846" s="118"/>
    </row>
    <row r="847" spans="6:6" x14ac:dyDescent="0.25">
      <c r="F847" s="118"/>
    </row>
    <row r="848" spans="6:6" x14ac:dyDescent="0.25">
      <c r="F848" s="118"/>
    </row>
    <row r="849" spans="6:6" x14ac:dyDescent="0.25">
      <c r="F849" s="118"/>
    </row>
    <row r="850" spans="6:6" x14ac:dyDescent="0.25">
      <c r="F850" s="118"/>
    </row>
    <row r="851" spans="6:6" x14ac:dyDescent="0.25">
      <c r="F851" s="118"/>
    </row>
    <row r="852" spans="6:6" x14ac:dyDescent="0.25">
      <c r="F852" s="118"/>
    </row>
    <row r="853" spans="6:6" x14ac:dyDescent="0.25">
      <c r="F853" s="118"/>
    </row>
    <row r="854" spans="6:6" x14ac:dyDescent="0.25">
      <c r="F854" s="118"/>
    </row>
    <row r="855" spans="6:6" x14ac:dyDescent="0.25">
      <c r="F855" s="118"/>
    </row>
    <row r="856" spans="6:6" x14ac:dyDescent="0.25">
      <c r="F856" s="118"/>
    </row>
    <row r="857" spans="6:6" x14ac:dyDescent="0.25">
      <c r="F857" s="118"/>
    </row>
    <row r="858" spans="6:6" x14ac:dyDescent="0.25">
      <c r="F858" s="118"/>
    </row>
    <row r="859" spans="6:6" x14ac:dyDescent="0.25">
      <c r="F859" s="118"/>
    </row>
    <row r="860" spans="6:6" x14ac:dyDescent="0.25">
      <c r="F860" s="118"/>
    </row>
    <row r="861" spans="6:6" x14ac:dyDescent="0.25">
      <c r="F861" s="118"/>
    </row>
    <row r="862" spans="6:6" x14ac:dyDescent="0.25">
      <c r="F862" s="118"/>
    </row>
    <row r="863" spans="6:6" x14ac:dyDescent="0.25">
      <c r="F863" s="118"/>
    </row>
    <row r="864" spans="6:6" x14ac:dyDescent="0.25">
      <c r="F864" s="118"/>
    </row>
    <row r="865" spans="6:6" x14ac:dyDescent="0.25">
      <c r="F865" s="118"/>
    </row>
    <row r="866" spans="6:6" x14ac:dyDescent="0.25">
      <c r="F866" s="118"/>
    </row>
    <row r="867" spans="6:6" x14ac:dyDescent="0.25">
      <c r="F867" s="118"/>
    </row>
    <row r="868" spans="6:6" x14ac:dyDescent="0.25">
      <c r="F868" s="118"/>
    </row>
    <row r="869" spans="6:6" x14ac:dyDescent="0.25">
      <c r="F869" s="118"/>
    </row>
    <row r="870" spans="6:6" x14ac:dyDescent="0.25">
      <c r="F870" s="118"/>
    </row>
    <row r="871" spans="6:6" x14ac:dyDescent="0.25">
      <c r="F871" s="118"/>
    </row>
    <row r="872" spans="6:6" x14ac:dyDescent="0.25">
      <c r="F872" s="118"/>
    </row>
    <row r="873" spans="6:6" x14ac:dyDescent="0.25">
      <c r="F873" s="118"/>
    </row>
    <row r="874" spans="6:6" x14ac:dyDescent="0.25">
      <c r="F874" s="118"/>
    </row>
    <row r="875" spans="6:6" x14ac:dyDescent="0.25">
      <c r="F875" s="118"/>
    </row>
    <row r="876" spans="6:6" x14ac:dyDescent="0.25">
      <c r="F876" s="118"/>
    </row>
    <row r="877" spans="6:6" x14ac:dyDescent="0.25">
      <c r="F877" s="118"/>
    </row>
    <row r="878" spans="6:6" x14ac:dyDescent="0.25">
      <c r="F878" s="118"/>
    </row>
    <row r="879" spans="6:6" x14ac:dyDescent="0.25">
      <c r="F879" s="118"/>
    </row>
    <row r="880" spans="6:6" x14ac:dyDescent="0.25">
      <c r="F880" s="118"/>
    </row>
    <row r="881" spans="6:6" x14ac:dyDescent="0.25">
      <c r="F881" s="118"/>
    </row>
    <row r="882" spans="6:6" x14ac:dyDescent="0.25">
      <c r="F882" s="118"/>
    </row>
    <row r="883" spans="6:6" x14ac:dyDescent="0.25">
      <c r="F883" s="118"/>
    </row>
    <row r="884" spans="6:6" x14ac:dyDescent="0.25">
      <c r="F884" s="118"/>
    </row>
    <row r="885" spans="6:6" x14ac:dyDescent="0.25">
      <c r="F885" s="118"/>
    </row>
    <row r="886" spans="6:6" x14ac:dyDescent="0.25">
      <c r="F886" s="118"/>
    </row>
    <row r="887" spans="6:6" x14ac:dyDescent="0.25">
      <c r="F887" s="118"/>
    </row>
    <row r="888" spans="6:6" x14ac:dyDescent="0.25">
      <c r="F888" s="118"/>
    </row>
    <row r="889" spans="6:6" x14ac:dyDescent="0.25">
      <c r="F889" s="118"/>
    </row>
    <row r="890" spans="6:6" x14ac:dyDescent="0.25">
      <c r="F890" s="118"/>
    </row>
    <row r="891" spans="6:6" x14ac:dyDescent="0.25">
      <c r="F891" s="118"/>
    </row>
    <row r="892" spans="6:6" x14ac:dyDescent="0.25">
      <c r="F892" s="118"/>
    </row>
    <row r="893" spans="6:6" x14ac:dyDescent="0.25">
      <c r="F893" s="118"/>
    </row>
    <row r="894" spans="6:6" x14ac:dyDescent="0.25">
      <c r="F894" s="118"/>
    </row>
    <row r="895" spans="6:6" x14ac:dyDescent="0.25">
      <c r="F895" s="118"/>
    </row>
    <row r="896" spans="6:6" x14ac:dyDescent="0.25">
      <c r="F896" s="118"/>
    </row>
    <row r="897" spans="6:6" x14ac:dyDescent="0.25">
      <c r="F897" s="118"/>
    </row>
    <row r="898" spans="6:6" x14ac:dyDescent="0.25">
      <c r="F898" s="118"/>
    </row>
    <row r="899" spans="6:6" x14ac:dyDescent="0.25">
      <c r="F899" s="118"/>
    </row>
    <row r="900" spans="6:6" x14ac:dyDescent="0.25">
      <c r="F900" s="118"/>
    </row>
    <row r="901" spans="6:6" x14ac:dyDescent="0.25">
      <c r="F901" s="118"/>
    </row>
    <row r="902" spans="6:6" x14ac:dyDescent="0.25">
      <c r="F902" s="118"/>
    </row>
    <row r="903" spans="6:6" x14ac:dyDescent="0.25">
      <c r="F903" s="118"/>
    </row>
    <row r="904" spans="6:6" x14ac:dyDescent="0.25">
      <c r="F904" s="118"/>
    </row>
    <row r="905" spans="6:6" x14ac:dyDescent="0.25">
      <c r="F905" s="118"/>
    </row>
    <row r="906" spans="6:6" x14ac:dyDescent="0.25">
      <c r="F906" s="118"/>
    </row>
    <row r="907" spans="6:6" x14ac:dyDescent="0.25">
      <c r="F907" s="118"/>
    </row>
    <row r="908" spans="6:6" x14ac:dyDescent="0.25">
      <c r="F908" s="118"/>
    </row>
    <row r="909" spans="6:6" x14ac:dyDescent="0.25">
      <c r="F909" s="118"/>
    </row>
    <row r="910" spans="6:6" x14ac:dyDescent="0.25">
      <c r="F910" s="118"/>
    </row>
    <row r="911" spans="6:6" x14ac:dyDescent="0.25">
      <c r="F911" s="118"/>
    </row>
    <row r="912" spans="6:6" x14ac:dyDescent="0.25">
      <c r="F912" s="118"/>
    </row>
    <row r="913" spans="6:6" x14ac:dyDescent="0.25">
      <c r="F913" s="118"/>
    </row>
    <row r="914" spans="6:6" x14ac:dyDescent="0.25">
      <c r="F914" s="118"/>
    </row>
    <row r="915" spans="6:6" x14ac:dyDescent="0.25">
      <c r="F915" s="118"/>
    </row>
    <row r="916" spans="6:6" x14ac:dyDescent="0.25">
      <c r="F916" s="118"/>
    </row>
    <row r="917" spans="6:6" x14ac:dyDescent="0.25">
      <c r="F917" s="118"/>
    </row>
    <row r="918" spans="6:6" x14ac:dyDescent="0.25">
      <c r="F918" s="118"/>
    </row>
    <row r="919" spans="6:6" x14ac:dyDescent="0.25">
      <c r="F919" s="118"/>
    </row>
    <row r="920" spans="6:6" x14ac:dyDescent="0.25">
      <c r="F920" s="118"/>
    </row>
    <row r="921" spans="6:6" x14ac:dyDescent="0.25">
      <c r="F921" s="118"/>
    </row>
    <row r="922" spans="6:6" x14ac:dyDescent="0.25">
      <c r="F922" s="118"/>
    </row>
    <row r="923" spans="6:6" x14ac:dyDescent="0.25">
      <c r="F923" s="118"/>
    </row>
    <row r="924" spans="6:6" x14ac:dyDescent="0.25">
      <c r="F924" s="118"/>
    </row>
    <row r="925" spans="6:6" x14ac:dyDescent="0.25">
      <c r="F925" s="118"/>
    </row>
    <row r="926" spans="6:6" x14ac:dyDescent="0.25">
      <c r="F926" s="118"/>
    </row>
    <row r="927" spans="6:6" x14ac:dyDescent="0.25">
      <c r="F927" s="118"/>
    </row>
    <row r="928" spans="6:6" x14ac:dyDescent="0.25">
      <c r="F928" s="118"/>
    </row>
    <row r="929" spans="6:6" x14ac:dyDescent="0.25">
      <c r="F929" s="118"/>
    </row>
    <row r="930" spans="6:6" x14ac:dyDescent="0.25">
      <c r="F930" s="118"/>
    </row>
    <row r="931" spans="6:6" x14ac:dyDescent="0.25">
      <c r="F931" s="118"/>
    </row>
    <row r="932" spans="6:6" x14ac:dyDescent="0.25">
      <c r="F932" s="118"/>
    </row>
    <row r="933" spans="6:6" x14ac:dyDescent="0.25">
      <c r="F933" s="118"/>
    </row>
    <row r="934" spans="6:6" x14ac:dyDescent="0.25">
      <c r="F934" s="118"/>
    </row>
    <row r="935" spans="6:6" x14ac:dyDescent="0.25">
      <c r="F935" s="118"/>
    </row>
    <row r="936" spans="6:6" x14ac:dyDescent="0.25">
      <c r="F936" s="118"/>
    </row>
    <row r="937" spans="6:6" x14ac:dyDescent="0.25">
      <c r="F937" s="118"/>
    </row>
    <row r="938" spans="6:6" x14ac:dyDescent="0.25">
      <c r="F938" s="118"/>
    </row>
    <row r="939" spans="6:6" x14ac:dyDescent="0.25">
      <c r="F939" s="118"/>
    </row>
    <row r="940" spans="6:6" x14ac:dyDescent="0.25">
      <c r="F940" s="118"/>
    </row>
    <row r="941" spans="6:6" x14ac:dyDescent="0.25">
      <c r="F941" s="118"/>
    </row>
    <row r="942" spans="6:6" x14ac:dyDescent="0.25">
      <c r="F942" s="118"/>
    </row>
    <row r="943" spans="6:6" x14ac:dyDescent="0.25">
      <c r="F943" s="118"/>
    </row>
    <row r="944" spans="6:6" x14ac:dyDescent="0.25">
      <c r="F944" s="118"/>
    </row>
    <row r="945" spans="6:6" x14ac:dyDescent="0.25">
      <c r="F945" s="118"/>
    </row>
    <row r="946" spans="6:6" x14ac:dyDescent="0.25">
      <c r="F946" s="118"/>
    </row>
    <row r="947" spans="6:6" x14ac:dyDescent="0.25">
      <c r="F947" s="118"/>
    </row>
    <row r="948" spans="6:6" x14ac:dyDescent="0.25">
      <c r="F948" s="118"/>
    </row>
    <row r="949" spans="6:6" x14ac:dyDescent="0.25">
      <c r="F949" s="118"/>
    </row>
    <row r="950" spans="6:6" x14ac:dyDescent="0.25">
      <c r="F950" s="118"/>
    </row>
    <row r="951" spans="6:6" x14ac:dyDescent="0.25">
      <c r="F951" s="118"/>
    </row>
    <row r="952" spans="6:6" x14ac:dyDescent="0.25">
      <c r="F952" s="118"/>
    </row>
    <row r="953" spans="6:6" x14ac:dyDescent="0.25">
      <c r="F953" s="118"/>
    </row>
    <row r="954" spans="6:6" x14ac:dyDescent="0.25">
      <c r="F954" s="118"/>
    </row>
    <row r="955" spans="6:6" x14ac:dyDescent="0.25">
      <c r="F955" s="118"/>
    </row>
    <row r="956" spans="6:6" x14ac:dyDescent="0.25">
      <c r="F956" s="118"/>
    </row>
    <row r="957" spans="6:6" x14ac:dyDescent="0.25">
      <c r="F957" s="118"/>
    </row>
    <row r="958" spans="6:6" x14ac:dyDescent="0.25">
      <c r="F958" s="118"/>
    </row>
    <row r="959" spans="6:6" x14ac:dyDescent="0.25">
      <c r="F959" s="118"/>
    </row>
    <row r="960" spans="6:6" x14ac:dyDescent="0.25">
      <c r="F960" s="118"/>
    </row>
    <row r="961" spans="6:6" x14ac:dyDescent="0.25">
      <c r="F961" s="118"/>
    </row>
    <row r="962" spans="6:6" x14ac:dyDescent="0.25">
      <c r="F962" s="118"/>
    </row>
    <row r="963" spans="6:6" x14ac:dyDescent="0.25">
      <c r="F963" s="118"/>
    </row>
    <row r="964" spans="6:6" x14ac:dyDescent="0.25">
      <c r="F964" s="118"/>
    </row>
    <row r="965" spans="6:6" x14ac:dyDescent="0.25">
      <c r="F965" s="118"/>
    </row>
    <row r="966" spans="6:6" x14ac:dyDescent="0.25">
      <c r="F966" s="118"/>
    </row>
    <row r="967" spans="6:6" x14ac:dyDescent="0.25">
      <c r="F967" s="118"/>
    </row>
    <row r="968" spans="6:6" x14ac:dyDescent="0.25">
      <c r="F968" s="118"/>
    </row>
    <row r="969" spans="6:6" x14ac:dyDescent="0.25">
      <c r="F969" s="118"/>
    </row>
    <row r="970" spans="6:6" x14ac:dyDescent="0.25">
      <c r="F970" s="118"/>
    </row>
    <row r="971" spans="6:6" x14ac:dyDescent="0.25">
      <c r="F971" s="118"/>
    </row>
    <row r="972" spans="6:6" x14ac:dyDescent="0.25">
      <c r="F972" s="118"/>
    </row>
    <row r="973" spans="6:6" x14ac:dyDescent="0.25">
      <c r="F973" s="118"/>
    </row>
    <row r="974" spans="6:6" x14ac:dyDescent="0.25">
      <c r="F974" s="118"/>
    </row>
    <row r="975" spans="6:6" x14ac:dyDescent="0.25">
      <c r="F975" s="118"/>
    </row>
    <row r="976" spans="6:6" x14ac:dyDescent="0.25">
      <c r="F976" s="118"/>
    </row>
    <row r="977" spans="6:6" x14ac:dyDescent="0.25">
      <c r="F977" s="118"/>
    </row>
    <row r="978" spans="6:6" x14ac:dyDescent="0.25">
      <c r="F978" s="118"/>
    </row>
    <row r="979" spans="6:6" x14ac:dyDescent="0.25">
      <c r="F979" s="118"/>
    </row>
    <row r="980" spans="6:6" x14ac:dyDescent="0.25">
      <c r="F980" s="118"/>
    </row>
    <row r="981" spans="6:6" x14ac:dyDescent="0.25">
      <c r="F981" s="118"/>
    </row>
    <row r="982" spans="6:6" x14ac:dyDescent="0.25">
      <c r="F982" s="118"/>
    </row>
    <row r="983" spans="6:6" x14ac:dyDescent="0.25">
      <c r="F983" s="118"/>
    </row>
    <row r="984" spans="6:6" x14ac:dyDescent="0.25">
      <c r="F984" s="118"/>
    </row>
    <row r="985" spans="6:6" x14ac:dyDescent="0.25">
      <c r="F985" s="118"/>
    </row>
    <row r="986" spans="6:6" x14ac:dyDescent="0.25">
      <c r="F986" s="118"/>
    </row>
    <row r="987" spans="6:6" x14ac:dyDescent="0.25">
      <c r="F987" s="118"/>
    </row>
    <row r="988" spans="6:6" x14ac:dyDescent="0.25">
      <c r="F988" s="118"/>
    </row>
    <row r="989" spans="6:6" x14ac:dyDescent="0.25">
      <c r="F989" s="118"/>
    </row>
    <row r="990" spans="6:6" x14ac:dyDescent="0.25">
      <c r="F990" s="118"/>
    </row>
    <row r="991" spans="6:6" x14ac:dyDescent="0.25">
      <c r="F991" s="118"/>
    </row>
    <row r="992" spans="6:6" x14ac:dyDescent="0.25">
      <c r="F992" s="118"/>
    </row>
    <row r="993" spans="6:6" x14ac:dyDescent="0.25">
      <c r="F993" s="118"/>
    </row>
    <row r="994" spans="6:6" x14ac:dyDescent="0.25">
      <c r="F994" s="118"/>
    </row>
    <row r="995" spans="6:6" x14ac:dyDescent="0.25">
      <c r="F995" s="118"/>
    </row>
    <row r="996" spans="6:6" x14ac:dyDescent="0.25">
      <c r="F996" s="118"/>
    </row>
    <row r="997" spans="6:6" x14ac:dyDescent="0.25">
      <c r="F997" s="118"/>
    </row>
    <row r="998" spans="6:6" x14ac:dyDescent="0.25">
      <c r="F998" s="118"/>
    </row>
    <row r="999" spans="6:6" x14ac:dyDescent="0.25">
      <c r="F999" s="118"/>
    </row>
    <row r="1000" spans="6:6" x14ac:dyDescent="0.25">
      <c r="F1000" s="118"/>
    </row>
  </sheetData>
  <sheetProtection select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ETA"/>
  <dimension ref="B4:FH288"/>
  <sheetViews>
    <sheetView topLeftCell="AH1" zoomScale="70" zoomScaleNormal="70" zoomScalePageLayoutView="50" workbookViewId="0">
      <selection activeCell="AJ6" sqref="AJ6"/>
    </sheetView>
  </sheetViews>
  <sheetFormatPr defaultColWidth="39.42578125" defaultRowHeight="15" x14ac:dyDescent="0.25"/>
  <cols>
    <col min="1" max="2" width="39.42578125" style="20"/>
    <col min="3" max="7" width="39.42578125" style="20" customWidth="1"/>
    <col min="8" max="8" width="66" style="20" customWidth="1"/>
    <col min="9" max="13" width="39.42578125" style="20" customWidth="1"/>
    <col min="14" max="14" width="66" style="20" customWidth="1"/>
    <col min="15" max="15" width="39.42578125" style="20" customWidth="1"/>
    <col min="16" max="16" width="66" style="20" customWidth="1"/>
    <col min="17" max="19" width="39.42578125" style="20" customWidth="1"/>
    <col min="20" max="20" width="66" style="20" customWidth="1"/>
    <col min="21" max="21" width="39.42578125" style="20" customWidth="1"/>
    <col min="22" max="22" width="66" style="20" customWidth="1"/>
    <col min="23" max="25" width="39.42578125" style="20" customWidth="1"/>
    <col min="26" max="26" width="66" style="20" customWidth="1"/>
    <col min="27" max="27" width="39.42578125" style="20" customWidth="1"/>
    <col min="28" max="28" width="66" style="20" customWidth="1"/>
    <col min="29" max="30" width="39.42578125" style="20" customWidth="1"/>
    <col min="31" max="31" width="66" style="20" customWidth="1"/>
    <col min="32" max="34" width="39.42578125" style="20" customWidth="1"/>
    <col min="35" max="35" width="60.42578125" style="20" bestFit="1" customWidth="1"/>
    <col min="36" max="40" width="39.42578125" style="20" customWidth="1"/>
    <col min="41" max="41" width="66" style="20" customWidth="1"/>
    <col min="42" max="49" width="39.42578125" style="20" customWidth="1"/>
    <col min="50" max="50" width="66" style="20" customWidth="1"/>
    <col min="51" max="53" width="39.42578125" style="20" customWidth="1"/>
    <col min="54" max="87" width="39.42578125" style="20"/>
    <col min="88" max="88" width="49.28515625" style="20" bestFit="1" customWidth="1"/>
    <col min="89" max="156" width="39.42578125" style="20"/>
    <col min="157" max="157" width="66" style="20" customWidth="1"/>
    <col min="158" max="16384" width="39.42578125" style="20"/>
  </cols>
  <sheetData>
    <row r="4" spans="2:164" x14ac:dyDescent="0.25">
      <c r="B4" s="20" t="s">
        <v>100</v>
      </c>
      <c r="C4" s="20" t="s">
        <v>101</v>
      </c>
      <c r="D4" s="20" t="s">
        <v>102</v>
      </c>
      <c r="E4" s="20" t="s">
        <v>103</v>
      </c>
      <c r="F4" s="20" t="s">
        <v>104</v>
      </c>
      <c r="G4" s="20" t="s">
        <v>105</v>
      </c>
      <c r="H4" s="20" t="s">
        <v>106</v>
      </c>
      <c r="I4" s="20" t="s">
        <v>107</v>
      </c>
      <c r="J4" s="20" t="s">
        <v>109</v>
      </c>
      <c r="K4" s="20" t="s">
        <v>112</v>
      </c>
      <c r="L4" s="20" t="s">
        <v>113</v>
      </c>
      <c r="M4" s="20" t="s">
        <v>114</v>
      </c>
      <c r="N4" s="20" t="s">
        <v>115</v>
      </c>
      <c r="O4" s="20" t="s">
        <v>118</v>
      </c>
      <c r="P4" s="20" t="s">
        <v>119</v>
      </c>
      <c r="Q4" s="20" t="s">
        <v>120</v>
      </c>
      <c r="R4" s="20" t="s">
        <v>121</v>
      </c>
      <c r="S4" s="20" t="s">
        <v>122</v>
      </c>
      <c r="T4" s="20" t="s">
        <v>123</v>
      </c>
      <c r="U4" s="20" t="s">
        <v>124</v>
      </c>
      <c r="V4" s="20" t="s">
        <v>125</v>
      </c>
      <c r="W4" s="20" t="s">
        <v>126</v>
      </c>
      <c r="X4" s="20" t="s">
        <v>127</v>
      </c>
      <c r="Y4" s="20" t="s">
        <v>128</v>
      </c>
      <c r="Z4" s="20" t="s">
        <v>129</v>
      </c>
      <c r="AA4" s="20" t="s">
        <v>130</v>
      </c>
      <c r="AB4" s="20" t="s">
        <v>131</v>
      </c>
      <c r="AC4" s="20" t="s">
        <v>132</v>
      </c>
      <c r="AD4" s="20" t="s">
        <v>133</v>
      </c>
      <c r="AE4" s="20" t="s">
        <v>134</v>
      </c>
      <c r="AF4" s="20" t="s">
        <v>138</v>
      </c>
      <c r="AG4" s="20" t="s">
        <v>139</v>
      </c>
      <c r="AH4" s="20" t="s">
        <v>140</v>
      </c>
      <c r="AI4" s="20" t="s">
        <v>141</v>
      </c>
      <c r="AJ4" s="20" t="s">
        <v>142</v>
      </c>
      <c r="AK4" s="20" t="s">
        <v>1502</v>
      </c>
      <c r="AL4" s="20" t="s">
        <v>904</v>
      </c>
      <c r="AM4" s="20" t="s">
        <v>143</v>
      </c>
      <c r="AN4" s="20" t="s">
        <v>144</v>
      </c>
      <c r="AO4" s="20" t="s">
        <v>145</v>
      </c>
      <c r="AP4" s="20" t="s">
        <v>146</v>
      </c>
      <c r="AQ4" s="20" t="s">
        <v>147</v>
      </c>
      <c r="AR4" s="20" t="s">
        <v>148</v>
      </c>
      <c r="AS4" s="20" t="s">
        <v>149</v>
      </c>
      <c r="AT4" s="20" t="s">
        <v>150</v>
      </c>
      <c r="AU4" s="20" t="s">
        <v>157</v>
      </c>
      <c r="AV4" s="20" t="s">
        <v>158</v>
      </c>
      <c r="AW4" s="20" t="s">
        <v>159</v>
      </c>
      <c r="AX4" s="20" t="s">
        <v>161</v>
      </c>
      <c r="AY4" s="20" t="s">
        <v>162</v>
      </c>
      <c r="AZ4" s="20" t="s">
        <v>163</v>
      </c>
      <c r="BA4" s="20" t="s">
        <v>164</v>
      </c>
      <c r="BB4" s="20" t="s">
        <v>165</v>
      </c>
      <c r="BC4" s="20" t="s">
        <v>166</v>
      </c>
      <c r="BD4" s="20" t="s">
        <v>167</v>
      </c>
      <c r="BE4" s="20" t="s">
        <v>168</v>
      </c>
      <c r="BF4" s="20" t="s">
        <v>169</v>
      </c>
      <c r="BG4" s="20" t="s">
        <v>170</v>
      </c>
      <c r="BH4" s="20" t="s">
        <v>171</v>
      </c>
      <c r="BI4" s="21" t="s">
        <v>172</v>
      </c>
      <c r="BJ4" s="20" t="s">
        <v>173</v>
      </c>
      <c r="BK4" s="21" t="s">
        <v>174</v>
      </c>
      <c r="BL4" s="20" t="s">
        <v>175</v>
      </c>
      <c r="BM4" s="21" t="s">
        <v>176</v>
      </c>
      <c r="BN4" s="20" t="s">
        <v>177</v>
      </c>
      <c r="BO4" s="21" t="s">
        <v>178</v>
      </c>
      <c r="BP4" s="20" t="s">
        <v>179</v>
      </c>
      <c r="BQ4" s="21" t="s">
        <v>180</v>
      </c>
      <c r="BR4" s="20" t="s">
        <v>181</v>
      </c>
      <c r="BS4" s="21" t="s">
        <v>182</v>
      </c>
      <c r="BT4" s="20" t="s">
        <v>183</v>
      </c>
      <c r="BU4" s="21" t="s">
        <v>184</v>
      </c>
      <c r="BV4" s="20" t="s">
        <v>185</v>
      </c>
      <c r="BW4" s="21" t="s">
        <v>186</v>
      </c>
      <c r="BX4" s="20" t="s">
        <v>187</v>
      </c>
      <c r="BY4" s="21" t="s">
        <v>188</v>
      </c>
      <c r="BZ4" s="20" t="s">
        <v>189</v>
      </c>
      <c r="CA4" s="21" t="s">
        <v>190</v>
      </c>
      <c r="CB4" s="21" t="s">
        <v>192</v>
      </c>
      <c r="CC4" s="20" t="s">
        <v>193</v>
      </c>
      <c r="CD4" s="21" t="s">
        <v>194</v>
      </c>
      <c r="CE4" s="20" t="s">
        <v>195</v>
      </c>
      <c r="CF4" s="21" t="s">
        <v>196</v>
      </c>
      <c r="CG4" s="20" t="s">
        <v>197</v>
      </c>
      <c r="CH4" s="21" t="s">
        <v>198</v>
      </c>
      <c r="CI4" s="20" t="s">
        <v>199</v>
      </c>
      <c r="CJ4" s="21" t="s">
        <v>200</v>
      </c>
      <c r="CK4" s="20" t="s">
        <v>201</v>
      </c>
      <c r="CL4" s="21" t="s">
        <v>202</v>
      </c>
      <c r="CM4" s="20" t="s">
        <v>203</v>
      </c>
      <c r="CN4" s="21" t="s">
        <v>204</v>
      </c>
      <c r="CO4" s="20" t="s">
        <v>205</v>
      </c>
      <c r="CP4" s="21" t="s">
        <v>206</v>
      </c>
      <c r="CQ4" s="20" t="s">
        <v>207</v>
      </c>
      <c r="CR4" s="21" t="s">
        <v>208</v>
      </c>
      <c r="CS4" s="20" t="s">
        <v>209</v>
      </c>
      <c r="CT4" s="21" t="s">
        <v>210</v>
      </c>
      <c r="CU4" s="20" t="s">
        <v>211</v>
      </c>
      <c r="CV4" s="21" t="s">
        <v>212</v>
      </c>
      <c r="CW4" s="20" t="s">
        <v>213</v>
      </c>
      <c r="CX4" s="21" t="s">
        <v>214</v>
      </c>
      <c r="CY4" s="20" t="s">
        <v>215</v>
      </c>
      <c r="CZ4" s="21" t="s">
        <v>216</v>
      </c>
      <c r="DA4" s="20" t="s">
        <v>217</v>
      </c>
      <c r="DB4" s="21" t="s">
        <v>218</v>
      </c>
      <c r="DC4" s="20" t="s">
        <v>219</v>
      </c>
      <c r="DD4" s="21" t="s">
        <v>220</v>
      </c>
      <c r="DE4" s="20" t="s">
        <v>221</v>
      </c>
      <c r="DF4" s="21" t="s">
        <v>222</v>
      </c>
      <c r="DG4" s="20" t="s">
        <v>223</v>
      </c>
      <c r="DH4" s="21" t="s">
        <v>224</v>
      </c>
      <c r="DI4" s="20" t="s">
        <v>225</v>
      </c>
      <c r="DJ4" s="21" t="s">
        <v>226</v>
      </c>
      <c r="DK4" s="20" t="s">
        <v>227</v>
      </c>
      <c r="DL4" s="21" t="s">
        <v>228</v>
      </c>
      <c r="DM4" s="20" t="s">
        <v>229</v>
      </c>
      <c r="DN4" s="21" t="s">
        <v>230</v>
      </c>
      <c r="DO4" s="20" t="s">
        <v>231</v>
      </c>
      <c r="DP4" s="21" t="s">
        <v>232</v>
      </c>
      <c r="DQ4" s="20" t="s">
        <v>233</v>
      </c>
      <c r="DR4" s="21" t="s">
        <v>234</v>
      </c>
      <c r="DS4" s="20" t="s">
        <v>235</v>
      </c>
      <c r="DT4" s="21" t="s">
        <v>236</v>
      </c>
      <c r="DU4" s="20" t="s">
        <v>237</v>
      </c>
      <c r="DV4" s="21" t="s">
        <v>238</v>
      </c>
      <c r="DW4" s="20" t="s">
        <v>239</v>
      </c>
      <c r="DX4" s="21" t="s">
        <v>240</v>
      </c>
      <c r="DY4" s="20" t="s">
        <v>241</v>
      </c>
      <c r="DZ4" s="21" t="s">
        <v>242</v>
      </c>
      <c r="EA4" s="20" t="s">
        <v>243</v>
      </c>
      <c r="EB4" s="21" t="s">
        <v>244</v>
      </c>
      <c r="EC4" s="20" t="s">
        <v>245</v>
      </c>
      <c r="ED4" s="21" t="s">
        <v>246</v>
      </c>
      <c r="EE4" s="20" t="s">
        <v>247</v>
      </c>
      <c r="EF4" s="21" t="s">
        <v>248</v>
      </c>
      <c r="EG4" s="20" t="s">
        <v>249</v>
      </c>
      <c r="EH4" s="21" t="s">
        <v>250</v>
      </c>
      <c r="EI4" s="20" t="s">
        <v>251</v>
      </c>
      <c r="EJ4" s="21" t="s">
        <v>252</v>
      </c>
      <c r="EK4" s="20" t="s">
        <v>253</v>
      </c>
      <c r="EL4" s="21" t="s">
        <v>254</v>
      </c>
      <c r="EM4" s="20" t="s">
        <v>255</v>
      </c>
      <c r="EN4" s="21" t="s">
        <v>256</v>
      </c>
      <c r="EO4" s="20" t="s">
        <v>257</v>
      </c>
      <c r="EP4" s="21" t="s">
        <v>258</v>
      </c>
      <c r="EQ4" s="20" t="s">
        <v>259</v>
      </c>
      <c r="ER4" s="21" t="s">
        <v>260</v>
      </c>
      <c r="ES4" s="20" t="s">
        <v>261</v>
      </c>
      <c r="ET4" s="21" t="s">
        <v>262</v>
      </c>
      <c r="EU4" s="20" t="s">
        <v>263</v>
      </c>
      <c r="EV4" s="21" t="s">
        <v>264</v>
      </c>
      <c r="EW4" s="20" t="s">
        <v>265</v>
      </c>
      <c r="EX4" s="21" t="s">
        <v>266</v>
      </c>
      <c r="EY4" s="20" t="s">
        <v>267</v>
      </c>
      <c r="EZ4" s="21" t="s">
        <v>268</v>
      </c>
      <c r="FA4" s="20" t="s">
        <v>269</v>
      </c>
      <c r="FB4" s="21" t="s">
        <v>270</v>
      </c>
      <c r="FC4" s="20" t="s">
        <v>271</v>
      </c>
      <c r="FD4" s="21" t="s">
        <v>272</v>
      </c>
      <c r="FE4" s="20" t="s">
        <v>273</v>
      </c>
      <c r="FF4" s="21" t="s">
        <v>274</v>
      </c>
      <c r="FG4" s="20" t="s">
        <v>275</v>
      </c>
      <c r="FH4" s="21" t="s">
        <v>276</v>
      </c>
    </row>
    <row r="5" spans="2:164" ht="240" x14ac:dyDescent="0.25">
      <c r="B5" s="20" t="s">
        <v>1</v>
      </c>
      <c r="C5" s="20" t="s">
        <v>355</v>
      </c>
      <c r="D5" s="20" t="s">
        <v>906</v>
      </c>
      <c r="E5" s="20" t="s">
        <v>278</v>
      </c>
      <c r="F5" s="20" t="s">
        <v>907</v>
      </c>
      <c r="G5" s="20" t="s">
        <v>279</v>
      </c>
      <c r="H5" s="20" t="s">
        <v>908</v>
      </c>
      <c r="I5" s="130" t="s">
        <v>1012</v>
      </c>
      <c r="J5" s="20" t="s">
        <v>282</v>
      </c>
      <c r="K5" s="20" t="s">
        <v>893</v>
      </c>
      <c r="L5" s="20" t="s">
        <v>286</v>
      </c>
      <c r="M5" s="130" t="s">
        <v>909</v>
      </c>
      <c r="N5" s="20" t="s">
        <v>910</v>
      </c>
      <c r="O5" s="20" t="s">
        <v>289</v>
      </c>
      <c r="P5" s="20" t="s">
        <v>1014</v>
      </c>
      <c r="Q5" s="20" t="s">
        <v>901</v>
      </c>
      <c r="R5" s="20" t="s">
        <v>291</v>
      </c>
      <c r="S5" s="20" t="s">
        <v>292</v>
      </c>
      <c r="T5" s="20" t="s">
        <v>897</v>
      </c>
      <c r="U5" s="20" t="s">
        <v>294</v>
      </c>
      <c r="V5" s="20" t="s">
        <v>295</v>
      </c>
      <c r="W5" s="20" t="s">
        <v>900</v>
      </c>
      <c r="X5" s="20" t="s">
        <v>911</v>
      </c>
      <c r="Y5" s="20" t="s">
        <v>296</v>
      </c>
      <c r="Z5" s="20" t="s">
        <v>912</v>
      </c>
      <c r="AA5" s="20" t="s">
        <v>298</v>
      </c>
      <c r="AB5" s="20" t="s">
        <v>299</v>
      </c>
      <c r="AC5" s="20" t="s">
        <v>300</v>
      </c>
      <c r="AD5" s="20" t="s">
        <v>913</v>
      </c>
      <c r="AE5" s="20" t="s">
        <v>914</v>
      </c>
      <c r="AF5" s="20" t="s">
        <v>306</v>
      </c>
      <c r="AG5" s="20" t="s">
        <v>915</v>
      </c>
      <c r="AH5" s="130" t="s">
        <v>999</v>
      </c>
      <c r="AI5" s="130" t="s">
        <v>916</v>
      </c>
      <c r="AJ5" s="130" t="s">
        <v>1017</v>
      </c>
      <c r="AK5" s="20" t="s">
        <v>1503</v>
      </c>
      <c r="AL5" s="20" t="s">
        <v>917</v>
      </c>
      <c r="AM5" s="131" t="s">
        <v>1019</v>
      </c>
      <c r="AN5" s="132" t="s">
        <v>309</v>
      </c>
      <c r="AO5" s="132" t="s">
        <v>310</v>
      </c>
      <c r="AP5" s="132" t="s">
        <v>311</v>
      </c>
      <c r="AQ5" s="132" t="s">
        <v>918</v>
      </c>
      <c r="AR5" s="132" t="s">
        <v>313</v>
      </c>
      <c r="AS5" s="132" t="s">
        <v>919</v>
      </c>
      <c r="AT5" s="132" t="s">
        <v>314</v>
      </c>
      <c r="AU5" s="132" t="s">
        <v>320</v>
      </c>
      <c r="AV5" s="132" t="s">
        <v>1021</v>
      </c>
      <c r="AW5" s="132" t="s">
        <v>920</v>
      </c>
      <c r="AX5" s="132" t="s">
        <v>996</v>
      </c>
      <c r="AY5" s="131" t="s">
        <v>921</v>
      </c>
      <c r="AZ5" s="132" t="s">
        <v>922</v>
      </c>
      <c r="BA5" s="132" t="s">
        <v>324</v>
      </c>
      <c r="BB5" s="132" t="s">
        <v>883</v>
      </c>
      <c r="BC5" s="132" t="s">
        <v>923</v>
      </c>
      <c r="BD5" s="132" t="s">
        <v>887</v>
      </c>
      <c r="BE5" s="132" t="s">
        <v>1023</v>
      </c>
      <c r="BF5" s="132" t="s">
        <v>888</v>
      </c>
      <c r="BG5" s="132" t="s">
        <v>924</v>
      </c>
      <c r="BH5" s="132" t="s">
        <v>327</v>
      </c>
      <c r="BI5" s="132" t="s">
        <v>925</v>
      </c>
      <c r="BJ5" s="132" t="s">
        <v>329</v>
      </c>
      <c r="BK5" s="132" t="s">
        <v>926</v>
      </c>
      <c r="BL5" s="132" t="s">
        <v>927</v>
      </c>
      <c r="BM5" s="132" t="s">
        <v>31</v>
      </c>
      <c r="BN5" s="132" t="s">
        <v>928</v>
      </c>
      <c r="BO5" s="132" t="s">
        <v>333</v>
      </c>
      <c r="BP5" s="131" t="s">
        <v>1025</v>
      </c>
      <c r="BQ5" s="132" t="s">
        <v>929</v>
      </c>
      <c r="BR5" s="132"/>
      <c r="BS5" s="132" t="s">
        <v>31</v>
      </c>
      <c r="BT5" s="132" t="s">
        <v>667</v>
      </c>
      <c r="BU5" s="132" t="s">
        <v>51</v>
      </c>
      <c r="BV5" s="132" t="s">
        <v>735</v>
      </c>
      <c r="BW5" s="132" t="s">
        <v>337</v>
      </c>
      <c r="BX5" s="132" t="s">
        <v>338</v>
      </c>
      <c r="BY5" s="132" t="s">
        <v>339</v>
      </c>
      <c r="BZ5" s="132" t="s">
        <v>340</v>
      </c>
      <c r="CA5" s="132" t="s">
        <v>930</v>
      </c>
      <c r="CB5" s="132" t="s">
        <v>931</v>
      </c>
      <c r="CC5" s="132" t="s">
        <v>31</v>
      </c>
      <c r="CD5" s="132" t="s">
        <v>752</v>
      </c>
      <c r="CE5" s="132" t="s">
        <v>345</v>
      </c>
      <c r="CF5" s="132" t="s">
        <v>932</v>
      </c>
      <c r="CG5" s="132" t="s">
        <v>347</v>
      </c>
      <c r="CH5" s="132" t="s">
        <v>933</v>
      </c>
      <c r="CI5" s="132" t="s">
        <v>934</v>
      </c>
      <c r="CJ5" s="132" t="s">
        <v>935</v>
      </c>
      <c r="CK5" s="132" t="s">
        <v>350</v>
      </c>
      <c r="CL5" s="132" t="s">
        <v>351</v>
      </c>
      <c r="CM5" s="132" t="s">
        <v>936</v>
      </c>
      <c r="CN5" s="132" t="s">
        <v>353</v>
      </c>
      <c r="CO5" s="132" t="s">
        <v>354</v>
      </c>
      <c r="CP5" s="132" t="s">
        <v>355</v>
      </c>
      <c r="CQ5" s="132" t="s">
        <v>356</v>
      </c>
      <c r="CR5" s="132" t="s">
        <v>937</v>
      </c>
      <c r="CS5" s="132" t="s">
        <v>938</v>
      </c>
      <c r="CT5" s="132" t="s">
        <v>939</v>
      </c>
      <c r="CU5" s="132" t="s">
        <v>940</v>
      </c>
      <c r="CV5" s="132" t="s">
        <v>941</v>
      </c>
      <c r="CW5" s="132" t="s">
        <v>942</v>
      </c>
      <c r="CX5" s="132" t="s">
        <v>363</v>
      </c>
      <c r="CY5" s="132" t="s">
        <v>364</v>
      </c>
      <c r="CZ5" s="132" t="s">
        <v>943</v>
      </c>
      <c r="DA5" s="132" t="s">
        <v>944</v>
      </c>
      <c r="DB5" s="132" t="s">
        <v>945</v>
      </c>
      <c r="DC5" s="132" t="s">
        <v>946</v>
      </c>
      <c r="DD5" s="132" t="s">
        <v>947</v>
      </c>
      <c r="DE5" s="132" t="s">
        <v>370</v>
      </c>
      <c r="DF5" s="132" t="s">
        <v>371</v>
      </c>
      <c r="DG5" s="132" t="s">
        <v>25</v>
      </c>
      <c r="DH5" s="132" t="s">
        <v>26</v>
      </c>
      <c r="DI5" s="132" t="s">
        <v>27</v>
      </c>
      <c r="DJ5" s="132" t="s">
        <v>28</v>
      </c>
      <c r="DK5" s="132" t="s">
        <v>29</v>
      </c>
      <c r="DL5" s="132" t="s">
        <v>798</v>
      </c>
      <c r="DM5" s="132" t="s">
        <v>17</v>
      </c>
      <c r="DN5" s="132" t="s">
        <v>18</v>
      </c>
      <c r="DO5" s="132" t="s">
        <v>19</v>
      </c>
      <c r="DP5" s="132" t="s">
        <v>20</v>
      </c>
      <c r="DQ5" s="132" t="s">
        <v>21</v>
      </c>
      <c r="DR5" s="132" t="s">
        <v>372</v>
      </c>
      <c r="DS5" s="132" t="s">
        <v>23</v>
      </c>
      <c r="DT5" s="132" t="s">
        <v>24</v>
      </c>
      <c r="DU5" s="132" t="s">
        <v>373</v>
      </c>
      <c r="DV5" s="132" t="s">
        <v>374</v>
      </c>
      <c r="DW5" s="132" t="s">
        <v>948</v>
      </c>
      <c r="DX5" s="132" t="s">
        <v>949</v>
      </c>
      <c r="DY5" s="132" t="s">
        <v>950</v>
      </c>
      <c r="DZ5" s="132" t="s">
        <v>378</v>
      </c>
      <c r="EA5" s="132" t="s">
        <v>379</v>
      </c>
      <c r="EB5" s="132" t="s">
        <v>951</v>
      </c>
      <c r="EC5" s="132" t="s">
        <v>952</v>
      </c>
      <c r="ED5" s="132" t="s">
        <v>382</v>
      </c>
      <c r="EE5" s="132" t="s">
        <v>953</v>
      </c>
      <c r="EF5" s="132" t="s">
        <v>954</v>
      </c>
      <c r="EG5" s="132" t="s">
        <v>385</v>
      </c>
      <c r="EH5" s="132" t="s">
        <v>386</v>
      </c>
      <c r="EI5" s="132" t="s">
        <v>387</v>
      </c>
      <c r="EJ5" s="132" t="s">
        <v>388</v>
      </c>
      <c r="EK5" s="132" t="s">
        <v>2</v>
      </c>
      <c r="EL5" s="132" t="s">
        <v>11</v>
      </c>
      <c r="EM5" s="132" t="s">
        <v>12</v>
      </c>
      <c r="EN5" s="132" t="s">
        <v>13</v>
      </c>
      <c r="EO5" s="132" t="s">
        <v>14</v>
      </c>
      <c r="EP5" s="132" t="s">
        <v>15</v>
      </c>
      <c r="EQ5" s="132" t="s">
        <v>389</v>
      </c>
      <c r="ER5" s="132" t="s">
        <v>390</v>
      </c>
      <c r="ES5" s="132" t="s">
        <v>5</v>
      </c>
      <c r="ET5" s="132" t="s">
        <v>6</v>
      </c>
      <c r="EU5" s="132" t="s">
        <v>7</v>
      </c>
      <c r="EV5" s="132" t="s">
        <v>8</v>
      </c>
      <c r="EW5" s="132" t="s">
        <v>9</v>
      </c>
      <c r="EX5" s="132" t="s">
        <v>392</v>
      </c>
      <c r="EY5" s="132" t="s">
        <v>373</v>
      </c>
      <c r="EZ5" s="132" t="s">
        <v>393</v>
      </c>
      <c r="FA5" s="132" t="s">
        <v>394</v>
      </c>
      <c r="FB5" s="132" t="s">
        <v>395</v>
      </c>
      <c r="FC5" s="132" t="s">
        <v>396</v>
      </c>
      <c r="FD5" s="132" t="s">
        <v>397</v>
      </c>
      <c r="FE5" s="132" t="s">
        <v>398</v>
      </c>
      <c r="FF5" s="132" t="s">
        <v>399</v>
      </c>
      <c r="FG5" s="132" t="s">
        <v>400</v>
      </c>
      <c r="FH5" s="20" t="s">
        <v>373</v>
      </c>
    </row>
    <row r="6" spans="2:164" ht="195" x14ac:dyDescent="0.25">
      <c r="B6" s="20" t="s">
        <v>88</v>
      </c>
      <c r="C6" s="20" t="s">
        <v>401</v>
      </c>
      <c r="D6" s="20" t="s">
        <v>955</v>
      </c>
      <c r="E6" s="20" t="s">
        <v>956</v>
      </c>
      <c r="F6" s="20" t="s">
        <v>957</v>
      </c>
      <c r="G6" s="20" t="s">
        <v>958</v>
      </c>
      <c r="H6" s="2" t="s">
        <v>1013</v>
      </c>
      <c r="I6" s="130" t="s">
        <v>1012</v>
      </c>
      <c r="J6" s="20" t="s">
        <v>405</v>
      </c>
      <c r="K6" s="20" t="s">
        <v>408</v>
      </c>
      <c r="L6" s="20" t="s">
        <v>409</v>
      </c>
      <c r="M6" s="20" t="s">
        <v>903</v>
      </c>
      <c r="N6" s="20" t="s">
        <v>959</v>
      </c>
      <c r="O6" s="20" t="s">
        <v>412</v>
      </c>
      <c r="P6" s="130" t="s">
        <v>1015</v>
      </c>
      <c r="Q6" s="20" t="s">
        <v>902</v>
      </c>
      <c r="R6" s="20" t="s">
        <v>414</v>
      </c>
      <c r="S6" s="20" t="s">
        <v>415</v>
      </c>
      <c r="T6" s="20" t="s">
        <v>898</v>
      </c>
      <c r="U6" s="20" t="s">
        <v>417</v>
      </c>
      <c r="V6" s="130" t="s">
        <v>1016</v>
      </c>
      <c r="W6" s="20" t="s">
        <v>899</v>
      </c>
      <c r="X6" s="20" t="s">
        <v>998</v>
      </c>
      <c r="Y6" s="20" t="s">
        <v>419</v>
      </c>
      <c r="Z6" s="20" t="s">
        <v>960</v>
      </c>
      <c r="AA6" s="20" t="s">
        <v>420</v>
      </c>
      <c r="AB6" s="20" t="s">
        <v>421</v>
      </c>
      <c r="AC6" s="20" t="s">
        <v>422</v>
      </c>
      <c r="AD6" s="20" t="s">
        <v>961</v>
      </c>
      <c r="AE6" s="20" t="s">
        <v>962</v>
      </c>
      <c r="AF6" s="20" t="s">
        <v>428</v>
      </c>
      <c r="AG6" s="20" t="s">
        <v>890</v>
      </c>
      <c r="AH6" s="20" t="s">
        <v>963</v>
      </c>
      <c r="AI6" s="20" t="s">
        <v>964</v>
      </c>
      <c r="AJ6" s="130" t="s">
        <v>1018</v>
      </c>
      <c r="AK6" s="20" t="s">
        <v>1504</v>
      </c>
      <c r="AL6" s="20" t="s">
        <v>965</v>
      </c>
      <c r="AM6" s="130" t="s">
        <v>1020</v>
      </c>
      <c r="AN6" s="20" t="s">
        <v>431</v>
      </c>
      <c r="AO6" s="20" t="s">
        <v>432</v>
      </c>
      <c r="AP6" s="20" t="s">
        <v>433</v>
      </c>
      <c r="AQ6" s="20" t="s">
        <v>966</v>
      </c>
      <c r="AR6" s="20" t="s">
        <v>435</v>
      </c>
      <c r="AS6" s="20" t="s">
        <v>891</v>
      </c>
      <c r="AT6" s="20" t="s">
        <v>436</v>
      </c>
      <c r="AU6" s="20" t="s">
        <v>442</v>
      </c>
      <c r="AV6" s="130" t="s">
        <v>1022</v>
      </c>
      <c r="AW6" s="20" t="s">
        <v>444</v>
      </c>
      <c r="AX6" s="20" t="s">
        <v>997</v>
      </c>
      <c r="AY6" s="20" t="s">
        <v>882</v>
      </c>
      <c r="AZ6" s="20" t="s">
        <v>889</v>
      </c>
      <c r="BA6" s="20" t="s">
        <v>967</v>
      </c>
      <c r="BB6" s="20" t="s">
        <v>884</v>
      </c>
      <c r="BC6" s="20" t="s">
        <v>968</v>
      </c>
      <c r="BD6" s="20" t="s">
        <v>885</v>
      </c>
      <c r="BE6" s="130" t="s">
        <v>1024</v>
      </c>
      <c r="BF6" s="20" t="s">
        <v>886</v>
      </c>
      <c r="BG6" s="20" t="s">
        <v>969</v>
      </c>
      <c r="BH6" s="20" t="s">
        <v>449</v>
      </c>
      <c r="BI6" s="20" t="s">
        <v>450</v>
      </c>
      <c r="BJ6" s="20" t="s">
        <v>451</v>
      </c>
      <c r="BK6" s="20" t="s">
        <v>970</v>
      </c>
      <c r="BL6" s="20" t="s">
        <v>971</v>
      </c>
      <c r="BM6" s="20" t="s">
        <v>454</v>
      </c>
      <c r="BN6" s="20" t="s">
        <v>892</v>
      </c>
      <c r="BO6" s="20" t="s">
        <v>456</v>
      </c>
      <c r="BP6" s="130" t="s">
        <v>1026</v>
      </c>
      <c r="BQ6" s="20" t="s">
        <v>972</v>
      </c>
      <c r="BS6" s="20" t="s">
        <v>454</v>
      </c>
      <c r="BT6" s="20" t="s">
        <v>667</v>
      </c>
      <c r="BU6" s="20" t="s">
        <v>51</v>
      </c>
      <c r="BV6" s="20" t="s">
        <v>735</v>
      </c>
      <c r="BW6" s="20" t="s">
        <v>458</v>
      </c>
      <c r="BX6" s="20" t="s">
        <v>459</v>
      </c>
      <c r="BY6" s="20" t="s">
        <v>460</v>
      </c>
      <c r="BZ6" s="20" t="s">
        <v>461</v>
      </c>
      <c r="CA6" s="20" t="s">
        <v>973</v>
      </c>
      <c r="CB6" s="20" t="s">
        <v>974</v>
      </c>
      <c r="CC6" s="20" t="s">
        <v>454</v>
      </c>
      <c r="CD6" s="20" t="s">
        <v>752</v>
      </c>
      <c r="CE6" s="20" t="s">
        <v>345</v>
      </c>
      <c r="CF6" s="20" t="s">
        <v>975</v>
      </c>
      <c r="CG6" s="20" t="s">
        <v>466</v>
      </c>
      <c r="CH6" s="20" t="s">
        <v>976</v>
      </c>
      <c r="CI6" s="20" t="s">
        <v>977</v>
      </c>
      <c r="CJ6" s="20" t="s">
        <v>978</v>
      </c>
      <c r="CK6" s="20" t="s">
        <v>469</v>
      </c>
      <c r="CL6" s="20" t="s">
        <v>470</v>
      </c>
      <c r="CM6" s="20" t="s">
        <v>979</v>
      </c>
      <c r="CN6" s="20" t="s">
        <v>472</v>
      </c>
      <c r="CO6" s="20" t="s">
        <v>473</v>
      </c>
      <c r="CP6" s="20" t="s">
        <v>401</v>
      </c>
      <c r="CQ6" s="20" t="s">
        <v>356</v>
      </c>
      <c r="CR6" s="20" t="s">
        <v>980</v>
      </c>
      <c r="CS6" s="20" t="s">
        <v>981</v>
      </c>
      <c r="CT6" s="20" t="s">
        <v>982</v>
      </c>
      <c r="CU6" s="20" t="s">
        <v>983</v>
      </c>
      <c r="CV6" s="20" t="s">
        <v>984</v>
      </c>
      <c r="CW6" s="20" t="s">
        <v>985</v>
      </c>
      <c r="CX6" s="20" t="s">
        <v>480</v>
      </c>
      <c r="CY6" s="20" t="s">
        <v>986</v>
      </c>
      <c r="CZ6" s="20" t="s">
        <v>987</v>
      </c>
      <c r="DA6" s="20" t="s">
        <v>988</v>
      </c>
      <c r="DB6" s="20" t="s">
        <v>989</v>
      </c>
      <c r="DC6" s="20" t="s">
        <v>990</v>
      </c>
      <c r="DD6" s="20" t="s">
        <v>991</v>
      </c>
      <c r="DE6" s="20" t="s">
        <v>487</v>
      </c>
      <c r="DF6" s="20" t="s">
        <v>16</v>
      </c>
      <c r="DG6" s="20" t="s">
        <v>25</v>
      </c>
      <c r="DH6" s="20" t="s">
        <v>26</v>
      </c>
      <c r="DI6" s="20" t="s">
        <v>27</v>
      </c>
      <c r="DJ6" s="20" t="s">
        <v>28</v>
      </c>
      <c r="DK6" s="20" t="s">
        <v>29</v>
      </c>
      <c r="DL6" s="20" t="s">
        <v>798</v>
      </c>
      <c r="DM6" s="20" t="s">
        <v>17</v>
      </c>
      <c r="DN6" s="20" t="s">
        <v>18</v>
      </c>
      <c r="DO6" s="20" t="s">
        <v>19</v>
      </c>
      <c r="DP6" s="20" t="s">
        <v>20</v>
      </c>
      <c r="DQ6" s="20" t="s">
        <v>21</v>
      </c>
      <c r="DR6" s="20" t="s">
        <v>372</v>
      </c>
      <c r="DS6" s="20" t="s">
        <v>23</v>
      </c>
      <c r="DT6" s="20" t="s">
        <v>24</v>
      </c>
      <c r="DU6" s="20" t="s">
        <v>992</v>
      </c>
      <c r="DV6" s="20" t="s">
        <v>993</v>
      </c>
      <c r="DW6" s="20" t="s">
        <v>490</v>
      </c>
      <c r="DX6" s="20" t="s">
        <v>491</v>
      </c>
      <c r="DY6" s="20" t="s">
        <v>492</v>
      </c>
      <c r="DZ6" s="20" t="s">
        <v>493</v>
      </c>
      <c r="EA6" s="20" t="s">
        <v>494</v>
      </c>
      <c r="EB6" s="20" t="s">
        <v>495</v>
      </c>
      <c r="EC6" s="20" t="s">
        <v>496</v>
      </c>
      <c r="ED6" s="20" t="s">
        <v>497</v>
      </c>
      <c r="EE6" s="20" t="s">
        <v>994</v>
      </c>
      <c r="EF6" s="20" t="s">
        <v>995</v>
      </c>
      <c r="EG6" s="20" t="s">
        <v>500</v>
      </c>
      <c r="EH6" s="20" t="s">
        <v>501</v>
      </c>
      <c r="EI6" s="20" t="s">
        <v>502</v>
      </c>
      <c r="EJ6" s="20" t="s">
        <v>503</v>
      </c>
      <c r="EK6" s="20" t="s">
        <v>2</v>
      </c>
      <c r="EL6" s="20" t="s">
        <v>11</v>
      </c>
      <c r="EM6" s="20" t="s">
        <v>12</v>
      </c>
      <c r="EN6" s="20" t="s">
        <v>13</v>
      </c>
      <c r="EO6" s="20" t="s">
        <v>14</v>
      </c>
      <c r="EP6" s="20" t="s">
        <v>15</v>
      </c>
      <c r="EQ6" s="20" t="s">
        <v>3</v>
      </c>
      <c r="ER6" s="20" t="s">
        <v>4</v>
      </c>
      <c r="ES6" s="20" t="s">
        <v>5</v>
      </c>
      <c r="ET6" s="20" t="s">
        <v>6</v>
      </c>
      <c r="EU6" s="20" t="s">
        <v>7</v>
      </c>
      <c r="EV6" s="20" t="s">
        <v>8</v>
      </c>
      <c r="EW6" s="20" t="s">
        <v>9</v>
      </c>
      <c r="EX6" s="20" t="s">
        <v>10</v>
      </c>
      <c r="EY6" s="20" t="s">
        <v>488</v>
      </c>
      <c r="EZ6" s="20" t="s">
        <v>504</v>
      </c>
      <c r="FA6" s="20" t="s">
        <v>505</v>
      </c>
      <c r="FB6" s="20" t="s">
        <v>506</v>
      </c>
      <c r="FC6" s="20" t="s">
        <v>507</v>
      </c>
      <c r="FD6" s="20" t="s">
        <v>508</v>
      </c>
      <c r="FE6" s="20" t="s">
        <v>509</v>
      </c>
      <c r="FF6" s="20" t="s">
        <v>510</v>
      </c>
      <c r="FG6" s="20" t="s">
        <v>511</v>
      </c>
      <c r="FH6" s="20" t="s">
        <v>488</v>
      </c>
    </row>
    <row r="9" spans="2:164" hidden="1" x14ac:dyDescent="0.25">
      <c r="B9" s="20" t="s">
        <v>18</v>
      </c>
      <c r="C9" s="20" t="s">
        <v>512</v>
      </c>
      <c r="D9" s="20" t="s">
        <v>513</v>
      </c>
      <c r="E9" s="20" t="s">
        <v>514</v>
      </c>
      <c r="F9" s="20" t="s">
        <v>515</v>
      </c>
      <c r="G9" s="20" t="s">
        <v>516</v>
      </c>
    </row>
    <row r="10" spans="2:164" ht="30" hidden="1" x14ac:dyDescent="0.25">
      <c r="B10" s="20" t="s">
        <v>101</v>
      </c>
      <c r="C10" s="20" t="s">
        <v>401</v>
      </c>
      <c r="E10" s="20" t="s">
        <v>401</v>
      </c>
      <c r="F10" s="20" t="str">
        <f>CONCATENATE("INDEX(tTrad[",tNM_list[[#This Row],[name]],"],MATCH(sl_language,tTrad[[Langue]:[Langue]],0))")</f>
        <v>INDEX(tTrad[over_gen_subtitle_1],MATCH(sl_language,tTrad[[Langue]:[Langue]],0))</v>
      </c>
      <c r="G10" s="20" t="str">
        <f ca="1">INDEX(INDIRECT("tTrad["&amp;tNM_list[[#This Row],[name]]&amp;"]"),MATCH(sl_language,tTrad[[Langue]:[Langue]],0))</f>
        <v>I. General information</v>
      </c>
    </row>
    <row r="11" spans="2:164" ht="90" hidden="1" x14ac:dyDescent="0.25">
      <c r="B11" s="20" t="s">
        <v>102</v>
      </c>
      <c r="C11" s="20" t="s">
        <v>277</v>
      </c>
      <c r="E11" s="20" t="s">
        <v>402</v>
      </c>
      <c r="F11" s="20" t="str">
        <f>CONCATENATE("INDEX(tTrad[",tNM_list[[#This Row],[name]],"],MATCH(sl_language,tTrad[[Langue]:[Langue]],0))")</f>
        <v>INDEX(tTrad[inst_adapt_msg_1],MATCH(sl_language,tTrad[[Langue]:[Langue]],0))</v>
      </c>
      <c r="G11" s="20" t="str">
        <f ca="1">INDEX(INDIRECT("tTrad["&amp;tNM_list[[#This Row],[name]]&amp;"]"),MATCH(sl_language,tTrad[[Langue]:[Langue]],0))</f>
        <v>You will find here all the explanations concerning what modifications can be made and how to make them whilst respecting the general format (as an error in the format can be extremely detrimental to your survey!).</v>
      </c>
    </row>
    <row r="12" spans="2:164" ht="120" hidden="1" x14ac:dyDescent="0.25">
      <c r="B12" s="20" t="s">
        <v>103</v>
      </c>
      <c r="C12" s="20" t="s">
        <v>517</v>
      </c>
      <c r="E12" s="20" t="s">
        <v>518</v>
      </c>
      <c r="F12" s="20" t="str">
        <f>CONCATENATE("INDEX(tTrad[",tNM_list[[#This Row],[name]],"],MATCH(sl_language,tTrad[[Langue]:[Langue]],0))")</f>
        <v>INDEX(tTrad[inst_adapt_msg_2],MATCH(sl_language,tTrad[[Langue]:[Langue]],0))</v>
      </c>
      <c r="G12" s="20" t="str">
        <f ca="1">INDEX(INDIRECT("tTrad["&amp;tNM_list[[#This Row],[name]]&amp;"]"),MATCH(sl_language,tTrad[[Langue]:[Langue]],0))</f>
        <v xml:space="preserve">       Feel free to adapt question labels if you find that they are not sufficiently explicit in a given country (while avoiding changing the sense completely - if you want to change the sense completely, prefer hiding a question and adding a new one).</v>
      </c>
    </row>
    <row r="13" spans="2:164" ht="180" hidden="1" x14ac:dyDescent="0.25">
      <c r="B13" s="20" t="s">
        <v>104</v>
      </c>
      <c r="C13" s="20" t="s">
        <v>519</v>
      </c>
      <c r="E13" s="20" t="s">
        <v>520</v>
      </c>
      <c r="F13" s="20" t="str">
        <f>CONCATENATE("INDEX(tTrad[",tNM_list[[#This Row],[name]],"],MATCH(sl_language,tTrad[[Langue]:[Langue]],0))")</f>
        <v>INDEX(tTrad[inst_adapt_msg_3],MATCH(sl_language,tTrad[[Langue]:[Langue]],0))</v>
      </c>
      <c r="G13" s="20" t="str">
        <f ca="1">INDEX(INDIRECT("tTrad["&amp;tNM_list[[#This Row],[name]]&amp;"]"),MATCH(sl_language,tTrad[[Langue]:[Langue]],0))</f>
        <v xml:space="preserve">    Make sure when you make modifications to always save the form with an updated version name to facilitate understanding (and also the updating of the versions on the phones). This should be done in the "settings" tab in the "form_title", "form_id" (be careful, there can be no spaces or special characters here, this is the real ID of the form) and "version".</v>
      </c>
    </row>
    <row r="14" spans="2:164" ht="30" hidden="1" x14ac:dyDescent="0.25">
      <c r="B14" s="20" t="s">
        <v>105</v>
      </c>
      <c r="C14" s="20" t="s">
        <v>521</v>
      </c>
      <c r="E14" s="20" t="s">
        <v>522</v>
      </c>
      <c r="F14" s="20" t="str">
        <f>CONCATENATE("INDEX(tTrad[",tNM_list[[#This Row],[name]],"],MATCH(sl_language,tTrad[[Langue]:[Langue]],0))")</f>
        <v>INDEX(tTrad[inst_adapt_title_1],MATCH(sl_language,tTrad[[Langue]:[Langue]],0))</v>
      </c>
      <c r="G14" s="20" t="str">
        <f ca="1">INDEX(INDIRECT("tTrad["&amp;tNM_list[[#This Row],[name]]&amp;"]"),MATCH(sl_language,tTrad[[Langue]:[Langue]],0))</f>
        <v>II. Adapting the questions to local context in XLS form</v>
      </c>
    </row>
    <row r="15" spans="2:164" ht="240" hidden="1" x14ac:dyDescent="0.25">
      <c r="B15" s="20" t="s">
        <v>106</v>
      </c>
      <c r="C15" s="20" t="s">
        <v>280</v>
      </c>
      <c r="E15" s="20" t="s">
        <v>403</v>
      </c>
      <c r="F15" s="20" t="str">
        <f>CONCATENATE("INDEX(tTrad[",tNM_list[[#This Row],[name]],"],MATCH(sl_language,tTrad[[Langue]:[Langue]],0))")</f>
        <v>INDEX(tTrad[inst_add_msg_1],MATCH(sl_language,tTrad[[Langue]:[Langue]],0))</v>
      </c>
      <c r="G15" s="20" t="str">
        <f ca="1">INDEX(INDIRECT("tTrad["&amp;tNM_list[[#This Row],[name]]&amp;"]"),MATCH(sl_language,tTrad[[Langue]:[Langue]],0))</f>
        <v>Questions can be added by the partner depending on his need. To facilitate analysis we recommend following the patterns set up for other questions (ie name of question, name of choices etc). Keep track of addition by writing them in BLUE - it will help any remote suppport and debugging.
Read the "XLS overview" tab thoroughly, and, most of all, test your form after every new question added if you have little experience in XLS forms, to make it easier to correct any mistakes.</v>
      </c>
    </row>
    <row r="16" spans="2:164" ht="120" hidden="1" x14ac:dyDescent="0.25">
      <c r="B16" s="20" t="s">
        <v>107</v>
      </c>
      <c r="C16" s="20" t="s">
        <v>523</v>
      </c>
      <c r="E16" s="20" t="s">
        <v>524</v>
      </c>
      <c r="F16" s="20" t="str">
        <f>CONCATENATE("INDEX(tTrad[",tNM_list[[#This Row],[name]],"],MATCH(sl_language,tTrad[[Langue]:[Langue]],0))")</f>
        <v>INDEX(tTrad[inst_add_msg_2],MATCH(sl_language,tTrad[[Langue]:[Langue]],0))</v>
      </c>
      <c r="G16" s="20" t="str">
        <f ca="1">INDEX(INDIRECT("tTrad["&amp;tNM_list[[#This Row],[name]]&amp;"]"),MATCH(sl_language,tTrad[[Langue]:[Langue]],0))</f>
        <v>https://opendatakit.org/xlsform/</v>
      </c>
    </row>
    <row r="17" spans="2:7" ht="240" hidden="1" x14ac:dyDescent="0.25">
      <c r="B17" s="20" t="s">
        <v>108</v>
      </c>
      <c r="C17" s="20" t="s">
        <v>281</v>
      </c>
      <c r="E17" s="20" t="s">
        <v>404</v>
      </c>
      <c r="F17" s="20" t="str">
        <f>CONCATENATE("INDEX(tTrad[",tNM_list[[#This Row],[name]],"],MATCH(sl_language,tTrad[[Langue]:[Langue]],0))")</f>
        <v>INDEX(tTrad[inst_add_msg_3],MATCH(sl_language,tTrad[[Langue]:[Langue]],0))</v>
      </c>
      <c r="G17" s="20" t="e">
        <f ca="1">INDEX(INDIRECT("tTrad["&amp;tNM_list[[#This Row],[name]]&amp;"]"),MATCH(sl_language,tTrad[[Langue]:[Langue]],0))</f>
        <v>#REF!</v>
      </c>
    </row>
    <row r="18" spans="2:7" ht="30" hidden="1" x14ac:dyDescent="0.25">
      <c r="B18" s="20" t="s">
        <v>109</v>
      </c>
      <c r="C18" s="20" t="s">
        <v>282</v>
      </c>
      <c r="E18" s="20" t="s">
        <v>405</v>
      </c>
      <c r="F18" s="20" t="str">
        <f>CONCATENATE("INDEX(tTrad[",tNM_list[[#This Row],[name]],"],MATCH(sl_language,tTrad[[Langue]:[Langue]],0))")</f>
        <v>INDEX(tTrad[inst_add_title_1],MATCH(sl_language,tTrad[[Langue]:[Langue]],0))</v>
      </c>
      <c r="G18" s="20" t="str">
        <f ca="1">INDEX(INDIRECT("tTrad["&amp;tNM_list[[#This Row],[name]]&amp;"]"),MATCH(sl_language,tTrad[[Langue]:[Langue]],0))</f>
        <v>II.4.  Adding new questions</v>
      </c>
    </row>
    <row r="19" spans="2:7" ht="30" hidden="1" x14ac:dyDescent="0.25">
      <c r="B19" s="20" t="s">
        <v>110</v>
      </c>
      <c r="C19" s="20" t="s">
        <v>283</v>
      </c>
      <c r="E19" s="20" t="s">
        <v>406</v>
      </c>
      <c r="F19" s="20" t="str">
        <f>CONCATENATE("INDEX(tTrad[",tNM_list[[#This Row],[name]],"],MATCH(sl_language,tTrad[[Langue]:[Langue]],0))")</f>
        <v>INDEX(tTrad[inst_app_title_1],MATCH(sl_language,tTrad[[Langue]:[Langue]],0))</v>
      </c>
      <c r="G19" s="20" t="e">
        <f ca="1">INDEX(INDIRECT("tTrad["&amp;tNM_list[[#This Row],[name]]&amp;"]"),MATCH(sl_language,tTrad[[Langue]:[Langue]],0))</f>
        <v>#REF!</v>
      </c>
    </row>
    <row r="20" spans="2:7" ht="180" hidden="1" x14ac:dyDescent="0.25">
      <c r="B20" s="20" t="s">
        <v>111</v>
      </c>
      <c r="C20" s="20" t="s">
        <v>284</v>
      </c>
      <c r="E20" s="20" t="s">
        <v>407</v>
      </c>
      <c r="F20" s="20" t="str">
        <f>CONCATENATE("INDEX(tTrad[",tNM_list[[#This Row],[name]],"],MATCH(sl_language,tTrad[[Langue]:[Langue]],0))")</f>
        <v>INDEX(tTrad[inst_appearance_msg_1],MATCH(sl_language,tTrad[[Langue]:[Langue]],0))</v>
      </c>
      <c r="G20" s="20" t="e">
        <f ca="1">INDEX(INDIRECT("tTrad["&amp;tNM_list[[#This Row],[name]]&amp;"]"),MATCH(sl_language,tTrad[[Langue]:[Langue]],0))</f>
        <v>#REF!</v>
      </c>
    </row>
    <row r="21" spans="2:7" ht="45" hidden="1" x14ac:dyDescent="0.25">
      <c r="B21" s="20" t="s">
        <v>112</v>
      </c>
      <c r="C21" s="20" t="s">
        <v>285</v>
      </c>
      <c r="E21" s="20" t="s">
        <v>408</v>
      </c>
      <c r="F21" s="20" t="str">
        <f>CONCATENATE("INDEX(tTrad[",tNM_list[[#This Row],[name]],"],MATCH(sl_language,tTrad[[Langue]:[Langue]],0))")</f>
        <v>INDEX(tTrad[inst_genset_msg_1],MATCH(sl_language,tTrad[[Langue]:[Langue]],0))</v>
      </c>
      <c r="G21" s="20" t="str">
        <f ca="1">INDEX(INDIRECT("tTrad["&amp;tNM_list[[#This Row],[name]]&amp;"]"),MATCH(sl_language,tTrad[[Langue]:[Langue]],0))</f>
        <v>A few other settings can be adapted in the form in the “settings” tab:</v>
      </c>
    </row>
    <row r="22" spans="2:7" ht="30" hidden="1" x14ac:dyDescent="0.25">
      <c r="B22" s="20" t="s">
        <v>113</v>
      </c>
      <c r="C22" s="20" t="s">
        <v>525</v>
      </c>
      <c r="E22" s="20" t="s">
        <v>526</v>
      </c>
      <c r="F22" s="20" t="str">
        <f>CONCATENATE("INDEX(tTrad[",tNM_list[[#This Row],[name]],"],MATCH(sl_language,tTrad[[Langue]:[Langue]],0))")</f>
        <v>INDEX(tTrad[inst_genset_msg_2],MATCH(sl_language,tTrad[[Langue]:[Langue]],0))</v>
      </c>
      <c r="G22" s="20" t="str">
        <f ca="1">INDEX(INDIRECT("tTrad["&amp;tNM_list[[#This Row],[name]]&amp;"]"),MATCH(sl_language,tTrad[[Langue]:[Langue]],0))</f>
        <v xml:space="preserve">    Name &amp; ID of the form</v>
      </c>
    </row>
    <row r="23" spans="2:7" ht="30" hidden="1" x14ac:dyDescent="0.25">
      <c r="B23" s="20" t="s">
        <v>114</v>
      </c>
      <c r="C23" s="20" t="s">
        <v>287</v>
      </c>
      <c r="E23" s="20" t="s">
        <v>410</v>
      </c>
      <c r="F23" s="20" t="str">
        <f>CONCATENATE("INDEX(tTrad[",tNM_list[[#This Row],[name]],"],MATCH(sl_language,tTrad[[Langue]:[Langue]],0))")</f>
        <v>INDEX(tTrad[inst_genset_msg_3],MATCH(sl_language,tTrad[[Langue]:[Langue]],0))</v>
      </c>
      <c r="G23" s="20" t="str">
        <f ca="1">INDEX(INDIRECT("tTrad["&amp;tNM_list[[#This Row],[name]]&amp;"]"),MATCH(sl_language,tTrad[[Langue]:[Langue]],0))</f>
        <v xml:space="preserve">You can change the name of the survey in the “settings” tab. </v>
      </c>
    </row>
    <row r="24" spans="2:7" ht="195" hidden="1" x14ac:dyDescent="0.25">
      <c r="B24" s="20" t="s">
        <v>115</v>
      </c>
      <c r="C24" s="20" t="s">
        <v>527</v>
      </c>
      <c r="E24" s="20" t="s">
        <v>528</v>
      </c>
      <c r="F24" s="20" t="str">
        <f>CONCATENATE("INDEX(tTrad[",tNM_list[[#This Row],[name]],"],MATCH(sl_language,tTrad[[Langue]:[Langue]],0))")</f>
        <v>INDEX(tTrad[inst_genset_msg_4],MATCH(sl_language,tTrad[[Langue]:[Langue]],0))</v>
      </c>
      <c r="G24" s="20" t="str">
        <f ca="1">INDEX(INDIRECT("tTrad["&amp;tNM_list[[#This Row],[name]]&amp;"]"),MATCH(sl_language,tTrad[[Langue]:[Langue]],0))</f>
        <v xml:space="preserve">As a good practice for every new version, please change the version number. This is also recommended for draft versions, since it is difficult to keep track. You can modify as much as you want the “form_title" to contain country/operation or location as well as the year and “form_id” by replacing GLO with the initials of your country/operation- just make sure for the latter that you have no spaces or special caracters in this ID.
</v>
      </c>
    </row>
    <row r="25" spans="2:7" ht="60" hidden="1" x14ac:dyDescent="0.25">
      <c r="B25" s="20" t="s">
        <v>116</v>
      </c>
      <c r="C25" s="20" t="s">
        <v>288</v>
      </c>
      <c r="E25" s="20" t="s">
        <v>411</v>
      </c>
      <c r="F25" s="20" t="str">
        <f>CONCATENATE("INDEX(tTrad[",tNM_list[[#This Row],[name]],"],MATCH(sl_language,tTrad[[Langue]:[Langue]],0))")</f>
        <v>INDEX(tTrad[inst_genset_msg_5],MATCH(sl_language,tTrad[[Langue]:[Langue]],0))</v>
      </c>
      <c r="G25" s="20" t="e">
        <f ca="1">INDEX(INDIRECT("tTrad["&amp;tNM_list[[#This Row],[name]]&amp;"]"),MATCH(sl_language,tTrad[[Langue]:[Langue]],0))</f>
        <v>#REF!</v>
      </c>
    </row>
    <row r="26" spans="2:7" hidden="1" x14ac:dyDescent="0.25">
      <c r="B26" s="20" t="s">
        <v>117</v>
      </c>
      <c r="F26" s="20" t="str">
        <f>CONCATENATE("INDEX(tTrad[",tNM_list[[#This Row],[name]],"],MATCH(sl_language,tTrad[[Langue]:[Langue]],0))")</f>
        <v>INDEX(tTrad[inst_genset_msg_6],MATCH(sl_language,tTrad[[Langue]:[Langue]],0))</v>
      </c>
      <c r="G26" s="20" t="e">
        <f ca="1">INDEX(INDIRECT("tTrad["&amp;tNM_list[[#This Row],[name]]&amp;"]"),MATCH(sl_language,tTrad[[Langue]:[Langue]],0))</f>
        <v>#REF!</v>
      </c>
    </row>
    <row r="27" spans="2:7" ht="30" hidden="1" x14ac:dyDescent="0.25">
      <c r="B27" s="20" t="s">
        <v>118</v>
      </c>
      <c r="C27" s="20" t="s">
        <v>529</v>
      </c>
      <c r="E27" s="20" t="s">
        <v>530</v>
      </c>
      <c r="F27" s="20" t="str">
        <f>CONCATENATE("INDEX(tTrad[",tNM_list[[#This Row],[name]],"],MATCH(sl_language,tTrad[[Langue]:[Langue]],0))")</f>
        <v>INDEX(tTrad[inst_genset_msg_7],MATCH(sl_language,tTrad[[Langue]:[Langue]],0))</v>
      </c>
      <c r="G27" s="20" t="str">
        <f ca="1">INDEX(INDIRECT("tTrad["&amp;tNM_list[[#This Row],[name]]&amp;"]"),MATCH(sl_language,tTrad[[Langue]:[Langue]],0))</f>
        <v xml:space="preserve">    Automatic naming</v>
      </c>
    </row>
    <row r="28" spans="2:7" ht="180" hidden="1" x14ac:dyDescent="0.25">
      <c r="B28" s="20" t="s">
        <v>119</v>
      </c>
      <c r="C28" s="20" t="s">
        <v>290</v>
      </c>
      <c r="E28" s="20" t="s">
        <v>413</v>
      </c>
      <c r="F28" s="20" t="str">
        <f>CONCATENATE("INDEX(tTrad[",tNM_list[[#This Row],[name]],"],MATCH(sl_language,tTrad[[Langue]:[Langue]],0))")</f>
        <v>INDEX(tTrad[inst_genset_msg_8],MATCH(sl_language,tTrad[[Langue]:[Langue]],0))</v>
      </c>
      <c r="G28" s="20" t="str">
        <f ca="1">INDEX(INDIRECT("tTrad["&amp;tNM_list[[#This Row],[name]]&amp;"]"),MATCH(sl_language,tTrad[[Langue]:[Langue]],0))</f>
        <v>An automatic naming of the survey is in place that concatenates the values to different questions (by default the survey name and the household number). This is to help enumerators identify finished or to-be-finished forms on the phone easily. You can add or modify these elements as much as you want so long as you test them thoroughly.</v>
      </c>
    </row>
    <row r="29" spans="2:7" ht="30" hidden="1" x14ac:dyDescent="0.25">
      <c r="B29" s="20" t="s">
        <v>120</v>
      </c>
      <c r="C29" s="20" t="s">
        <v>531</v>
      </c>
      <c r="E29" s="20" t="s">
        <v>532</v>
      </c>
      <c r="F29" s="20" t="str">
        <f>CONCATENATE("INDEX(tTrad[",tNM_list[[#This Row],[name]],"],MATCH(sl_language,tTrad[[Langue]:[Langue]],0))")</f>
        <v>INDEX(tTrad[inst_genset_title_1],MATCH(sl_language,tTrad[[Langue]:[Langue]],0))</v>
      </c>
      <c r="G29" s="20" t="str">
        <f ca="1">INDEX(INDIRECT("tTrad["&amp;tNM_list[[#This Row],[name]]&amp;"]"),MATCH(sl_language,tTrad[[Langue]:[Langue]],0))</f>
        <v>III. General settings</v>
      </c>
    </row>
    <row r="30" spans="2:7" ht="30" hidden="1" x14ac:dyDescent="0.25">
      <c r="B30" s="20" t="s">
        <v>121</v>
      </c>
      <c r="C30" s="20" t="s">
        <v>291</v>
      </c>
      <c r="E30" s="20" t="s">
        <v>414</v>
      </c>
      <c r="F30" s="20" t="str">
        <f>CONCATENATE("INDEX(tTrad[",tNM_list[[#This Row],[name]],"],MATCH(sl_language,tTrad[[Langue]:[Langue]],0))")</f>
        <v>INDEX(tTrad[inst_geo_msg_1],MATCH(sl_language,tTrad[[Langue]:[Langue]],0))</v>
      </c>
      <c r="G30" s="20" t="str">
        <f ca="1">INDEX(INDIRECT("tTrad["&amp;tNM_list[[#This Row],[name]]&amp;"]"),MATCH(sl_language,tTrad[[Langue]:[Langue]],0))</f>
        <v>This concerns the following aspects:</v>
      </c>
    </row>
    <row r="31" spans="2:7" ht="30" hidden="1" x14ac:dyDescent="0.25">
      <c r="B31" s="20" t="s">
        <v>122</v>
      </c>
      <c r="C31" s="20" t="s">
        <v>533</v>
      </c>
      <c r="E31" s="20" t="s">
        <v>534</v>
      </c>
      <c r="F31" s="20" t="str">
        <f>CONCATENATE("INDEX(tTrad[",tNM_list[[#This Row],[name]],"],MATCH(sl_language,tTrad[[Langue]:[Langue]],0))")</f>
        <v>INDEX(tTrad[inst_geo_msg_10],MATCH(sl_language,tTrad[[Langue]:[Langue]],0))</v>
      </c>
      <c r="G31" s="20" t="str">
        <f ca="1">INDEX(INDIRECT("tTrad["&amp;tNM_list[[#This Row],[name]]&amp;"]"),MATCH(sl_language,tTrad[[Langue]:[Langue]],0))</f>
        <v xml:space="preserve">    Constraints</v>
      </c>
    </row>
    <row r="32" spans="2:7" ht="165" hidden="1" x14ac:dyDescent="0.25">
      <c r="B32" s="20" t="s">
        <v>123</v>
      </c>
      <c r="C32" s="20" t="s">
        <v>293</v>
      </c>
      <c r="E32" s="20" t="s">
        <v>416</v>
      </c>
      <c r="F32" s="20" t="str">
        <f>CONCATENATE("INDEX(tTrad[",tNM_list[[#This Row],[name]],"],MATCH(sl_language,tTrad[[Langue]:[Langue]],0))")</f>
        <v>INDEX(tTrad[inst_geo_msg_11],MATCH(sl_language,tTrad[[Langue]:[Langue]],0))</v>
      </c>
      <c r="G32" s="20" t="str">
        <f ca="1">INDEX(INDIRECT("tTrad["&amp;tNM_list[[#This Row],[name]]&amp;"]"),MATCH(sl_language,tTrad[[Langue]:[Langue]],0))</f>
        <v>Different questions in the survey can have constraints that are changed depending on your knowledge of the local context.</v>
      </c>
    </row>
    <row r="33" spans="2:7" ht="30" hidden="1" x14ac:dyDescent="0.25">
      <c r="B33" s="20" t="s">
        <v>124</v>
      </c>
      <c r="C33" s="20" t="s">
        <v>535</v>
      </c>
      <c r="E33" s="20" t="s">
        <v>536</v>
      </c>
      <c r="F33" s="20" t="str">
        <f>CONCATENATE("INDEX(tTrad[",tNM_list[[#This Row],[name]],"],MATCH(sl_language,tTrad[[Langue]:[Langue]],0))")</f>
        <v>INDEX(tTrad[inst_geo_msg_12],MATCH(sl_language,tTrad[[Langue]:[Langue]],0))</v>
      </c>
      <c r="G33" s="20" t="str">
        <f ca="1">INDEX(INDIRECT("tTrad["&amp;tNM_list[[#This Row],[name]]&amp;"]"),MATCH(sl_language,tTrad[[Langue]:[Langue]],0))</f>
        <v xml:space="preserve">    Mandatory</v>
      </c>
    </row>
    <row r="34" spans="2:7" ht="150" hidden="1" x14ac:dyDescent="0.25">
      <c r="B34" s="20" t="s">
        <v>125</v>
      </c>
      <c r="C34" s="20" t="s">
        <v>295</v>
      </c>
      <c r="E34" s="20" t="s">
        <v>418</v>
      </c>
      <c r="F34" s="20" t="str">
        <f>CONCATENATE("INDEX(tTrad[",tNM_list[[#This Row],[name]],"],MATCH(sl_language,tTrad[[Langue]:[Langue]],0))")</f>
        <v>INDEX(tTrad[inst_geo_msg_13],MATCH(sl_language,tTrad[[Langue]:[Langue]],0))</v>
      </c>
      <c r="G34" s="20" t="str">
        <f ca="1">INDEX(INDIRECT("tTrad["&amp;tNM_list[[#This Row],[name]]&amp;"]"),MATCH(sl_language,tTrad[[Langue]:[Langue]],0))</f>
        <v>The partner can also choose to make mandatory some questions that are not mandatory today if it is important for his analysis to have a complete database on a given question. For this all that is necessary is to add a “yes” to the “required” column- make sure however that this is not set up for any question that:</v>
      </c>
    </row>
    <row r="35" spans="2:7" ht="75" hidden="1" x14ac:dyDescent="0.25">
      <c r="B35" s="20" t="s">
        <v>126</v>
      </c>
      <c r="C35" s="20" t="s">
        <v>537</v>
      </c>
      <c r="E35" s="20" t="s">
        <v>538</v>
      </c>
      <c r="F35" s="20" t="str">
        <f>CONCATENATE("INDEX(tTrad[",tNM_list[[#This Row],[name]],"],MATCH(sl_language,tTrad[[Langue]:[Langue]],0))")</f>
        <v>INDEX(tTrad[inst_geo_msg_14],MATCH(sl_language,tTrad[[Langue]:[Langue]],0))</v>
      </c>
      <c r="G35" s="20" t="str">
        <f ca="1">INDEX(INDIRECT("tTrad["&amp;tNM_list[[#This Row],[name]]&amp;"]"),MATCH(sl_language,tTrad[[Langue]:[Langue]],0))</f>
        <v xml:space="preserve">     Is of a type that does not require human action (ex: “calculate”, “note”, “select_multiple” when ticking none of the choices is valid…), otherwise this will block your enumerator!</v>
      </c>
    </row>
    <row r="36" spans="2:7" ht="75" hidden="1" x14ac:dyDescent="0.25">
      <c r="B36" s="20" t="s">
        <v>127</v>
      </c>
      <c r="C36" s="20" t="s">
        <v>539</v>
      </c>
      <c r="E36" s="20" t="s">
        <v>540</v>
      </c>
      <c r="F36" s="20" t="str">
        <f>CONCATENATE("INDEX(tTrad[",tNM_list[[#This Row],[name]],"],MATCH(sl_language,tTrad[[Langue]:[Langue]],0))")</f>
        <v>INDEX(tTrad[inst_geo_msg_15],MATCH(sl_language,tTrad[[Langue]:[Langue]],0))</v>
      </c>
      <c r="G36" s="20" t="str">
        <f ca="1">INDEX(INDIRECT("tTrad["&amp;tNM_list[[#This Row],[name]]&amp;"]"),MATCH(sl_language,tTrad[[Langue]:[Langue]],0))</f>
        <v xml:space="preserve">     Cannot be filled in all cases, for technical reasons (ie GPS points, where a problem with the phone can always occur…).</v>
      </c>
    </row>
    <row r="37" spans="2:7" ht="30" hidden="1" x14ac:dyDescent="0.25">
      <c r="B37" s="20" t="s">
        <v>128</v>
      </c>
      <c r="C37" s="20" t="s">
        <v>541</v>
      </c>
      <c r="E37" s="20" t="s">
        <v>542</v>
      </c>
      <c r="F37" s="20" t="str">
        <f>CONCATENATE("INDEX(tTrad[",tNM_list[[#This Row],[name]],"],MATCH(sl_language,tTrad[[Langue]:[Langue]],0))")</f>
        <v>INDEX(tTrad[inst_geo_msg_16],MATCH(sl_language,tTrad[[Langue]:[Langue]],0))</v>
      </c>
      <c r="G37" s="20" t="str">
        <f ca="1">INDEX(INDIRECT("tTrad["&amp;tNM_list[[#This Row],[name]]&amp;"]"),MATCH(sl_language,tTrad[[Langue]:[Langue]],0))</f>
        <v xml:space="preserve">    Wording</v>
      </c>
    </row>
    <row r="38" spans="2:7" ht="409.5" hidden="1" x14ac:dyDescent="0.25">
      <c r="B38" s="20" t="s">
        <v>129</v>
      </c>
      <c r="C38" s="20" t="s">
        <v>297</v>
      </c>
      <c r="F38" s="20" t="str">
        <f>CONCATENATE("INDEX(tTrad[",tNM_list[[#This Row],[name]],"],MATCH(sl_language,tTrad[[Langue]:[Langue]],0))")</f>
        <v>INDEX(tTrad[inst_geo_msg_17],MATCH(sl_language,tTrad[[Langue]:[Langue]],0))</v>
      </c>
      <c r="G38" s="20" t="str">
        <f ca="1">INDEX(INDIRECT("tTrad["&amp;tNM_list[[#This Row],[name]]&amp;"]"),MATCH(sl_language,tTrad[[Langue]:[Langue]],0))</f>
        <v>Some wording might also need to be changed for certain questions to make them more explicit (ie all the questionswith variables in red) and to keep to the existing values when possible (so as to stay in line with the "names" associated to these values). The "hint" column can be very useful to use to explain definitions or local aspects that you would like to point out beyond the actual option lists.
If there is a new element you would like to add to a list of possible answers, prefer the creation of a new label and new "name" rather than modifying an existing one to avoid confusions in the long run. Please colour in blue any cell you have modified, so that anyone reusing the same survey may see what is different from the standard Global SENS survey, and anything you add in green.</v>
      </c>
    </row>
    <row r="39" spans="2:7" ht="30" hidden="1" x14ac:dyDescent="0.25">
      <c r="B39" s="20" t="s">
        <v>130</v>
      </c>
      <c r="C39" s="20" t="s">
        <v>543</v>
      </c>
      <c r="E39" s="20" t="s">
        <v>544</v>
      </c>
      <c r="F39" s="20" t="str">
        <f>CONCATENATE("INDEX(tTrad[",tNM_list[[#This Row],[name]],"],MATCH(sl_language,tTrad[[Langue]:[Langue]],0))")</f>
        <v>INDEX(tTrad[inst_geo_msg_2],MATCH(sl_language,tTrad[[Langue]:[Langue]],0))</v>
      </c>
      <c r="G39" s="20" t="str">
        <f ca="1">INDEX(INDIRECT("tTrad["&amp;tNM_list[[#This Row],[name]]&amp;"]"),MATCH(sl_language,tTrad[[Langue]:[Langue]],0))</f>
        <v xml:space="preserve">    Camp organization </v>
      </c>
    </row>
    <row r="40" spans="2:7" ht="195" hidden="1" x14ac:dyDescent="0.25">
      <c r="B40" s="20" t="s">
        <v>131</v>
      </c>
      <c r="C40" s="20" t="s">
        <v>299</v>
      </c>
      <c r="E40" s="20" t="s">
        <v>421</v>
      </c>
      <c r="F40" s="20" t="str">
        <f>CONCATENATE("INDEX(tTrad[",tNM_list[[#This Row],[name]],"],MATCH(sl_language,tTrad[[Langue]:[Langue]],0))")</f>
        <v>INDEX(tTrad[inst_geo_msg_3],MATCH(sl_language,tTrad[[Langue]:[Langue]],0))</v>
      </c>
      <c r="G40" s="20" t="str">
        <f ca="1">INDEX(INDIRECT("tTrad["&amp;tNM_list[[#This Row],[name]]&amp;"]"),MATCH(sl_language,tTrad[[Langue]:[Langue]],0))</f>
        <v>Depending on the camp organisation (blocks, zones etc) you will probably need to specify if their names are numbers ("integers") or else letters ("text") and also in case it is numbers, what are the possible values (min and max, in the constraint column).
You might also need to hide or modify some of the questions (see further below) depending on the camp organisation. For example if you use Section and Zone but not Block, or if you use 'Area' instead of 'Zone'.</v>
      </c>
    </row>
    <row r="41" spans="2:7" ht="30" hidden="1" x14ac:dyDescent="0.25">
      <c r="B41" s="20" t="s">
        <v>132</v>
      </c>
      <c r="C41" s="20" t="s">
        <v>545</v>
      </c>
      <c r="E41" s="20" t="s">
        <v>546</v>
      </c>
      <c r="F41" s="20" t="str">
        <f>CONCATENATE("INDEX(tTrad[",tNM_list[[#This Row],[name]],"],MATCH(sl_language,tTrad[[Langue]:[Langue]],0))")</f>
        <v>INDEX(tTrad[inst_geo_msg_4],MATCH(sl_language,tTrad[[Langue]:[Langue]],0))</v>
      </c>
      <c r="G41" s="20" t="str">
        <f ca="1">INDEX(INDIRECT("tTrad["&amp;tNM_list[[#This Row],[name]]&amp;"]"),MATCH(sl_language,tTrad[[Langue]:[Langue]],0))</f>
        <v xml:space="preserve">    Choice lists</v>
      </c>
    </row>
    <row r="42" spans="2:7" ht="135" hidden="1" x14ac:dyDescent="0.25">
      <c r="B42" s="20" t="s">
        <v>133</v>
      </c>
      <c r="C42" s="20" t="s">
        <v>301</v>
      </c>
      <c r="E42" s="20" t="s">
        <v>423</v>
      </c>
      <c r="F42" s="20" t="str">
        <f>CONCATENATE("INDEX(tTrad[",tNM_list[[#This Row],[name]],"],MATCH(sl_language,tTrad[[Langue]:[Langue]],0))")</f>
        <v>INDEX(tTrad[inst_geo_msg_5],MATCH(sl_language,tTrad[[Langue]:[Langue]],0))</v>
      </c>
      <c r="G42" s="20" t="str">
        <f ca="1">INDEX(INDIRECT("tTrad["&amp;tNM_list[[#This Row],[name]]&amp;"]"),MATCH(sl_language,tTrad[[Langue]:[Langue]],0))</f>
        <v>In the “choices” tab, a lot of the lists will need to be adapted, such as the camp names or different options to a question that will need to be adapted to the local context (ie the type of currency, the type of toilets etc.). Check the "XLS_Overview" tab to know more on what each column is useful for.
 </v>
      </c>
    </row>
    <row r="43" spans="2:7" ht="195" hidden="1" x14ac:dyDescent="0.25">
      <c r="B43" s="20" t="s">
        <v>134</v>
      </c>
      <c r="C43" s="20" t="s">
        <v>302</v>
      </c>
      <c r="E43" s="20" t="s">
        <v>424</v>
      </c>
      <c r="F43" s="20" t="str">
        <f>CONCATENATE("INDEX(tTrad[",tNM_list[[#This Row],[name]],"],MATCH(sl_language,tTrad[[Langue]:[Langue]],0))")</f>
        <v>INDEX(tTrad[inst_geo_msg_6],MATCH(sl_language,tTrad[[Langue]:[Langue]],0))</v>
      </c>
      <c r="G43" s="20" t="str">
        <f ca="1">INDEX(INDIRECT("tTrad["&amp;tNM_list[[#This Row],[name]]&amp;"]"),MATCH(sl_language,tTrad[[Langue]:[Langue]],0))</f>
        <v>You can modify the text in blue, delete a line or add a new line for new options if need be. Just make sure you fill the different columns for these new lines in accordance with the existing lines (ie copy the list name from above, keep the same pattern of "name" etc). Do not reuse an existing ID for a new value created (even if past ID was deleted), to render future comparisons possible with other contexts of needs be.</v>
      </c>
    </row>
    <row r="44" spans="2:7" ht="105" hidden="1" x14ac:dyDescent="0.25">
      <c r="B44" s="20" t="s">
        <v>135</v>
      </c>
      <c r="C44" s="20" t="s">
        <v>303</v>
      </c>
      <c r="E44" s="20" t="s">
        <v>425</v>
      </c>
      <c r="F44" s="20" t="str">
        <f>CONCATENATE("INDEX(tTrad[",tNM_list[[#This Row],[name]],"],MATCH(sl_language,tTrad[[Langue]:[Langue]],0))")</f>
        <v>INDEX(tTrad[inst_geo_msg_7],MATCH(sl_language,tTrad[[Langue]:[Langue]],0))</v>
      </c>
      <c r="G44" s="20" t="e">
        <f ca="1">INDEX(INDIRECT("tTrad["&amp;tNM_list[[#This Row],[name]]&amp;"]"),MATCH(sl_language,tTrad[[Langue]:[Langue]],0))</f>
        <v>#REF!</v>
      </c>
    </row>
    <row r="45" spans="2:7" ht="150" hidden="1" x14ac:dyDescent="0.25">
      <c r="B45" s="20" t="s">
        <v>136</v>
      </c>
      <c r="C45" s="20" t="s">
        <v>304</v>
      </c>
      <c r="E45" s="20" t="s">
        <v>426</v>
      </c>
      <c r="F45" s="20" t="str">
        <f>CONCATENATE("INDEX(tTrad[",tNM_list[[#This Row],[name]],"],MATCH(sl_language,tTrad[[Langue]:[Langue]],0))")</f>
        <v>INDEX(tTrad[inst_geo_msg_8],MATCH(sl_language,tTrad[[Langue]:[Langue]],0))</v>
      </c>
      <c r="G45" s="20" t="e">
        <f ca="1">INDEX(INDIRECT("tTrad["&amp;tNM_list[[#This Row],[name]]&amp;"]"),MATCH(sl_language,tTrad[[Langue]:[Langue]],0))</f>
        <v>#REF!</v>
      </c>
    </row>
    <row r="46" spans="2:7" ht="105" hidden="1" x14ac:dyDescent="0.25">
      <c r="B46" s="20" t="s">
        <v>137</v>
      </c>
      <c r="C46" s="20" t="s">
        <v>305</v>
      </c>
      <c r="E46" s="20" t="s">
        <v>427</v>
      </c>
      <c r="F46" s="20" t="str">
        <f>CONCATENATE("INDEX(tTrad[",tNM_list[[#This Row],[name]],"],MATCH(sl_language,tTrad[[Langue]:[Langue]],0))")</f>
        <v>INDEX(tTrad[inst_geo_msg_9],MATCH(sl_language,tTrad[[Langue]:[Langue]],0))</v>
      </c>
      <c r="G46" s="20" t="e">
        <f ca="1">INDEX(INDIRECT("tTrad["&amp;tNM_list[[#This Row],[name]]&amp;"]"),MATCH(sl_language,tTrad[[Langue]:[Langue]],0))</f>
        <v>#REF!</v>
      </c>
    </row>
    <row r="47" spans="2:7" ht="45" hidden="1" x14ac:dyDescent="0.25">
      <c r="B47" s="20" t="s">
        <v>138</v>
      </c>
      <c r="C47" s="20" t="s">
        <v>306</v>
      </c>
      <c r="E47" s="20" t="s">
        <v>428</v>
      </c>
      <c r="F47" s="20" t="str">
        <f>CONCATENATE("INDEX(tTrad[",tNM_list[[#This Row],[name]],"],MATCH(sl_language,tTrad[[Langue]:[Langue]],0))")</f>
        <v>INDEX(tTrad[inst_geo_title_1],MATCH(sl_language,tTrad[[Langue]:[Langue]],0))</v>
      </c>
      <c r="G47" s="20" t="str">
        <f ca="1">INDEX(INDIRECT("tTrad["&amp;tNM_list[[#This Row],[name]]&amp;"]"),MATCH(sl_language,tTrad[[Langue]:[Langue]],0))</f>
        <v>II.2. Geographical elements and local choice lists, constraints and mandatory aspects</v>
      </c>
    </row>
    <row r="48" spans="2:7" ht="45" hidden="1" x14ac:dyDescent="0.25">
      <c r="B48" s="20" t="s">
        <v>139</v>
      </c>
      <c r="C48" s="20" t="s">
        <v>307</v>
      </c>
      <c r="E48" s="20" t="s">
        <v>429</v>
      </c>
      <c r="F48" s="20" t="str">
        <f>CONCATENATE("INDEX(tTrad[",tNM_list[[#This Row],[name]],"],MATCH(sl_language,tTrad[[Langue]:[Langue]],0))")</f>
        <v>INDEX(tTrad[inst_get_msg_1],MATCH(sl_language,tTrad[[Langue]:[Langue]],0))</v>
      </c>
      <c r="G48" s="20" t="str">
        <f ca="1">INDEX(INDIRECT("tTrad["&amp;tNM_list[[#This Row],[name]]&amp;"]"),MATCH(sl_language,tTrad[[Langue]:[Langue]],0))</f>
        <v>A specific colour scheme has been set up in SENS Global Forms to make modification easier by partners:</v>
      </c>
    </row>
    <row r="49" spans="2:7" ht="60" hidden="1" x14ac:dyDescent="0.25">
      <c r="B49" s="20" t="s">
        <v>140</v>
      </c>
      <c r="C49" s="20" t="s">
        <v>547</v>
      </c>
      <c r="E49" s="20" t="s">
        <v>548</v>
      </c>
      <c r="F49" s="20" t="str">
        <f>CONCATENATE("INDEX(tTrad[",tNM_list[[#This Row],[name]],"],MATCH(sl_language,tTrad[[Langue]:[Langue]],0))")</f>
        <v>INDEX(tTrad[inst_get_msg_2],MATCH(sl_language,tTrad[[Langue]:[Langue]],0))</v>
      </c>
      <c r="G49" s="20" t="str">
        <f ca="1">INDEX(INDIRECT("tTrad["&amp;tNM_list[[#This Row],[name]]&amp;"]"),MATCH(sl_language,tTrad[[Langue]:[Langue]],0))</f>
        <v xml:space="preserve">    Variable names colored in green are OPTIONAL SENS variables.</v>
      </c>
    </row>
    <row r="50" spans="2:7" ht="75" hidden="1" x14ac:dyDescent="0.25">
      <c r="B50" s="20" t="s">
        <v>141</v>
      </c>
      <c r="C50" s="20" t="s">
        <v>549</v>
      </c>
      <c r="E50" s="20" t="s">
        <v>550</v>
      </c>
      <c r="F50" s="20" t="str">
        <f>CONCATENATE("INDEX(tTrad[",tNM_list[[#This Row],[name]],"],MATCH(sl_language,tTrad[[Langue]:[Langue]],0))")</f>
        <v>INDEX(tTrad[inst_get_msg_3],MATCH(sl_language,tTrad[[Langue]:[Langue]],0))</v>
      </c>
      <c r="G50" s="20" t="str">
        <f ca="1">INDEX(INDIRECT("tTrad["&amp;tNM_list[[#This Row],[name]]&amp;"]"),MATCH(sl_language,tTrad[[Langue]:[Langue]],0))</f>
        <v xml:space="preserve">    Variable names colored in red corresponds to standard SENS variables and should not be changed. They are MANDATORY.</v>
      </c>
    </row>
    <row r="51" spans="2:7" ht="120" hidden="1" x14ac:dyDescent="0.25">
      <c r="B51" s="20" t="s">
        <v>142</v>
      </c>
      <c r="C51" s="20" t="s">
        <v>551</v>
      </c>
      <c r="E51" s="20" t="s">
        <v>552</v>
      </c>
      <c r="F51" s="20" t="str">
        <f>CONCATENATE("INDEX(tTrad[",tNM_list[[#This Row],[name]],"],MATCH(sl_language,tTrad[[Langue]:[Langue]],0))")</f>
        <v>INDEX(tTrad[inst_get_msg_4],MATCH(sl_language,tTrad[[Langue]:[Langue]],0))</v>
      </c>
      <c r="G51" s="20" t="str">
        <f ca="1">INDEX(INDIRECT("tTrad["&amp;tNM_list[[#This Row],[name]]&amp;"]"),MATCH(sl_language,tTrad[[Langue]:[Langue]],0))</f>
        <v xml:space="preserve">    All variable names in blue can be adapted depending on local context. </v>
      </c>
    </row>
    <row r="52" spans="2:7" ht="135" hidden="1" x14ac:dyDescent="0.25">
      <c r="B52" s="20" t="s">
        <v>143</v>
      </c>
      <c r="C52" s="20" t="s">
        <v>308</v>
      </c>
      <c r="E52" s="20" t="s">
        <v>430</v>
      </c>
      <c r="F52" s="20" t="str">
        <f>CONCATENATE("INDEX(tTrad[",tNM_list[[#This Row],[name]],"],MATCH(sl_language,tTrad[[Langue]:[Langue]],0))")</f>
        <v>INDEX(tTrad[inst_get_msg_5],MATCH(sl_language,tTrad[[Langue]:[Langue]],0))</v>
      </c>
      <c r="G52" s="20" t="str">
        <f ca="1">INDEX(INDIRECT("tTrad["&amp;tNM_list[[#This Row],[name]]&amp;"]"),MATCH(sl_language,tTrad[[Langue]:[Langue]],0))</f>
        <v xml:space="preserve">     Note that in some camps, the words "block" and "section" may not be used and other words may be used for these (e.g. area, quarter). Adapt the wording accordingly. You can change/remove the phrasing of all choices in blue, but NOT their values which are stored in the column "name".</v>
      </c>
    </row>
    <row r="53" spans="2:7" ht="30" hidden="1" x14ac:dyDescent="0.25">
      <c r="B53" s="20" t="s">
        <v>144</v>
      </c>
      <c r="C53" s="20" t="s">
        <v>309</v>
      </c>
      <c r="E53" s="20" t="s">
        <v>431</v>
      </c>
      <c r="F53" s="20" t="str">
        <f>CONCATENATE("INDEX(tTrad[",tNM_list[[#This Row],[name]],"],MATCH(sl_language,tTrad[[Langue]:[Langue]],0))")</f>
        <v>INDEX(tTrad[inst_get_title_1],MATCH(sl_language,tTrad[[Langue]:[Langue]],0))</v>
      </c>
      <c r="G53" s="20" t="str">
        <f ca="1">INDEX(INDIRECT("tTrad["&amp;tNM_list[[#This Row],[name]]&amp;"]"),MATCH(sl_language,tTrad[[Langue]:[Langue]],0))</f>
        <v>I. Understanding the format</v>
      </c>
    </row>
    <row r="54" spans="2:7" ht="255" hidden="1" x14ac:dyDescent="0.25">
      <c r="B54" s="20" t="s">
        <v>145</v>
      </c>
      <c r="C54" s="20" t="s">
        <v>310</v>
      </c>
      <c r="E54" s="20" t="s">
        <v>432</v>
      </c>
      <c r="F54" s="20" t="str">
        <f>CONCATENATE("INDEX(tTrad[",tNM_list[[#This Row],[name]],"],MATCH(sl_language,tTrad[[Langue]:[Langue]],0))")</f>
        <v>INDEX(tTrad[inst_lang_msg_1],MATCH(sl_language,tTrad[[Langue]:[Langue]],0))</v>
      </c>
      <c r="G54" s="20" t="str">
        <f ca="1">INDEX(INDIRECT("tTrad["&amp;tNM_list[[#This Row],[name]]&amp;"]"),MATCH(sl_language,tTrad[[Langue]:[Langue]],0))</f>
        <v>If in a given context another language needs to be added to the survey, you can add two columns for each language (one “label::nameoflanguage” and one “hint::nameoflanguage”) as you can see in the print screen below. Other than that a column name must never be changed. Please also avoid changing the order of the columns, as this might complicate things if you need to copy and paste elements from another survey at some point. Once you've added the columns, the translation of each question (and hint) must be entered for the questions you are going to use.</v>
      </c>
    </row>
    <row r="55" spans="2:7" ht="30" hidden="1" x14ac:dyDescent="0.25">
      <c r="B55" s="20" t="s">
        <v>146</v>
      </c>
      <c r="C55" s="20" t="s">
        <v>311</v>
      </c>
      <c r="E55" s="20" t="s">
        <v>433</v>
      </c>
      <c r="F55" s="20" t="str">
        <f>CONCATENATE("INDEX(tTrad[",tNM_list[[#This Row],[name]],"],MATCH(sl_language,tTrad[[Langue]:[Langue]],0))")</f>
        <v>INDEX(tTrad[inst_lang_title_1],MATCH(sl_language,tTrad[[Langue]:[Langue]],0))</v>
      </c>
      <c r="G55" s="20" t="str">
        <f ca="1">INDEX(INDIRECT("tTrad["&amp;tNM_list[[#This Row],[name]]&amp;"]"),MATCH(sl_language,tTrad[[Langue]:[Langue]],0))</f>
        <v>II.1. Language</v>
      </c>
    </row>
    <row r="56" spans="2:7" ht="165" hidden="1" x14ac:dyDescent="0.25">
      <c r="B56" s="20" t="s">
        <v>147</v>
      </c>
      <c r="C56" s="20" t="s">
        <v>312</v>
      </c>
      <c r="E56" s="20" t="s">
        <v>434</v>
      </c>
      <c r="F56" s="20" t="str">
        <f>CONCATENATE("INDEX(tTrad[",tNM_list[[#This Row],[name]],"],MATCH(sl_language,tTrad[[Langue]:[Langue]],0))")</f>
        <v>INDEX(tTrad[inst_opt_msg_1],MATCH(sl_language,tTrad[[Langue]:[Langue]],0))</v>
      </c>
      <c r="G56" s="20" t="str">
        <f ca="1">INDEX(INDIRECT("tTrad["&amp;tNM_list[[#This Row],[name]]&amp;"]"),MATCH(sl_language,tTrad[[Langue]:[Langue]],0))</f>
        <v>To make an optional question (hidden by default) appear so that the enumerator will view it, all you need to do is remove the impossible condition set in the file, such as "1=2", in the "relevant" column. (E.g if you are taking GPS points, you need to remove  "1=2" in the "relevant" column in your GPS name row  on the survey tab). Make sure anything added to integrate the 1=2 when there are multiple conditions is removed (such as " and ").</v>
      </c>
    </row>
    <row r="57" spans="2:7" ht="45" hidden="1" x14ac:dyDescent="0.25">
      <c r="B57" s="20" t="s">
        <v>148</v>
      </c>
      <c r="C57" s="20" t="s">
        <v>553</v>
      </c>
      <c r="E57" s="20" t="s">
        <v>554</v>
      </c>
      <c r="F57" s="20" t="str">
        <f>CONCATENATE("INDEX(tTrad[",tNM_list[[#This Row],[name]],"],MATCH(sl_language,tTrad[[Langue]:[Langue]],0))")</f>
        <v>INDEX(tTrad[inst_opt_msg_2],MATCH(sl_language,tTrad[[Langue]:[Langue]],0))</v>
      </c>
      <c r="G57" s="20" t="str">
        <f ca="1">INDEX(INDIRECT("tTrad["&amp;tNM_list[[#This Row],[name]]&amp;"]"),MATCH(sl_language,tTrad[[Langue]:[Langue]],0))</f>
        <v xml:space="preserve">    Make sure you do not delete any of the other existing conditions when there is more than one condition in the cell!</v>
      </c>
    </row>
    <row r="58" spans="2:7" ht="120" hidden="1" x14ac:dyDescent="0.25">
      <c r="B58" s="20" t="s">
        <v>149</v>
      </c>
      <c r="C58" s="20" t="s">
        <v>555</v>
      </c>
      <c r="E58" s="20" t="s">
        <v>556</v>
      </c>
      <c r="F58" s="20" t="str">
        <f>CONCATENATE("INDEX(tTrad[",tNM_list[[#This Row],[name]],"],MATCH(sl_language,tTrad[[Langue]:[Langue]],0))")</f>
        <v>INDEX(tTrad[inst_opt_msg_3],MATCH(sl_language,tTrad[[Langue]:[Langue]],0))</v>
      </c>
      <c r="G58" s="20" t="str">
        <f ca="1">INDEX(INDIRECT("tTrad["&amp;tNM_list[[#This Row],[name]]&amp;"]"),MATCH(sl_language,tTrad[[Langue]:[Langue]],0))</f>
        <v xml:space="preserve">    Think carefully on whether you want to hide the GPS question or not- it will help you make nice analysis maps. For more information on using GPS readings for your survey, refer to the documentation: "Using GPS Coordinates in SENS surveys",  http://sens.unhcr.org/mobile-technology/tools/ </v>
      </c>
    </row>
    <row r="59" spans="2:7" ht="30" hidden="1" x14ac:dyDescent="0.25">
      <c r="B59" s="20" t="s">
        <v>150</v>
      </c>
      <c r="C59" s="20" t="s">
        <v>314</v>
      </c>
      <c r="E59" s="20" t="s">
        <v>436</v>
      </c>
      <c r="F59" s="20" t="str">
        <f>CONCATENATE("INDEX(tTrad[",tNM_list[[#This Row],[name]],"],MATCH(sl_language,tTrad[[Langue]:[Langue]],0))")</f>
        <v>INDEX(tTrad[inst_opt_title_1],MATCH(sl_language,tTrad[[Langue]:[Langue]],0))</v>
      </c>
      <c r="G59" s="20" t="str">
        <f ca="1">INDEX(INDIRECT("tTrad["&amp;tNM_list[[#This Row],[name]]&amp;"]"),MATCH(sl_language,tTrad[[Langue]:[Langue]],0))</f>
        <v>II.3. Making optional questions appear</v>
      </c>
    </row>
    <row r="60" spans="2:7" ht="195" hidden="1" x14ac:dyDescent="0.25">
      <c r="B60" s="20" t="s">
        <v>151</v>
      </c>
      <c r="C60" s="20" t="s">
        <v>315</v>
      </c>
      <c r="E60" s="20" t="s">
        <v>437</v>
      </c>
      <c r="F60" s="20" t="str">
        <f>CONCATENATE("INDEX(tTrad[",tNM_list[[#This Row],[name]],"],MATCH(sl_language,tTrad[[Langue]:[Langue]],0))")</f>
        <v>INDEX(tTrad[inst_prep_msg_1],MATCH(sl_language,tTrad[[Langue]:[Langue]],0))</v>
      </c>
      <c r="G60" s="20" t="e">
        <f ca="1">INDEX(INDIRECT("tTrad["&amp;tNM_list[[#This Row],[name]]&amp;"]"),MATCH(sl_language,tTrad[[Langue]:[Langue]],0))</f>
        <v>#REF!</v>
      </c>
    </row>
    <row r="61" spans="2:7" ht="45" hidden="1" x14ac:dyDescent="0.25">
      <c r="B61" s="20" t="s">
        <v>152</v>
      </c>
      <c r="C61" s="20" t="s">
        <v>316</v>
      </c>
      <c r="E61" s="20" t="s">
        <v>438</v>
      </c>
      <c r="F61" s="20" t="str">
        <f>CONCATENATE("INDEX(tTrad[",tNM_list[[#This Row],[name]],"],MATCH(sl_language,tTrad[[Langue]:[Langue]],0))")</f>
        <v>INDEX(tTrad[inst_prep_msg_2],MATCH(sl_language,tTrad[[Langue]:[Langue]],0))</v>
      </c>
      <c r="G61" s="20" t="e">
        <f ca="1">INDEX(INDIRECT("tTrad["&amp;tNM_list[[#This Row],[name]]&amp;"]"),MATCH(sl_language,tTrad[[Langue]:[Langue]],0))</f>
        <v>#REF!</v>
      </c>
    </row>
    <row r="62" spans="2:7" ht="45" hidden="1" x14ac:dyDescent="0.25">
      <c r="B62" s="20" t="s">
        <v>153</v>
      </c>
      <c r="C62" s="20" t="s">
        <v>317</v>
      </c>
      <c r="E62" s="20" t="s">
        <v>439</v>
      </c>
      <c r="F62" s="20" t="str">
        <f>CONCATENATE("INDEX(tTrad[",tNM_list[[#This Row],[name]],"],MATCH(sl_language,tTrad[[Langue]:[Langue]],0))")</f>
        <v>INDEX(tTrad[inst_prep_msg_3],MATCH(sl_language,tTrad[[Langue]:[Langue]],0))</v>
      </c>
      <c r="G62" s="20" t="e">
        <f ca="1">INDEX(INDIRECT("tTrad["&amp;tNM_list[[#This Row],[name]]&amp;"]"),MATCH(sl_language,tTrad[[Langue]:[Langue]],0))</f>
        <v>#REF!</v>
      </c>
    </row>
    <row r="63" spans="2:7" ht="75" hidden="1" x14ac:dyDescent="0.25">
      <c r="B63" s="20" t="s">
        <v>154</v>
      </c>
      <c r="C63" s="20" t="s">
        <v>318</v>
      </c>
      <c r="E63" s="20" t="s">
        <v>440</v>
      </c>
      <c r="F63" s="20" t="str">
        <f>CONCATENATE("INDEX(tTrad[",tNM_list[[#This Row],[name]],"],MATCH(sl_language,tTrad[[Langue]:[Langue]],0))")</f>
        <v>INDEX(tTrad[inst_prep_msg_4],MATCH(sl_language,tTrad[[Langue]:[Langue]],0))</v>
      </c>
      <c r="G63" s="20" t="e">
        <f ca="1">INDEX(INDIRECT("tTrad["&amp;tNM_list[[#This Row],[name]]&amp;"]"),MATCH(sl_language,tTrad[[Langue]:[Langue]],0))</f>
        <v>#REF!</v>
      </c>
    </row>
    <row r="64" spans="2:7" ht="45" hidden="1" x14ac:dyDescent="0.25">
      <c r="B64" s="20" t="s">
        <v>155</v>
      </c>
      <c r="C64" s="20" t="s">
        <v>557</v>
      </c>
      <c r="E64" s="20" t="s">
        <v>558</v>
      </c>
      <c r="F64" s="20" t="str">
        <f>CONCATENATE("INDEX(tTrad[",tNM_list[[#This Row],[name]],"],MATCH(sl_language,tTrad[[Langue]:[Langue]],0))")</f>
        <v>INDEX(tTrad[inst_prep_msg_5],MATCH(sl_language,tTrad[[Langue]:[Langue]],0))</v>
      </c>
      <c r="G64" s="20" t="e">
        <f ca="1">INDEX(INDIRECT("tTrad["&amp;tNM_list[[#This Row],[name]]&amp;"]"),MATCH(sl_language,tTrad[[Langue]:[Langue]],0))</f>
        <v>#REF!</v>
      </c>
    </row>
    <row r="65" spans="2:7" ht="105" hidden="1" x14ac:dyDescent="0.25">
      <c r="B65" s="20" t="s">
        <v>156</v>
      </c>
      <c r="C65" s="20" t="s">
        <v>319</v>
      </c>
      <c r="E65" s="20" t="s">
        <v>441</v>
      </c>
      <c r="F65" s="20" t="str">
        <f>CONCATENATE("INDEX(tTrad[",tNM_list[[#This Row],[name]],"],MATCH(sl_language,tTrad[[Langue]:[Langue]],0))")</f>
        <v>INDEX(tTrad[inst_prep_msg_6],MATCH(sl_language,tTrad[[Langue]:[Langue]],0))</v>
      </c>
      <c r="G65" s="20" t="e">
        <f ca="1">INDEX(INDIRECT("tTrad["&amp;tNM_list[[#This Row],[name]]&amp;"]"),MATCH(sl_language,tTrad[[Langue]:[Langue]],0))</f>
        <v>#REF!</v>
      </c>
    </row>
    <row r="66" spans="2:7" ht="30" hidden="1" x14ac:dyDescent="0.25">
      <c r="B66" s="20" t="s">
        <v>157</v>
      </c>
      <c r="C66" s="20" t="s">
        <v>559</v>
      </c>
      <c r="E66" s="20" t="s">
        <v>560</v>
      </c>
      <c r="F66" s="20" t="str">
        <f>CONCATENATE("INDEX(tTrad[",tNM_list[[#This Row],[name]],"],MATCH(sl_language,tTrad[[Langue]:[Langue]],0))")</f>
        <v>INDEX(tTrad[inst_prep_title_1],MATCH(sl_language,tTrad[[Langue]:[Langue]],0))</v>
      </c>
      <c r="G66" s="20" t="str">
        <f ca="1">INDEX(INDIRECT("tTrad["&amp;tNM_list[[#This Row],[name]]&amp;"]"),MATCH(sl_language,tTrad[[Langue]:[Langue]],0))</f>
        <v>IV. Preparing your analysis</v>
      </c>
    </row>
    <row r="67" spans="2:7" ht="195" hidden="1" x14ac:dyDescent="0.25">
      <c r="B67" s="20" t="s">
        <v>158</v>
      </c>
      <c r="C67" s="20" t="s">
        <v>321</v>
      </c>
      <c r="E67" s="20" t="s">
        <v>443</v>
      </c>
      <c r="F67" s="20" t="str">
        <f>CONCATENATE("INDEX(tTrad[",tNM_list[[#This Row],[name]],"],MATCH(sl_language,tTrad[[Langue]:[Langue]],0))")</f>
        <v>INDEX(tTrad[inst_test_msg_1],MATCH(sl_language,tTrad[[Langue]:[Langue]],0))</v>
      </c>
      <c r="G67" s="20" t="str">
        <f ca="1">INDEX(INDIRECT("tTrad["&amp;tNM_list[[#This Row],[name]]&amp;"]"),MATCH(sl_language,tTrad[[Langue]:[Langue]],0))</f>
        <v>To test your form, you can use the online XLS converter, see below,  or if you are in an area with spotty internet you can use the offline XLS converter which has an inbuilt validator as well. It will only convert the xls to an xml if the syntax is correct. https://www.dropbox.com/s/gvfvt60agv8a91w/ODK%20XLSForm%20Offline.exe?dl=0 . This converter will therefore help you both validate the form and convert it to XML, which you will then need load on your Aggregate VM.</v>
      </c>
    </row>
    <row r="68" spans="2:7" ht="105" hidden="1" x14ac:dyDescent="0.25">
      <c r="B68" s="20" t="s">
        <v>159</v>
      </c>
      <c r="C68" s="20" t="s">
        <v>561</v>
      </c>
      <c r="E68" s="20" t="s">
        <v>562</v>
      </c>
      <c r="F68" s="20" t="str">
        <f>CONCATENATE("INDEX(tTrad[",tNM_list[[#This Row],[name]],"],MATCH(sl_language,tTrad[[Langue]:[Langue]],0))")</f>
        <v>INDEX(tTrad[inst_test_msg_2],MATCH(sl_language,tTrad[[Langue]:[Langue]],0))</v>
      </c>
      <c r="G68" s="20" t="str">
        <f ca="1">INDEX(INDIRECT("tTrad["&amp;tNM_list[[#This Row],[name]]&amp;"]"),MATCH(sl_language,tTrad[[Langue]:[Langue]],0))</f>
        <v xml:space="preserve">    Make sure that you test your survey extensively after setting it up to avoid any bad surprises that the validation tool may not have seen (be it logical or technical)! </v>
      </c>
    </row>
    <row r="69" spans="2:7" ht="30" hidden="1" x14ac:dyDescent="0.25">
      <c r="B69" s="20" t="s">
        <v>160</v>
      </c>
      <c r="C69" s="20" t="s">
        <v>563</v>
      </c>
      <c r="E69" s="20" t="s">
        <v>564</v>
      </c>
      <c r="F69" s="20" t="str">
        <f>CONCATENATE("INDEX(tTrad[",tNM_list[[#This Row],[name]],"],MATCH(sl_language,tTrad[[Langue]:[Langue]],0))")</f>
        <v>INDEX(tTrad[inst_test_title_1],MATCH(sl_language,tTrad[[Langue]:[Langue]],0))</v>
      </c>
      <c r="G69" s="20" t="e">
        <f ca="1">INDEX(INDIRECT("tTrad["&amp;tNM_list[[#This Row],[name]]&amp;"]"),MATCH(sl_language,tTrad[[Langue]:[Langue]],0))</f>
        <v>#REF!</v>
      </c>
    </row>
    <row r="70" spans="2:7" ht="240" hidden="1" x14ac:dyDescent="0.25">
      <c r="B70" s="20" t="s">
        <v>161</v>
      </c>
      <c r="C70" s="20" t="s">
        <v>322</v>
      </c>
      <c r="E70" s="20" t="s">
        <v>445</v>
      </c>
      <c r="F70" s="20" t="str">
        <f>CONCATENATE("INDEX(tTrad[",tNM_list[[#This Row],[name]],"],MATCH(sl_language,tTrad[[Langue]:[Langue]],0))")</f>
        <v>INDEX(tTrad[intro_aim_msg1],MATCH(sl_language,tTrad[[Langue]:[Langue]],0))</v>
      </c>
      <c r="G70" s="20" t="str">
        <f ca="1">INDEX(INDIRECT("tTrad["&amp;tNM_list[[#This Row],[name]]&amp;"]"),MATCH(sl_language,tTrad[[Langue]:[Langue]],0))</f>
        <v xml:space="preserve">The aim of this document is to help experienced survey managers adapt the Global SENS Demography and Mortality form to their local needs.
XLS forms is a standard for mobile surveys, prior knowledge of xls basics are a prerequisite. This document gives instructions on which fields or questions can be modified and which questions need to remain as they are.
</v>
      </c>
    </row>
    <row r="71" spans="2:7" ht="135" hidden="1" x14ac:dyDescent="0.25">
      <c r="B71" s="20" t="s">
        <v>162</v>
      </c>
      <c r="C71" s="20" t="s">
        <v>565</v>
      </c>
      <c r="E71" s="20" t="s">
        <v>566</v>
      </c>
      <c r="F71" s="20" t="str">
        <f>CONCATENATE("INDEX(tTrad[",tNM_list[[#This Row],[name]],"],MATCH(sl_language,tTrad[[Langue]:[Langue]],0))")</f>
        <v>INDEX(tTrad[intro_aim_msg2],MATCH(sl_language,tTrad[[Langue]:[Langue]],0))</v>
      </c>
      <c r="G71" s="20" t="str">
        <f ca="1">INDEX(INDIRECT("tTrad["&amp;tNM_list[[#This Row],[name]]&amp;"]"),MATCH(sl_language,tTrad[[Langue]:[Langue]],0))</f>
        <v xml:space="preserve">    This document here aims at giving a survey manager the knowledge to understand how an XLS form works so that they can adapt the SENS form to their needs. It is however far from sufficient to learn how to set up a survey from scratch. </v>
      </c>
    </row>
    <row r="72" spans="2:7" ht="90" hidden="1" x14ac:dyDescent="0.25">
      <c r="B72" s="20" t="s">
        <v>163</v>
      </c>
      <c r="C72" s="20" t="s">
        <v>323</v>
      </c>
      <c r="E72" s="20" t="s">
        <v>567</v>
      </c>
      <c r="F72" s="20" t="str">
        <f>CONCATENATE("INDEX(tTrad[",tNM_list[[#This Row],[name]],"],MATCH(sl_language,tTrad[[Langue]:[Langue]],0))")</f>
        <v>INDEX(tTrad[intro_aim_msg3],MATCH(sl_language,tTrad[[Langue]:[Langue]],0))</v>
      </c>
      <c r="G72" s="20" t="str">
        <f ca="1">INDEX(INDIRECT("tTrad["&amp;tNM_list[[#This Row],[name]]&amp;"]"),MATCH(sl_language,tTrad[[Langue]:[Langue]],0))</f>
        <v xml:space="preserve">    Variable NAMES, i.e. the names as set under column "name" are NOT to be changed. Only if new questions are added, new  names can be introduced. Ask for assistance if questions need to be added.</v>
      </c>
    </row>
    <row r="73" spans="2:7" ht="45" hidden="1" x14ac:dyDescent="0.25">
      <c r="B73" s="20" t="s">
        <v>164</v>
      </c>
      <c r="C73" s="20" t="s">
        <v>324</v>
      </c>
      <c r="E73" s="20" t="s">
        <v>446</v>
      </c>
      <c r="F73" s="20" t="str">
        <f>CONCATENATE("INDEX(tTrad[",tNM_list[[#This Row],[name]],"],MATCH(sl_language,tTrad[[Langue]:[Langue]],0))")</f>
        <v>INDEX(tTrad[intro_aim_sectiontitle],MATCH(sl_language,tTrad[[Langue]:[Langue]],0))</v>
      </c>
      <c r="G73" s="20" t="str">
        <f ca="1">INDEX(INDIRECT("tTrad["&amp;tNM_list[[#This Row],[name]]&amp;"]"),MATCH(sl_language,tTrad[[Langue]:[Langue]],0))</f>
        <v>Aim of this document:</v>
      </c>
    </row>
    <row r="74" spans="2:7" ht="30" hidden="1" x14ac:dyDescent="0.25">
      <c r="B74" s="20" t="s">
        <v>165</v>
      </c>
      <c r="C74" s="20" t="s">
        <v>568</v>
      </c>
      <c r="E74" s="20" t="s">
        <v>569</v>
      </c>
      <c r="F74" s="20" t="str">
        <f>CONCATENATE("INDEX(tTrad[",tNM_list[[#This Row],[name]],"],MATCH(sl_language,tTrad[[Langue]:[Langue]],0))")</f>
        <v>INDEX(tTrad[intro_maintitle],MATCH(sl_language,tTrad[[Langue]:[Langue]],0))</v>
      </c>
      <c r="G74" s="20" t="str">
        <f ca="1">INDEX(INDIRECT("tTrad["&amp;tNM_list[[#This Row],[name]]&amp;"]"),MATCH(sl_language,tTrad[[Langue]:[Langue]],0))</f>
        <v>Tutorial version 0.3</v>
      </c>
    </row>
    <row r="75" spans="2:7" ht="45" hidden="1" x14ac:dyDescent="0.25">
      <c r="B75" s="20" t="s">
        <v>166</v>
      </c>
      <c r="C75" s="20" t="s">
        <v>325</v>
      </c>
      <c r="E75" s="20" t="s">
        <v>447</v>
      </c>
      <c r="F75" s="20" t="str">
        <f>CONCATENATE("INDEX(tTrad[",tNM_list[[#This Row],[name]],"],MATCH(sl_language,tTrad[[Langue]:[Langue]],0))")</f>
        <v>INDEX(tTrad[intro_overview_msg_1],MATCH(sl_language,tTrad[[Langue]:[Langue]],0))</v>
      </c>
      <c r="G75" s="20" t="str">
        <f ca="1">INDEX(INDIRECT("tTrad["&amp;tNM_list[[#This Row],[name]]&amp;"]"),MATCH(sl_language,tTrad[[Langue]:[Langue]],0))</f>
        <v>The three green tabs are the ones with the content of the form:</v>
      </c>
    </row>
    <row r="76" spans="2:7" ht="45" hidden="1" x14ac:dyDescent="0.25">
      <c r="B76" s="20" t="s">
        <v>167</v>
      </c>
      <c r="C76" s="20" t="s">
        <v>570</v>
      </c>
      <c r="E76" s="20" t="s">
        <v>571</v>
      </c>
      <c r="F76" s="20" t="str">
        <f>CONCATENATE("INDEX(tTrad[",tNM_list[[#This Row],[name]],"],MATCH(sl_language,tTrad[[Langue]:[Langue]],0))")</f>
        <v>INDEX(tTrad[intro_overview_msg_2],MATCH(sl_language,tTrad[[Langue]:[Langue]],0))</v>
      </c>
      <c r="G76" s="20" t="str">
        <f ca="1">INDEX(INDIRECT("tTrad["&amp;tNM_list[[#This Row],[name]]&amp;"]"),MATCH(sl_language,tTrad[[Langue]:[Langue]],0))</f>
        <v xml:space="preserve">    survey (where the survey questions are listed)</v>
      </c>
    </row>
    <row r="77" spans="2:7" ht="45" hidden="1" x14ac:dyDescent="0.25">
      <c r="B77" s="20" t="s">
        <v>168</v>
      </c>
      <c r="C77" s="20" t="s">
        <v>572</v>
      </c>
      <c r="E77" s="20" t="s">
        <v>573</v>
      </c>
      <c r="F77" s="20" t="str">
        <f>CONCATENATE("INDEX(tTrad[",tNM_list[[#This Row],[name]],"],MATCH(sl_language,tTrad[[Langue]:[Langue]],0))")</f>
        <v>INDEX(tTrad[intro_overview_msg_3],MATCH(sl_language,tTrad[[Langue]:[Langue]],0))</v>
      </c>
      <c r="G77" s="20" t="str">
        <f ca="1">INDEX(INDIRECT("tTrad["&amp;tNM_list[[#This Row],[name]]&amp;"]"),MATCH(sl_language,tTrad[[Langue]:[Langue]],0))</f>
        <v xml:space="preserve">    choices (where the choices for multiple and single response questions are listed)</v>
      </c>
    </row>
    <row r="78" spans="2:7" ht="45" hidden="1" x14ac:dyDescent="0.25">
      <c r="B78" s="20" t="s">
        <v>169</v>
      </c>
      <c r="C78" s="20" t="s">
        <v>574</v>
      </c>
      <c r="E78" s="20" t="s">
        <v>575</v>
      </c>
      <c r="F78" s="20" t="str">
        <f>CONCATENATE("INDEX(tTrad[",tNM_list[[#This Row],[name]],"],MATCH(sl_language,tTrad[[Langue]:[Langue]],0))")</f>
        <v>INDEX(tTrad[intro_overview_msg_4],MATCH(sl_language,tTrad[[Langue]:[Langue]],0))</v>
      </c>
      <c r="G78" s="20" t="str">
        <f ca="1">INDEX(INDIRECT("tTrad["&amp;tNM_list[[#This Row],[name]]&amp;"]"),MATCH(sl_language,tTrad[[Langue]:[Langue]],0))</f>
        <v xml:space="preserve">    settings (where the general form settings are described)</v>
      </c>
    </row>
    <row r="79" spans="2:7" ht="60" hidden="1" x14ac:dyDescent="0.25">
      <c r="B79" s="20" t="s">
        <v>170</v>
      </c>
      <c r="C79" s="20" t="s">
        <v>326</v>
      </c>
      <c r="E79" s="20" t="s">
        <v>448</v>
      </c>
      <c r="F79" s="20" t="str">
        <f>CONCATENATE("INDEX(tTrad[",tNM_list[[#This Row],[name]],"],MATCH(sl_language,tTrad[[Langue]:[Langue]],0))")</f>
        <v>INDEX(tTrad[intro_overview_msg_6],MATCH(sl_language,tTrad[[Langue]:[Langue]],0))</v>
      </c>
      <c r="G79" s="20" t="str">
        <f ca="1">INDEX(INDIRECT("tTrad["&amp;tNM_list[[#This Row],[name]]&amp;"]"),MATCH(sl_language,tTrad[[Langue]:[Langue]],0))</f>
        <v>The three orange tabs are the ones with instructions as to how the form works and how to adapt it to a local context.</v>
      </c>
    </row>
    <row r="80" spans="2:7" ht="45" hidden="1" x14ac:dyDescent="0.25">
      <c r="B80" s="20" t="s">
        <v>171</v>
      </c>
      <c r="C80" s="20" t="s">
        <v>327</v>
      </c>
      <c r="E80" s="20" t="s">
        <v>449</v>
      </c>
      <c r="F80" s="20" t="str">
        <f>CONCATENATE("INDEX(tTrad[",tNM_list[[#This Row],[name]],"],MATCH(sl_language,tTrad[[Langue]:[Langue]],0))")</f>
        <v>INDEX(tTrad[intro_overview_sectiontitle],MATCH(sl_language,tTrad[[Langue]:[Langue]],0))</v>
      </c>
      <c r="G80" s="20" t="str">
        <f ca="1">INDEX(INDIRECT("tTrad["&amp;tNM_list[[#This Row],[name]]&amp;"]"),MATCH(sl_language,tTrad[[Langue]:[Langue]],0))</f>
        <v>Overview</v>
      </c>
    </row>
    <row r="81" spans="2:7" ht="75" hidden="1" x14ac:dyDescent="0.25">
      <c r="B81" s="21" t="s">
        <v>172</v>
      </c>
      <c r="C81" s="20" t="s">
        <v>328</v>
      </c>
      <c r="E81" s="20" t="s">
        <v>450</v>
      </c>
      <c r="F81" s="20" t="str">
        <f>CONCATENATE("INDEX(tTrad[",tNM_list[[#This Row],[name]],"],MATCH(sl_language,tTrad[[Langue]:[Langue]],0))")</f>
        <v>INDEX(tTrad[over_app_msg_1],MATCH(sl_language,tTrad[[Langue]:[Langue]],0))</v>
      </c>
      <c r="G81" s="20" t="str">
        <f ca="1">INDEX(INDIRECT("tTrad["&amp;tNM_list[[#This Row],[name]]&amp;"]"),MATCH(sl_language,tTrad[[Langue]:[Langue]],0))</f>
        <v>This needs to be put in the column “appearance” to help you change the way things look on the screen (only the two most used settings are specified here).</v>
      </c>
    </row>
    <row r="82" spans="2:7" ht="30" hidden="1" x14ac:dyDescent="0.25">
      <c r="B82" s="20" t="s">
        <v>173</v>
      </c>
      <c r="C82" s="20" t="s">
        <v>329</v>
      </c>
      <c r="E82" s="20" t="s">
        <v>451</v>
      </c>
      <c r="F82" s="20" t="str">
        <f>CONCATENATE("INDEX(tTrad[",tNM_list[[#This Row],[name]],"],MATCH(sl_language,tTrad[[Langue]:[Langue]],0))")</f>
        <v>INDEX(tTrad[over_app_msg_2],MATCH(sl_language,tTrad[[Langue]:[Langue]],0))</v>
      </c>
      <c r="G82" s="20" t="str">
        <f ca="1">INDEX(INDIRECT("tTrad["&amp;tNM_list[[#This Row],[name]]&amp;"]"),MATCH(sl_language,tTrad[[Langue]:[Langue]],0))</f>
        <v>Type of effect</v>
      </c>
    </row>
    <row r="83" spans="2:7" ht="45" hidden="1" x14ac:dyDescent="0.25">
      <c r="B83" s="21" t="s">
        <v>174</v>
      </c>
      <c r="C83" s="20" t="s">
        <v>330</v>
      </c>
      <c r="E83" s="20" t="s">
        <v>452</v>
      </c>
      <c r="F83" s="20" t="str">
        <f>CONCATENATE("INDEX(tTrad[",tNM_list[[#This Row],[name]],"],MATCH(sl_language,tTrad[[Langue]:[Langue]],0))")</f>
        <v>INDEX(tTrad[over_app_msg_3],MATCH(sl_language,tTrad[[Langue]:[Langue]],0))</v>
      </c>
      <c r="G83" s="20" t="str">
        <f ca="1">INDEX(INDIRECT("tTrad["&amp;tNM_list[[#This Row],[name]]&amp;"]"),MATCH(sl_language,tTrad[[Langue]:[Langue]],0))</f>
        <v>Shows a calendar, such as the one used for “Date of Interview” at the beginning of the survey.</v>
      </c>
    </row>
    <row r="84" spans="2:7" ht="90" hidden="1" x14ac:dyDescent="0.25">
      <c r="B84" s="20" t="s">
        <v>175</v>
      </c>
      <c r="C84" s="20" t="s">
        <v>331</v>
      </c>
      <c r="E84" s="20" t="s">
        <v>453</v>
      </c>
      <c r="F84" s="20" t="str">
        <f>CONCATENATE("INDEX(tTrad[",tNM_list[[#This Row],[name]],"],MATCH(sl_language,tTrad[[Langue]:[Langue]],0))")</f>
        <v>INDEX(tTrad[over_app_msg_4],MATCH(sl_language,tTrad[[Langue]:[Langue]],0))</v>
      </c>
      <c r="G84" s="20" t="str">
        <f ca="1">INDEX(INDIRECT("tTrad["&amp;tNM_list[[#This Row],[name]]&amp;"]"),MATCH(sl_language,tTrad[[Langue]:[Langue]],0))</f>
        <v>To show many question on the same page, like field-list, but different presentation. Has to be set at a group level (group in which all questions will be found).</v>
      </c>
    </row>
    <row r="85" spans="2:7" ht="30" hidden="1" x14ac:dyDescent="0.25">
      <c r="B85" s="21" t="s">
        <v>176</v>
      </c>
      <c r="C85" s="20" t="s">
        <v>31</v>
      </c>
      <c r="E85" s="20" t="s">
        <v>454</v>
      </c>
      <c r="F85" s="20" t="str">
        <f>CONCATENATE("INDEX(tTrad[",tNM_list[[#This Row],[name]],"],MATCH(sl_language,tTrad[[Langue]:[Langue]],0))")</f>
        <v>INDEX(tTrad[over_calc_desc_1],MATCH(sl_language,tTrad[[Langue]:[Langue]],0))</v>
      </c>
      <c r="G85" s="20" t="str">
        <f ca="1">INDEX(INDIRECT("tTrad["&amp;tNM_list[[#This Row],[name]]&amp;"]"),MATCH(sl_language,tTrad[[Langue]:[Langue]],0))</f>
        <v>Examples</v>
      </c>
    </row>
    <row r="86" spans="2:7" ht="75" hidden="1" x14ac:dyDescent="0.25">
      <c r="B86" s="20" t="s">
        <v>177</v>
      </c>
      <c r="C86" s="20" t="s">
        <v>332</v>
      </c>
      <c r="E86" s="20" t="s">
        <v>455</v>
      </c>
      <c r="F86" s="20" t="str">
        <f>CONCATENATE("INDEX(tTrad[",tNM_list[[#This Row],[name]],"],MATCH(sl_language,tTrad[[Langue]:[Langue]],0))")</f>
        <v>INDEX(tTrad[over_calc_msg_1],MATCH(sl_language,tTrad[[Langue]:[Langue]],0))</v>
      </c>
      <c r="G86" s="20" t="str">
        <f ca="1">INDEX(INDIRECT("tTrad["&amp;tNM_list[[#This Row],[name]]&amp;"]"),MATCH(sl_language,tTrad[[Langue]:[Langue]],0))</f>
        <v>This needs to be put in the "calculations" column to calculate elements based on survey results (ex: an age by comparing the date of survey and the date of birth, a sum of different elements etc).</v>
      </c>
    </row>
    <row r="87" spans="2:7" ht="30" hidden="1" x14ac:dyDescent="0.25">
      <c r="B87" s="21" t="s">
        <v>178</v>
      </c>
      <c r="C87" s="20" t="s">
        <v>333</v>
      </c>
      <c r="E87" s="20" t="s">
        <v>456</v>
      </c>
      <c r="F87" s="20" t="str">
        <f>CONCATENATE("INDEX(tTrad[",tNM_list[[#This Row],[name]],"],MATCH(sl_language,tTrad[[Langue]:[Langue]],0))")</f>
        <v>INDEX(tTrad[over_calc_msg_2],MATCH(sl_language,tTrad[[Langue]:[Langue]],0))</v>
      </c>
      <c r="G87" s="20" t="str">
        <f ca="1">INDEX(INDIRECT("tTrad["&amp;tNM_list[[#This Row],[name]]&amp;"]"),MATCH(sl_language,tTrad[[Langue]:[Langue]],0))</f>
        <v>Type of calculation</v>
      </c>
    </row>
    <row r="88" spans="2:7" ht="60" hidden="1" x14ac:dyDescent="0.25">
      <c r="B88" s="20" t="s">
        <v>179</v>
      </c>
      <c r="C88" s="20" t="s">
        <v>334</v>
      </c>
      <c r="E88" s="20" t="s">
        <v>457</v>
      </c>
      <c r="F88" s="20" t="str">
        <f>CONCATENATE("INDEX(tTrad[",tNM_list[[#This Row],[name]],"],MATCH(sl_language,tTrad[[Langue]:[Langue]],0))")</f>
        <v>INDEX(tTrad[over_calc_msg_3],MATCH(sl_language,tTrad[[Langue]:[Langue]],0))</v>
      </c>
      <c r="G88" s="20" t="str">
        <f ca="1">INDEX(INDIRECT("tTrad["&amp;tNM_list[[#This Row],[name]]&amp;"]"),MATCH(sl_language,tTrad[[Langue]:[Langue]],0))</f>
        <v>Quantity of water for a given container based on its capacity (LITER) and the number of journeys that were made (NUMTRIPS).</v>
      </c>
    </row>
    <row r="89" spans="2:7" ht="75" hidden="1" x14ac:dyDescent="0.25">
      <c r="B89" s="21" t="s">
        <v>180</v>
      </c>
      <c r="C89" s="20" t="s">
        <v>576</v>
      </c>
      <c r="E89" s="20" t="s">
        <v>577</v>
      </c>
      <c r="F89" s="20" t="str">
        <f>CONCATENATE("INDEX(tTrad[",tNM_list[[#This Row],[name]],"],MATCH(sl_language,tTrad[[Langue]:[Langue]],0))")</f>
        <v>INDEX(tTrad[over_calc_msg_4],MATCH(sl_language,tTrad[[Langue]:[Langue]],0))</v>
      </c>
      <c r="G89" s="20" t="str">
        <f ca="1">INDEX(INDIRECT("tTrad["&amp;tNM_list[[#This Row],[name]]&amp;"]"),MATCH(sl_language,tTrad[[Langue]:[Langue]],0))</f>
        <v xml:space="preserve">    These calculations will not appear on the screen. If you want the result of the calculations to appear on the screen, you must create a "note" question calling on the calculate one (see example below).</v>
      </c>
    </row>
    <row r="90" spans="2:7" hidden="1" x14ac:dyDescent="0.25">
      <c r="B90" s="20" t="s">
        <v>181</v>
      </c>
      <c r="F90" s="20" t="str">
        <f>CONCATENATE("INDEX(tTrad[",tNM_list[[#This Row],[name]],"],MATCH(sl_language,tTrad[[Langue]:[Langue]],0))")</f>
        <v>INDEX(tTrad[over_calc_msg_5],MATCH(sl_language,tTrad[[Langue]:[Langue]],0))</v>
      </c>
      <c r="G90" s="20">
        <f ca="1">INDEX(INDIRECT("tTrad["&amp;tNM_list[[#This Row],[name]]&amp;"]"),MATCH(sl_language,tTrad[[Langue]:[Langue]],0))</f>
        <v>0</v>
      </c>
    </row>
    <row r="91" spans="2:7" ht="30" hidden="1" x14ac:dyDescent="0.25">
      <c r="B91" s="21" t="s">
        <v>182</v>
      </c>
      <c r="C91" s="20" t="s">
        <v>31</v>
      </c>
      <c r="E91" s="20" t="s">
        <v>454</v>
      </c>
      <c r="F91" s="20" t="str">
        <f>CONCATENATE("INDEX(tTrad[",tNM_list[[#This Row],[name]],"],MATCH(sl_language,tTrad[[Langue]:[Langue]],0))")</f>
        <v>INDEX(tTrad[over_cond_desc_1],MATCH(sl_language,tTrad[[Langue]:[Langue]],0))</v>
      </c>
      <c r="G91" s="20" t="str">
        <f ca="1">INDEX(INDIRECT("tTrad["&amp;tNM_list[[#This Row],[name]]&amp;"]"),MATCH(sl_language,tTrad[[Langue]:[Langue]],0))</f>
        <v>Examples</v>
      </c>
    </row>
    <row r="92" spans="2:7" ht="30" hidden="1" x14ac:dyDescent="0.25">
      <c r="B92" s="20" t="s">
        <v>183</v>
      </c>
      <c r="C92" s="20" t="s">
        <v>335</v>
      </c>
      <c r="E92" s="20" t="s">
        <v>335</v>
      </c>
      <c r="F92" s="20" t="str">
        <f>CONCATENATE("INDEX(tTrad[",tNM_list[[#This Row],[name]],"],MATCH(sl_language,tTrad[[Langue]:[Langue]],0))")</f>
        <v>INDEX(tTrad[over_cond_desc_2],MATCH(sl_language,tTrad[[Langue]:[Langue]],0))</v>
      </c>
      <c r="G92" s="20" t="str">
        <f ca="1">INDEX(INDIRECT("tTrad["&amp;tNM_list[[#This Row],[name]]&amp;"]"),MATCH(sl_language,tTrad[[Langue]:[Langue]],0))</f>
        <v>${DMCONST} = 1</v>
      </c>
    </row>
    <row r="93" spans="2:7" ht="30" hidden="1" x14ac:dyDescent="0.25">
      <c r="B93" s="21" t="s">
        <v>184</v>
      </c>
      <c r="C93" s="20" t="s">
        <v>51</v>
      </c>
      <c r="E93" s="20" t="s">
        <v>51</v>
      </c>
      <c r="F93" s="20" t="str">
        <f>CONCATENATE("INDEX(tTrad[",tNM_list[[#This Row],[name]],"],MATCH(sl_language,tTrad[[Langue]:[Langue]],0))")</f>
        <v>INDEX(tTrad[over_cond_desc_3],MATCH(sl_language,tTrad[[Langue]:[Langue]],0))</v>
      </c>
      <c r="G93" s="20" t="str">
        <f ca="1">INDEX(INDIRECT("tTrad["&amp;tNM_list[[#This Row],[name]]&amp;"]"),MATCH(sl_language,tTrad[[Langue]:[Langue]],0))</f>
        <v>selected(${ENUMERATOR},'96')</v>
      </c>
    </row>
    <row r="94" spans="2:7" ht="45" hidden="1" x14ac:dyDescent="0.25">
      <c r="B94" s="20" t="s">
        <v>185</v>
      </c>
      <c r="C94" s="20" t="s">
        <v>336</v>
      </c>
      <c r="E94" s="20" t="s">
        <v>336</v>
      </c>
      <c r="F94" s="20" t="str">
        <f>CONCATENATE("INDEX(tTrad[",tNM_list[[#This Row],[name]],"],MATCH(sl_language,tTrad[[Langue]:[Langue]],0))")</f>
        <v>INDEX(tTrad[over_cond_desc_4],MATCH(sl_language,tTrad[[Langue]:[Langue]],0))</v>
      </c>
      <c r="G94" s="20" t="str">
        <f ca="1">INDEX(INDIRECT("tTrad["&amp;tNM_list[[#This Row],[name]]&amp;"]"),MATCH(sl_language,tTrad[[Langue]:[Langue]],0))</f>
        <v>${ENA_LIV_HHMAGE} &gt;= 15 and ${ENA_LIV_HHMAGE} &lt;= 49 and ${ENA_LIV_HHMSEX} = 'f'</v>
      </c>
    </row>
    <row r="95" spans="2:7" ht="45" hidden="1" x14ac:dyDescent="0.25">
      <c r="B95" s="21" t="s">
        <v>186</v>
      </c>
      <c r="C95" s="20" t="s">
        <v>578</v>
      </c>
      <c r="E95" s="20" t="s">
        <v>579</v>
      </c>
      <c r="F95" s="20" t="str">
        <f>CONCATENATE("INDEX(tTrad[",tNM_list[[#This Row],[name]],"],MATCH(sl_language,tTrad[[Langue]:[Langue]],0))")</f>
        <v>INDEX(tTrad[over_cond_desc_6],MATCH(sl_language,tTrad[[Langue]:[Langue]],0))</v>
      </c>
      <c r="G95" s="20" t="str">
        <f ca="1">INDEX(INDIRECT("tTrad["&amp;tNM_list[[#This Row],[name]]&amp;"]"),MATCH(sl_language,tTrad[[Langue]:[Langue]],0))</f>
        <v xml:space="preserve">    You cannot make a reference to a variable that will receive a value later in the survey.</v>
      </c>
    </row>
    <row r="96" spans="2:7" ht="105" hidden="1" x14ac:dyDescent="0.25">
      <c r="B96" s="20" t="s">
        <v>187</v>
      </c>
      <c r="C96" s="20" t="s">
        <v>580</v>
      </c>
      <c r="E96" s="20" t="s">
        <v>581</v>
      </c>
      <c r="F96" s="20" t="str">
        <f>CONCATENATE("INDEX(tTrad[",tNM_list[[#This Row],[name]],"],MATCH(sl_language,tTrad[[Langue]:[Langue]],0))")</f>
        <v>INDEX(tTrad[over_cond_desc_7],MATCH(sl_language,tTrad[[Langue]:[Langue]],0))</v>
      </c>
      <c r="G96" s="20" t="str">
        <f ca="1">INDEX(INDIRECT("tTrad["&amp;tNM_list[[#This Row],[name]]&amp;"]"),MATCH(sl_language,tTrad[[Langue]:[Langue]],0))</f>
        <v xml:space="preserve">    When using selected(${Variable}, ’youroption’), you must ALWAYS use single quotes, even for numbers. Otherwise when you upload the form you will get an error.</v>
      </c>
    </row>
    <row r="97" spans="2:7" ht="135" hidden="1" x14ac:dyDescent="0.25">
      <c r="B97" s="21" t="s">
        <v>188</v>
      </c>
      <c r="C97" s="20" t="s">
        <v>339</v>
      </c>
      <c r="E97" s="20" t="s">
        <v>460</v>
      </c>
      <c r="F97" s="20" t="str">
        <f>CONCATENATE("INDEX(tTrad[",tNM_list[[#This Row],[name]],"],MATCH(sl_language,tTrad[[Langue]:[Langue]],0))")</f>
        <v>INDEX(tTrad[over_cond_msg_1],MATCH(sl_language,tTrad[[Langue]:[Langue]],0))</v>
      </c>
      <c r="G97" s="20" t="str">
        <f ca="1">INDEX(INDIRECT("tTrad["&amp;tNM_list[[#This Row],[name]]&amp;"]"),MATCH(sl_language,tTrad[[Langue]:[Langue]],0))</f>
        <v>This needs to be put in the “relevant” column to specify if a question or group of question should only appear in specific cases. When you add more than one condition, you will have to use the "AND"/"OR" operators to specify if you want all conditions to apply or just one.</v>
      </c>
    </row>
    <row r="98" spans="2:7" ht="30" hidden="1" x14ac:dyDescent="0.25">
      <c r="B98" s="20" t="s">
        <v>189</v>
      </c>
      <c r="C98" s="20" t="s">
        <v>340</v>
      </c>
      <c r="E98" s="20" t="s">
        <v>461</v>
      </c>
      <c r="F98" s="20" t="str">
        <f>CONCATENATE("INDEX(tTrad[",tNM_list[[#This Row],[name]],"],MATCH(sl_language,tTrad[[Langue]:[Langue]],0))")</f>
        <v>INDEX(tTrad[over_cond_msg_2],MATCH(sl_language,tTrad[[Langue]:[Langue]],0))</v>
      </c>
      <c r="G98" s="20" t="str">
        <f ca="1">INDEX(INDIRECT("tTrad["&amp;tNM_list[[#This Row],[name]]&amp;"]"),MATCH(sl_language,tTrad[[Langue]:[Langue]],0))</f>
        <v>Type of condition</v>
      </c>
    </row>
    <row r="99" spans="2:7" ht="45" hidden="1" x14ac:dyDescent="0.25">
      <c r="B99" s="21" t="s">
        <v>190</v>
      </c>
      <c r="C99" s="20" t="s">
        <v>341</v>
      </c>
      <c r="E99" s="20" t="s">
        <v>462</v>
      </c>
      <c r="F99" s="20" t="str">
        <f>CONCATENATE("INDEX(tTrad[",tNM_list[[#This Row],[name]],"],MATCH(sl_language,tTrad[[Langue]:[Langue]],0))")</f>
        <v>INDEX(tTrad[over_cond_msg_3],MATCH(sl_language,tTrad[[Langue]:[Langue]],0))</v>
      </c>
      <c r="G99" s="20" t="str">
        <f ca="1">INDEX(INDIRECT("tTrad["&amp;tNM_list[[#This Row],[name]]&amp;"]"),MATCH(sl_language,tTrad[[Langue]:[Langue]],0))</f>
        <v>The questions on household members will only appear if the variable “${DMCONST}” is equal to 1.</v>
      </c>
    </row>
    <row r="100" spans="2:7" ht="60" hidden="1" x14ac:dyDescent="0.25">
      <c r="B100" s="20" t="s">
        <v>191</v>
      </c>
      <c r="C100" s="20" t="s">
        <v>342</v>
      </c>
      <c r="E100" s="20" t="s">
        <v>463</v>
      </c>
      <c r="F100" s="20" t="str">
        <f>CONCATENATE("INDEX(tTrad[",tNM_list[[#This Row],[name]],"],MATCH(sl_language,tTrad[[Langue]:[Langue]],0))")</f>
        <v>INDEX(tTrad[over_cond_msg_4],MATCH(sl_language,tTrad[[Langue]:[Langue]],0))</v>
      </c>
      <c r="G100" s="20" t="e">
        <f ca="1">INDEX(INDIRECT("tTrad["&amp;tNM_list[[#This Row],[name]]&amp;"]"),MATCH(sl_language,tTrad[[Langue]:[Langue]],0))</f>
        <v>#REF!</v>
      </c>
    </row>
    <row r="101" spans="2:7" ht="135" hidden="1" x14ac:dyDescent="0.25">
      <c r="B101" s="21" t="s">
        <v>192</v>
      </c>
      <c r="C101" s="20" t="s">
        <v>343</v>
      </c>
      <c r="E101" s="20" t="s">
        <v>464</v>
      </c>
      <c r="F101" s="20" t="str">
        <f>CONCATENATE("INDEX(tTrad[",tNM_list[[#This Row],[name]],"],MATCH(sl_language,tTrad[[Langue]:[Langue]],0))")</f>
        <v>INDEX(tTrad[over_cond_msg_5],MATCH(sl_language,tTrad[[Langue]:[Langue]],0))</v>
      </c>
      <c r="G101" s="20" t="str">
        <f ca="1">INDEX(INDIRECT("tTrad["&amp;tNM_list[[#This Row],[name]]&amp;"]"),MATCH(sl_language,tTrad[[Langue]:[Langue]],0))</f>
        <v>The question "Is the household member ${NAME} currently pregnant?" will appear if the household member's age is greater or equal to 15 and if the sex of the household member is female. The condition added to the relevant column for this is ${ENA_LIV_HHMAGE} &gt;= 15 and ${ENA_LIV_HHMAGE} &lt;= 49 and ${ENA_LIV_HHMSEX} = 'f'.</v>
      </c>
    </row>
    <row r="102" spans="2:7" ht="30" hidden="1" x14ac:dyDescent="0.25">
      <c r="B102" s="20" t="s">
        <v>193</v>
      </c>
      <c r="C102" s="20" t="s">
        <v>31</v>
      </c>
      <c r="E102" s="20" t="s">
        <v>454</v>
      </c>
      <c r="F102" s="20" t="str">
        <f>CONCATENATE("INDEX(tTrad[",tNM_list[[#This Row],[name]],"],MATCH(sl_language,tTrad[[Langue]:[Langue]],0))")</f>
        <v>INDEX(tTrad[over_const_desc_1],MATCH(sl_language,tTrad[[Langue]:[Langue]],0))</v>
      </c>
      <c r="G102" s="20" t="str">
        <f ca="1">INDEX(INDIRECT("tTrad["&amp;tNM_list[[#This Row],[name]]&amp;"]"),MATCH(sl_language,tTrad[[Langue]:[Langue]],0))</f>
        <v>Examples</v>
      </c>
    </row>
    <row r="103" spans="2:7" ht="30" hidden="1" x14ac:dyDescent="0.25">
      <c r="B103" s="21" t="s">
        <v>194</v>
      </c>
      <c r="C103" s="20" t="s">
        <v>344</v>
      </c>
      <c r="E103" s="20" t="s">
        <v>344</v>
      </c>
      <c r="F103" s="20" t="str">
        <f>CONCATENATE("INDEX(tTrad[",tNM_list[[#This Row],[name]],"],MATCH(sl_language,tTrad[[Langue]:[Langue]],0))")</f>
        <v>INDEX(tTrad[over_const_desc_2],MATCH(sl_language,tTrad[[Langue]:[Langue]],0))</v>
      </c>
      <c r="G103" s="20" t="str">
        <f ca="1">INDEX(INDIRECT("tTrad["&amp;tNM_list[[#This Row],[name]]&amp;"]"),MATCH(sl_language,tTrad[[Langue]:[Langue]],0))</f>
        <v>.&gt;=1 and .&lt;=30</v>
      </c>
    </row>
    <row r="104" spans="2:7" ht="30" hidden="1" x14ac:dyDescent="0.25">
      <c r="B104" s="20" t="s">
        <v>195</v>
      </c>
      <c r="C104" s="20" t="s">
        <v>345</v>
      </c>
      <c r="E104" s="20" t="s">
        <v>345</v>
      </c>
      <c r="F104" s="20" t="str">
        <f>CONCATENATE("INDEX(tTrad[",tNM_list[[#This Row],[name]],"],MATCH(sl_language,tTrad[[Langue]:[Langue]],0))")</f>
        <v>INDEX(tTrad[over_const_desc_3],MATCH(sl_language,tTrad[[Langue]:[Langue]],0))</v>
      </c>
      <c r="G104" s="20" t="str">
        <f ca="1">INDEX(INDIRECT("tTrad["&amp;tNM_list[[#This Row],[name]]&amp;"]"),MATCH(sl_language,tTrad[[Langue]:[Langue]],0))</f>
        <v>.&lt;${HHSIZE}</v>
      </c>
    </row>
    <row r="105" spans="2:7" ht="30" hidden="1" x14ac:dyDescent="0.25">
      <c r="B105" s="21" t="s">
        <v>196</v>
      </c>
      <c r="C105" s="20" t="s">
        <v>346</v>
      </c>
      <c r="E105" s="20" t="s">
        <v>465</v>
      </c>
      <c r="F105" s="20" t="str">
        <f>CONCATENATE("INDEX(tTrad[",tNM_list[[#This Row],[name]],"],MATCH(sl_language,tTrad[[Langue]:[Langue]],0))")</f>
        <v>INDEX(tTrad[over_const_msg_1],MATCH(sl_language,tTrad[[Langue]:[Langue]],0))</v>
      </c>
      <c r="G105" s="20" t="str">
        <f ca="1">INDEX(INDIRECT("tTrad["&amp;tNM_list[[#This Row],[name]]&amp;"]"),MATCH(sl_language,tTrad[[Langue]:[Langue]],0))</f>
        <v>This needs to be put in the “constraint” column.</v>
      </c>
    </row>
    <row r="106" spans="2:7" ht="30" hidden="1" x14ac:dyDescent="0.25">
      <c r="B106" s="20" t="s">
        <v>197</v>
      </c>
      <c r="C106" s="20" t="s">
        <v>347</v>
      </c>
      <c r="E106" s="20" t="s">
        <v>466</v>
      </c>
      <c r="F106" s="20" t="str">
        <f>CONCATENATE("INDEX(tTrad[",tNM_list[[#This Row],[name]],"],MATCH(sl_language,tTrad[[Langue]:[Langue]],0))")</f>
        <v>INDEX(tTrad[over_const_msg_2],MATCH(sl_language,tTrad[[Langue]:[Langue]],0))</v>
      </c>
      <c r="G106" s="20" t="str">
        <f ca="1">INDEX(INDIRECT("tTrad["&amp;tNM_list[[#This Row],[name]]&amp;"]"),MATCH(sl_language,tTrad[[Langue]:[Langue]],0))</f>
        <v>Type of constraint</v>
      </c>
    </row>
    <row r="107" spans="2:7" ht="30" hidden="1" x14ac:dyDescent="0.25">
      <c r="B107" s="21" t="s">
        <v>198</v>
      </c>
      <c r="C107" s="20" t="s">
        <v>348</v>
      </c>
      <c r="E107" s="20" t="s">
        <v>467</v>
      </c>
      <c r="F107" s="20" t="str">
        <f>CONCATENATE("INDEX(tTrad[",tNM_list[[#This Row],[name]],"],MATCH(sl_language,tTrad[[Langue]:[Langue]],0))")</f>
        <v>INDEX(tTrad[over_const_msg_3],MATCH(sl_language,tTrad[[Langue]:[Langue]],0))</v>
      </c>
      <c r="G107" s="20" t="str">
        <f ca="1">INDEX(INDIRECT("tTrad["&amp;tNM_list[[#This Row],[name]]&amp;"]"),MATCH(sl_language,tTrad[[Langue]:[Langue]],0))</f>
        <v>The result for this question must be GREATER THAN 0 and inferior to 30.</v>
      </c>
    </row>
    <row r="108" spans="2:7" ht="30" hidden="1" x14ac:dyDescent="0.25">
      <c r="B108" s="20" t="s">
        <v>199</v>
      </c>
      <c r="C108" s="20" t="s">
        <v>349</v>
      </c>
      <c r="E108" s="20" t="s">
        <v>468</v>
      </c>
      <c r="F108" s="20" t="str">
        <f>CONCATENATE("INDEX(tTrad[",tNM_list[[#This Row],[name]],"],MATCH(sl_language,tTrad[[Langue]:[Langue]],0))")</f>
        <v>INDEX(tTrad[over_const_msg_4],MATCH(sl_language,tTrad[[Langue]:[Langue]],0))</v>
      </c>
      <c r="G108" s="20" t="str">
        <f ca="1">INDEX(INDIRECT("tTrad["&amp;tNM_list[[#This Row],[name]]&amp;"]"),MATCH(sl_language,tTrad[[Langue]:[Langue]],0))</f>
        <v>THIS ROW must be GREATER OR EQUAL to the value of “HHSIZE”.</v>
      </c>
    </row>
    <row r="109" spans="2:7" ht="45" hidden="1" x14ac:dyDescent="0.25">
      <c r="B109" s="21" t="s">
        <v>200</v>
      </c>
      <c r="C109" s="20" t="s">
        <v>582</v>
      </c>
      <c r="E109" s="20" t="s">
        <v>583</v>
      </c>
      <c r="F109" s="20" t="str">
        <f>CONCATENATE("INDEX(tTrad[",tNM_list[[#This Row],[name]],"],MATCH(sl_language,tTrad[[Langue]:[Langue]],0))")</f>
        <v>INDEX(tTrad[over_const_msg_5],MATCH(sl_language,tTrad[[Langue]:[Langue]],0))</v>
      </c>
      <c r="G109" s="20" t="str">
        <f ca="1">INDEX(INDIRECT("tTrad["&amp;tNM_list[[#This Row],[name]]&amp;"]"),MATCH(sl_language,tTrad[[Langue]:[Langue]],0))</f>
        <v xml:space="preserve">    You can also add a constraint message in the column "constraint_message".</v>
      </c>
    </row>
    <row r="110" spans="2:7" ht="45" hidden="1" x14ac:dyDescent="0.25">
      <c r="B110" s="20" t="s">
        <v>201</v>
      </c>
      <c r="C110" s="20" t="s">
        <v>584</v>
      </c>
      <c r="E110" s="20" t="s">
        <v>585</v>
      </c>
      <c r="F110" s="20" t="str">
        <f>CONCATENATE("INDEX(tTrad[",tNM_list[[#This Row],[name]],"],MATCH(sl_language,tTrad[[Langue]:[Langue]],0))")</f>
        <v>INDEX(tTrad[over_const_msg_6],MATCH(sl_language,tTrad[[Langue]:[Langue]],0))</v>
      </c>
      <c r="G110" s="20" t="str">
        <f ca="1">INDEX(INDIRECT("tTrad["&amp;tNM_list[[#This Row],[name]]&amp;"]"),MATCH(sl_language,tTrad[[Langue]:[Langue]],0))</f>
        <v xml:space="preserve">    Notice that a question result can be called upon by using "${VARIABLENAME}".</v>
      </c>
    </row>
    <row r="111" spans="2:7" ht="30" hidden="1" x14ac:dyDescent="0.25">
      <c r="B111" s="21" t="s">
        <v>202</v>
      </c>
      <c r="C111" s="20" t="s">
        <v>351</v>
      </c>
      <c r="E111" s="20" t="s">
        <v>470</v>
      </c>
      <c r="F111" s="20" t="str">
        <f>CONCATENATE("INDEX(tTrad[",tNM_list[[#This Row],[name]],"],MATCH(sl_language,tTrad[[Langue]:[Langue]],0))")</f>
        <v>INDEX(tTrad[over_far_maintitle],MATCH(sl_language,tTrad[[Langue]:[Langue]],0))</v>
      </c>
      <c r="G111" s="20" t="str">
        <f ca="1">INDEX(INDIRECT("tTrad["&amp;tNM_list[[#This Row],[name]]&amp;"]"),MATCH(sl_language,tTrad[[Langue]:[Langue]],0))</f>
        <v>III. Beyond individual questions</v>
      </c>
    </row>
    <row r="112" spans="2:7" ht="45" hidden="1" x14ac:dyDescent="0.25">
      <c r="B112" s="20" t="s">
        <v>203</v>
      </c>
      <c r="C112" s="20" t="s">
        <v>352</v>
      </c>
      <c r="E112" s="20" t="s">
        <v>471</v>
      </c>
      <c r="F112" s="20" t="str">
        <f>CONCATENATE("INDEX(tTrad[",tNM_list[[#This Row],[name]],"],MATCH(sl_language,tTrad[[Langue]:[Langue]],0))")</f>
        <v>INDEX(tTrad[over_far_msg_1],MATCH(sl_language,tTrad[[Langue]:[Langue]],0))</v>
      </c>
      <c r="G112" s="20" t="str">
        <f ca="1">INDEX(INDIRECT("tTrad["&amp;tNM_list[[#This Row],[name]]&amp;"]"),MATCH(sl_language,tTrad[[Langue]:[Langue]],0))</f>
        <v>The section below describes different ways of regrouping questions for different purposes:</v>
      </c>
    </row>
    <row r="113" spans="2:7" ht="30" hidden="1" x14ac:dyDescent="0.25">
      <c r="B113" s="21" t="s">
        <v>204</v>
      </c>
      <c r="C113" s="20" t="s">
        <v>353</v>
      </c>
      <c r="E113" s="20" t="s">
        <v>472</v>
      </c>
      <c r="F113" s="20" t="str">
        <f>CONCATENATE("INDEX(tTrad[",tNM_list[[#This Row],[name]],"],MATCH(sl_language,tTrad[[Langue]:[Langue]],0))")</f>
        <v>INDEX(tTrad[over_far_subtitle_1],MATCH(sl_language,tTrad[[Langue]:[Langue]],0))</v>
      </c>
      <c r="G113" s="20" t="str">
        <f ca="1">INDEX(INDIRECT("tTrad["&amp;tNM_list[[#This Row],[name]]&amp;"]"),MATCH(sl_language,tTrad[[Langue]:[Langue]],0))</f>
        <v>III.1  Groups</v>
      </c>
    </row>
    <row r="114" spans="2:7" ht="30" hidden="1" x14ac:dyDescent="0.25">
      <c r="B114" s="20" t="s">
        <v>205</v>
      </c>
      <c r="C114" s="20" t="s">
        <v>354</v>
      </c>
      <c r="E114" s="20" t="s">
        <v>473</v>
      </c>
      <c r="F114" s="20" t="str">
        <f>CONCATENATE("INDEX(tTrad[",tNM_list[[#This Row],[name]],"],MATCH(sl_language,tTrad[[Langue]:[Langue]],0))")</f>
        <v>INDEX(tTrad[over_far_subtitle_2],MATCH(sl_language,tTrad[[Langue]:[Langue]],0))</v>
      </c>
      <c r="G114" s="20" t="str">
        <f ca="1">INDEX(INDIRECT("tTrad["&amp;tNM_list[[#This Row],[name]]&amp;"]"),MATCH(sl_language,tTrad[[Langue]:[Langue]],0))</f>
        <v>III.2  Repeats</v>
      </c>
    </row>
    <row r="115" spans="2:7" ht="30" hidden="1" x14ac:dyDescent="0.25">
      <c r="B115" s="21" t="s">
        <v>206</v>
      </c>
      <c r="C115" s="20" t="s">
        <v>355</v>
      </c>
      <c r="E115" s="20" t="s">
        <v>401</v>
      </c>
      <c r="F115" s="20" t="str">
        <f>CONCATENATE("INDEX(tTrad[",tNM_list[[#This Row],[name]],"],MATCH(sl_language,tTrad[[Langue]:[Langue]],0))")</f>
        <v>INDEX(tTrad[over_gen_maintitle],MATCH(sl_language,tTrad[[Langue]:[Langue]],0))</v>
      </c>
      <c r="G115" s="20" t="str">
        <f ca="1">INDEX(INDIRECT("tTrad["&amp;tNM_list[[#This Row],[name]]&amp;"]"),MATCH(sl_language,tTrad[[Langue]:[Langue]],0))</f>
        <v>I. General information</v>
      </c>
    </row>
    <row r="116" spans="2:7" ht="45" hidden="1" x14ac:dyDescent="0.25">
      <c r="B116" s="20" t="s">
        <v>207</v>
      </c>
      <c r="C116" s="20" t="s">
        <v>356</v>
      </c>
      <c r="E116" s="20" t="s">
        <v>356</v>
      </c>
      <c r="F116" s="20" t="str">
        <f>CONCATENATE("INDEX(tTrad[",tNM_list[[#This Row],[name]],"],MATCH(sl_language,tTrad[[Langue]:[Langue]],0))")</f>
        <v>INDEX(tTrad[over_gen_role_desc_1],MATCH(sl_language,tTrad[[Langue]:[Langue]],0))</v>
      </c>
      <c r="G116" s="20" t="str">
        <f ca="1">INDEX(INDIRECT("tTrad["&amp;tNM_list[[#This Row],[name]]&amp;"]"),MATCH(sl_language,tTrad[[Langue]:[Langue]],0))</f>
        <v>Description</v>
      </c>
    </row>
    <row r="117" spans="2:7" ht="45" hidden="1" x14ac:dyDescent="0.25">
      <c r="B117" s="21" t="s">
        <v>208</v>
      </c>
      <c r="C117" s="20" t="s">
        <v>357</v>
      </c>
      <c r="E117" s="20" t="s">
        <v>474</v>
      </c>
      <c r="F117" s="20" t="str">
        <f>CONCATENATE("INDEX(tTrad[",tNM_list[[#This Row],[name]],"],MATCH(sl_language,tTrad[[Langue]:[Langue]],0))")</f>
        <v>INDEX(tTrad[over_gen_role_desc_10],MATCH(sl_language,tTrad[[Langue]:[Langue]],0))</v>
      </c>
      <c r="G117" s="20" t="str">
        <f ca="1">INDEX(INDIRECT("tTrad["&amp;tNM_list[[#This Row],[name]]&amp;"]"),MATCH(sl_language,tTrad[[Langue]:[Langue]],0))</f>
        <v>Makes it possible to repeat questions a number of times automatically.</v>
      </c>
    </row>
    <row r="118" spans="2:7" ht="60" hidden="1" x14ac:dyDescent="0.25">
      <c r="B118" s="20" t="s">
        <v>209</v>
      </c>
      <c r="C118" s="20" t="s">
        <v>358</v>
      </c>
      <c r="E118" s="20" t="s">
        <v>475</v>
      </c>
      <c r="F118" s="20" t="str">
        <f>CONCATENATE("INDEX(tTrad[",tNM_list[[#This Row],[name]],"],MATCH(sl_language,tTrad[[Langue]:[Langue]],0))")</f>
        <v>INDEX(tTrad[over_gen_role_desc_11],MATCH(sl_language,tTrad[[Langue]:[Langue]],0))</v>
      </c>
      <c r="G118" s="20" t="str">
        <f ca="1">INDEX(INDIRECT("tTrad["&amp;tNM_list[[#This Row],[name]]&amp;"]"),MATCH(sl_language,tTrad[[Langue]:[Langue]],0))</f>
        <v>This is the column to set up cascading lists (options appearing depending on the answers to a previous questions).</v>
      </c>
    </row>
    <row r="119" spans="2:7" ht="45" hidden="1" x14ac:dyDescent="0.25">
      <c r="B119" s="21" t="s">
        <v>210</v>
      </c>
      <c r="C119" s="20" t="s">
        <v>359</v>
      </c>
      <c r="E119" s="20" t="s">
        <v>476</v>
      </c>
      <c r="F119" s="20" t="str">
        <f>CONCATENATE("INDEX(tTrad[",tNM_list[[#This Row],[name]],"],MATCH(sl_language,tTrad[[Langue]:[Langue]],0))")</f>
        <v>INDEX(tTrad[over_gen_role_desc_12],MATCH(sl_language,tTrad[[Langue]:[Langue]],0))</v>
      </c>
      <c r="G119" s="20" t="str">
        <f ca="1">INDEX(INDIRECT("tTrad["&amp;tNM_list[[#This Row],[name]]&amp;"]"),MATCH(sl_language,tTrad[[Langue]:[Langue]],0))</f>
        <v>Widget for display (more later: like a calendar for example).</v>
      </c>
    </row>
    <row r="120" spans="2:7" ht="45" hidden="1" x14ac:dyDescent="0.25">
      <c r="B120" s="20" t="s">
        <v>211</v>
      </c>
      <c r="C120" s="20" t="s">
        <v>360</v>
      </c>
      <c r="E120" s="20" t="s">
        <v>477</v>
      </c>
      <c r="F120" s="20" t="str">
        <f>CONCATENATE("INDEX(tTrad[",tNM_list[[#This Row],[name]],"],MATCH(sl_language,tTrad[[Langue]:[Langue]],0))")</f>
        <v>INDEX(tTrad[over_gen_role_desc_13],MATCH(sl_language,tTrad[[Langue]:[Langue]],0))</v>
      </c>
      <c r="G120" s="20" t="str">
        <f ca="1">INDEX(INDIRECT("tTrad["&amp;tNM_list[[#This Row],[name]]&amp;"]"),MATCH(sl_language,tTrad[[Langue]:[Langue]],0))</f>
        <v>Enter “yes” if you want to make an answer mandatory.</v>
      </c>
    </row>
    <row r="121" spans="2:7" ht="60" hidden="1" x14ac:dyDescent="0.25">
      <c r="B121" s="21" t="s">
        <v>212</v>
      </c>
      <c r="C121" s="20" t="s">
        <v>361</v>
      </c>
      <c r="E121" s="20" t="s">
        <v>478</v>
      </c>
      <c r="F121" s="20" t="str">
        <f>CONCATENATE("INDEX(tTrad[",tNM_list[[#This Row],[name]],"],MATCH(sl_language,tTrad[[Langue]:[Langue]],0))")</f>
        <v>INDEX(tTrad[over_gen_role_desc_14],MATCH(sl_language,tTrad[[Langue]:[Langue]],0))</v>
      </c>
      <c r="G121" s="20" t="str">
        <f ca="1">INDEX(INDIRECT("tTrad["&amp;tNM_list[[#This Row],[name]]&amp;"]"),MATCH(sl_language,tTrad[[Langue]:[Langue]],0))</f>
        <v>This is the column to be able to view modalities as photos and text (see tab "instructions", section II.2 for more information).</v>
      </c>
    </row>
    <row r="122" spans="2:7" ht="75" hidden="1" x14ac:dyDescent="0.25">
      <c r="B122" s="20" t="s">
        <v>213</v>
      </c>
      <c r="C122" s="20" t="s">
        <v>362</v>
      </c>
      <c r="E122" s="20" t="s">
        <v>479</v>
      </c>
      <c r="F122" s="20" t="str">
        <f>CONCATENATE("INDEX(tTrad[",tNM_list[[#This Row],[name]],"],MATCH(sl_language,tTrad[[Langue]:[Langue]],0))")</f>
        <v>INDEX(tTrad[over_gen_role_desc_15],MATCH(sl_language,tTrad[[Langue]:[Langue]],0))</v>
      </c>
      <c r="G122" s="20" t="str">
        <f ca="1">INDEX(INDIRECT("tTrad["&amp;tNM_list[[#This Row],[name]]&amp;"]"),MATCH(sl_language,tTrad[[Langue]:[Langue]],0))</f>
        <v>To specify in which tabs in the Module your question results will appear.</v>
      </c>
    </row>
    <row r="123" spans="2:7" ht="45" hidden="1" x14ac:dyDescent="0.25">
      <c r="B123" s="21" t="s">
        <v>214</v>
      </c>
      <c r="C123" s="20" t="s">
        <v>363</v>
      </c>
      <c r="E123" s="20" t="s">
        <v>480</v>
      </c>
      <c r="F123" s="20" t="str">
        <f>CONCATENATE("INDEX(tTrad[",tNM_list[[#This Row],[name]],"],MATCH(sl_language,tTrad[[Langue]:[Langue]],0))")</f>
        <v>INDEX(tTrad[over_gen_role_desc_2],MATCH(sl_language,tTrad[[Langue]:[Langue]],0))</v>
      </c>
      <c r="G123" s="20" t="str">
        <f ca="1">INDEX(INDIRECT("tTrad["&amp;tNM_list[[#This Row],[name]]&amp;"]"),MATCH(sl_language,tTrad[[Langue]:[Langue]],0))</f>
        <v>Question type (text, image...)</v>
      </c>
    </row>
    <row r="124" spans="2:7" ht="45" hidden="1" x14ac:dyDescent="0.25">
      <c r="B124" s="20" t="s">
        <v>215</v>
      </c>
      <c r="C124" s="20" t="s">
        <v>364</v>
      </c>
      <c r="E124" s="20" t="s">
        <v>481</v>
      </c>
      <c r="F124" s="20" t="str">
        <f>CONCATENATE("INDEX(tTrad[",tNM_list[[#This Row],[name]],"],MATCH(sl_language,tTrad[[Langue]:[Langue]],0))")</f>
        <v>INDEX(tTrad[over_gen_role_desc_3],MATCH(sl_language,tTrad[[Langue]:[Langue]],0))</v>
      </c>
      <c r="G124" s="20" t="str">
        <f ca="1">INDEX(INDIRECT("tTrad["&amp;tNM_list[[#This Row],[name]]&amp;"]"),MATCH(sl_language,tTrad[[Langue]:[Langue]],0))</f>
        <v>Name of the question (and of the columns in "Output")</v>
      </c>
    </row>
    <row r="125" spans="2:7" ht="75" hidden="1" x14ac:dyDescent="0.25">
      <c r="B125" s="21" t="s">
        <v>216</v>
      </c>
      <c r="C125" s="20" t="s">
        <v>365</v>
      </c>
      <c r="E125" s="20" t="s">
        <v>482</v>
      </c>
      <c r="F125" s="20" t="str">
        <f>CONCATENATE("INDEX(tTrad[",tNM_list[[#This Row],[name]],"],MATCH(sl_language,tTrad[[Langue]:[Langue]],0))")</f>
        <v>INDEX(tTrad[over_gen_role_desc_4],MATCH(sl_language,tTrad[[Langue]:[Langue]],0))</v>
      </c>
      <c r="G125" s="20" t="str">
        <f ca="1">INDEX(INDIRECT("tTrad["&amp;tNM_list[[#This Row],[name]]&amp;"]"),MATCH(sl_language,tTrad[[Langue]:[Langue]],0))</f>
        <v>What the interviewer will actually see on the phone. You can add as many languages as you want (or remove the columns of languages you don't want to see).</v>
      </c>
    </row>
    <row r="126" spans="2:7" ht="90" hidden="1" x14ac:dyDescent="0.25">
      <c r="B126" s="20" t="s">
        <v>217</v>
      </c>
      <c r="C126" s="20" t="s">
        <v>366</v>
      </c>
      <c r="E126" s="20" t="s">
        <v>483</v>
      </c>
      <c r="F126" s="20" t="str">
        <f>CONCATENATE("INDEX(tTrad[",tNM_list[[#This Row],[name]],"],MATCH(sl_language,tTrad[[Langue]:[Langue]],0))")</f>
        <v>INDEX(tTrad[over_gen_role_desc_5],MATCH(sl_language,tTrad[[Langue]:[Langue]],0))</v>
      </c>
      <c r="G126" s="20" t="str">
        <f ca="1">INDEX(INDIRECT("tTrad["&amp;tNM_list[[#This Row],[name]]&amp;"]"),MATCH(sl_language,tTrad[[Langue]:[Langue]],0))</f>
        <v>A note to the interviewer, to clarify a question, or prompt up a reminder… Don't forget to add the different languages you added for the "label" column (or remove the columns of languages you have removed for "label").</v>
      </c>
    </row>
    <row r="127" spans="2:7" ht="45" hidden="1" x14ac:dyDescent="0.25">
      <c r="B127" s="21" t="s">
        <v>218</v>
      </c>
      <c r="C127" s="20" t="s">
        <v>367</v>
      </c>
      <c r="E127" s="20" t="s">
        <v>484</v>
      </c>
      <c r="F127" s="20" t="str">
        <f>CONCATENATE("INDEX(tTrad[",tNM_list[[#This Row],[name]],"],MATCH(sl_language,tTrad[[Langue]:[Langue]],0))")</f>
        <v>INDEX(tTrad[over_gen_role_desc_6],MATCH(sl_language,tTrad[[Langue]:[Langue]],0))</v>
      </c>
      <c r="G127" s="20" t="str">
        <f ca="1">INDEX(INDIRECT("tTrad["&amp;tNM_list[[#This Row],[name]]&amp;"]"),MATCH(sl_language,tTrad[[Langue]:[Langue]],0))</f>
        <v>Add constraints to the answers (a range for numerical value for example).</v>
      </c>
    </row>
    <row r="128" spans="2:7" ht="45" hidden="1" x14ac:dyDescent="0.25">
      <c r="B128" s="20" t="s">
        <v>219</v>
      </c>
      <c r="C128" s="20" t="s">
        <v>368</v>
      </c>
      <c r="E128" s="20" t="s">
        <v>485</v>
      </c>
      <c r="F128" s="20" t="str">
        <f>CONCATENATE("INDEX(tTrad[",tNM_list[[#This Row],[name]],"],MATCH(sl_language,tTrad[[Langue]:[Langue]],0))")</f>
        <v>INDEX(tTrad[over_gen_role_desc_7],MATCH(sl_language,tTrad[[Langue]:[Langue]],0))</v>
      </c>
      <c r="G128" s="20" t="str">
        <f ca="1">INDEX(INDIRECT("tTrad["&amp;tNM_list[[#This Row],[name]]&amp;"]"),MATCH(sl_language,tTrad[[Langue]:[Langue]],0))</f>
        <v>Message to display if the answer entered doesn’t meet the constraints.</v>
      </c>
    </row>
    <row r="129" spans="2:7" ht="60" hidden="1" x14ac:dyDescent="0.25">
      <c r="B129" s="21" t="s">
        <v>220</v>
      </c>
      <c r="C129" s="20" t="s">
        <v>369</v>
      </c>
      <c r="E129" s="20" t="s">
        <v>486</v>
      </c>
      <c r="F129" s="20" t="str">
        <f>CONCATENATE("INDEX(tTrad[",tNM_list[[#This Row],[name]],"],MATCH(sl_language,tTrad[[Langue]:[Langue]],0))")</f>
        <v>INDEX(tTrad[over_gen_role_desc_8],MATCH(sl_language,tTrad[[Langue]:[Langue]],0))</v>
      </c>
      <c r="G129" s="20" t="str">
        <f ca="1">INDEX(INDIRECT("tTrad["&amp;tNM_list[[#This Row],[name]]&amp;"]"),MATCH(sl_language,tTrad[[Langue]:[Langue]],0))</f>
        <v>Calculates a value (“+”, “-” et div), can calculate age from a date of birth for example.</v>
      </c>
    </row>
    <row r="130" spans="2:7" ht="90" hidden="1" x14ac:dyDescent="0.25">
      <c r="B130" s="20" t="s">
        <v>221</v>
      </c>
      <c r="C130" s="20" t="s">
        <v>370</v>
      </c>
      <c r="E130" s="20" t="s">
        <v>487</v>
      </c>
      <c r="F130" s="20" t="str">
        <f>CONCATENATE("INDEX(tTrad[",tNM_list[[#This Row],[name]],"],MATCH(sl_language,tTrad[[Langue]:[Langue]],0))")</f>
        <v>INDEX(tTrad[over_gen_role_desc_9],MATCH(sl_language,tTrad[[Langue]:[Langue]],0))</v>
      </c>
      <c r="G130" s="20" t="str">
        <f ca="1">INDEX(INDIRECT("tTrad["&amp;tNM_list[[#This Row],[name]]&amp;"]"),MATCH(sl_language,tTrad[[Langue]:[Langue]],0))</f>
        <v>Adds condition(s) that must be met for the question to show. For example, if the answer to the previous question is « Other », show the question « If other, please specify », otherwise do not show.</v>
      </c>
    </row>
    <row r="131" spans="2:7" ht="45" hidden="1" x14ac:dyDescent="0.25">
      <c r="B131" s="21" t="s">
        <v>222</v>
      </c>
      <c r="C131" s="20" t="s">
        <v>371</v>
      </c>
      <c r="E131" s="20" t="s">
        <v>16</v>
      </c>
      <c r="F131" s="20" t="str">
        <f>CONCATENATE("INDEX(tTrad[",tNM_list[[#This Row],[name]],"],MATCH(sl_language,tTrad[[Langue]:[Langue]],0))")</f>
        <v>INDEX(tTrad[over_gen_role_msg_1],MATCH(sl_language,tTrad[[Langue]:[Langue]],0))</v>
      </c>
      <c r="G131" s="20" t="str">
        <f ca="1">INDEX(INDIRECT("tTrad["&amp;tNM_list[[#This Row],[name]]&amp;"]"),MATCH(sl_language,tTrad[[Langue]:[Langue]],0))</f>
        <v>Columns</v>
      </c>
    </row>
    <row r="132" spans="2:7" ht="45" hidden="1" x14ac:dyDescent="0.25">
      <c r="B132" s="20" t="s">
        <v>223</v>
      </c>
      <c r="C132" s="20" t="s">
        <v>25</v>
      </c>
      <c r="E132" s="20" t="s">
        <v>25</v>
      </c>
      <c r="F132" s="20" t="str">
        <f>CONCATENATE("INDEX(tTrad[",tNM_list[[#This Row],[name]],"],MATCH(sl_language,tTrad[[Langue]:[Langue]],0))")</f>
        <v>INDEX(tTrad[over_gen_role_msg_10],MATCH(sl_language,tTrad[[Langue]:[Langue]],0))</v>
      </c>
      <c r="G132" s="20" t="str">
        <f ca="1">INDEX(INDIRECT("tTrad["&amp;tNM_list[[#This Row],[name]]&amp;"]"),MATCH(sl_language,tTrad[[Langue]:[Langue]],0))</f>
        <v>repeat_count</v>
      </c>
    </row>
    <row r="133" spans="2:7" ht="45" hidden="1" x14ac:dyDescent="0.25">
      <c r="B133" s="21" t="s">
        <v>224</v>
      </c>
      <c r="C133" s="20" t="s">
        <v>26</v>
      </c>
      <c r="E133" s="20" t="s">
        <v>26</v>
      </c>
      <c r="F133" s="20" t="str">
        <f>CONCATENATE("INDEX(tTrad[",tNM_list[[#This Row],[name]],"],MATCH(sl_language,tTrad[[Langue]:[Langue]],0))")</f>
        <v>INDEX(tTrad[over_gen_role_msg_11],MATCH(sl_language,tTrad[[Langue]:[Langue]],0))</v>
      </c>
      <c r="G133" s="20" t="str">
        <f ca="1">INDEX(INDIRECT("tTrad["&amp;tNM_list[[#This Row],[name]]&amp;"]"),MATCH(sl_language,tTrad[[Langue]:[Langue]],0))</f>
        <v>choice_filter</v>
      </c>
    </row>
    <row r="134" spans="2:7" ht="45" hidden="1" x14ac:dyDescent="0.25">
      <c r="B134" s="20" t="s">
        <v>225</v>
      </c>
      <c r="C134" s="20" t="s">
        <v>27</v>
      </c>
      <c r="E134" s="20" t="s">
        <v>27</v>
      </c>
      <c r="F134" s="20" t="str">
        <f>CONCATENATE("INDEX(tTrad[",tNM_list[[#This Row],[name]],"],MATCH(sl_language,tTrad[[Langue]:[Langue]],0))")</f>
        <v>INDEX(tTrad[over_gen_role_msg_12],MATCH(sl_language,tTrad[[Langue]:[Langue]],0))</v>
      </c>
      <c r="G134" s="20" t="str">
        <f ca="1">INDEX(INDIRECT("tTrad["&amp;tNM_list[[#This Row],[name]]&amp;"]"),MATCH(sl_language,tTrad[[Langue]:[Langue]],0))</f>
        <v>appearance</v>
      </c>
    </row>
    <row r="135" spans="2:7" ht="45" hidden="1" x14ac:dyDescent="0.25">
      <c r="B135" s="21" t="s">
        <v>226</v>
      </c>
      <c r="C135" s="20" t="s">
        <v>28</v>
      </c>
      <c r="E135" s="20" t="s">
        <v>28</v>
      </c>
      <c r="F135" s="20" t="str">
        <f>CONCATENATE("INDEX(tTrad[",tNM_list[[#This Row],[name]],"],MATCH(sl_language,tTrad[[Langue]:[Langue]],0))")</f>
        <v>INDEX(tTrad[over_gen_role_msg_13],MATCH(sl_language,tTrad[[Langue]:[Langue]],0))</v>
      </c>
      <c r="G135" s="20" t="str">
        <f ca="1">INDEX(INDIRECT("tTrad["&amp;tNM_list[[#This Row],[name]]&amp;"]"),MATCH(sl_language,tTrad[[Langue]:[Langue]],0))</f>
        <v>required</v>
      </c>
    </row>
    <row r="136" spans="2:7" ht="45" hidden="1" x14ac:dyDescent="0.25">
      <c r="B136" s="20" t="s">
        <v>227</v>
      </c>
      <c r="C136" s="20" t="s">
        <v>29</v>
      </c>
      <c r="E136" s="20" t="s">
        <v>29</v>
      </c>
      <c r="F136" s="20" t="str">
        <f>CONCATENATE("INDEX(tTrad[",tNM_list[[#This Row],[name]],"],MATCH(sl_language,tTrad[[Langue]:[Langue]],0))")</f>
        <v>INDEX(tTrad[over_gen_role_msg_14],MATCH(sl_language,tTrad[[Langue]:[Langue]],0))</v>
      </c>
      <c r="G136" s="20" t="str">
        <f ca="1">INDEX(INDIRECT("tTrad["&amp;tNM_list[[#This Row],[name]]&amp;"]"),MATCH(sl_language,tTrad[[Langue]:[Langue]],0))</f>
        <v>media::image</v>
      </c>
    </row>
    <row r="137" spans="2:7" ht="45" hidden="1" x14ac:dyDescent="0.25">
      <c r="B137" s="21" t="s">
        <v>228</v>
      </c>
      <c r="C137" s="20" t="s">
        <v>30</v>
      </c>
      <c r="E137" s="20" t="s">
        <v>30</v>
      </c>
      <c r="F137" s="20" t="str">
        <f>CONCATENATE("INDEX(tTrad[",tNM_list[[#This Row],[name]],"],MATCH(sl_language,tTrad[[Langue]:[Langue]],0))")</f>
        <v>INDEX(tTrad[over_gen_role_msg_15],MATCH(sl_language,tTrad[[Langue]:[Langue]],0))</v>
      </c>
      <c r="G137" s="20" t="str">
        <f ca="1">INDEX(INDIRECT("tTrad["&amp;tNM_list[[#This Row],[name]]&amp;"]"),MATCH(sl_language,tTrad[[Langue]:[Langue]],0))</f>
        <v>module</v>
      </c>
    </row>
    <row r="138" spans="2:7" ht="45" hidden="1" x14ac:dyDescent="0.25">
      <c r="B138" s="20" t="s">
        <v>229</v>
      </c>
      <c r="C138" s="20" t="s">
        <v>17</v>
      </c>
      <c r="E138" s="20" t="s">
        <v>17</v>
      </c>
      <c r="F138" s="20" t="str">
        <f>CONCATENATE("INDEX(tTrad[",tNM_list[[#This Row],[name]],"],MATCH(sl_language,tTrad[[Langue]:[Langue]],0))")</f>
        <v>INDEX(tTrad[over_gen_role_msg_2],MATCH(sl_language,tTrad[[Langue]:[Langue]],0))</v>
      </c>
      <c r="G138" s="20" t="str">
        <f ca="1">INDEX(INDIRECT("tTrad["&amp;tNM_list[[#This Row],[name]]&amp;"]"),MATCH(sl_language,tTrad[[Langue]:[Langue]],0))</f>
        <v>type</v>
      </c>
    </row>
    <row r="139" spans="2:7" ht="45" hidden="1" x14ac:dyDescent="0.25">
      <c r="B139" s="21" t="s">
        <v>230</v>
      </c>
      <c r="C139" s="20" t="s">
        <v>18</v>
      </c>
      <c r="E139" s="20" t="s">
        <v>18</v>
      </c>
      <c r="F139" s="20" t="str">
        <f>CONCATENATE("INDEX(tTrad[",tNM_list[[#This Row],[name]],"],MATCH(sl_language,tTrad[[Langue]:[Langue]],0))")</f>
        <v>INDEX(tTrad[over_gen_role_msg_3],MATCH(sl_language,tTrad[[Langue]:[Langue]],0))</v>
      </c>
      <c r="G139" s="20" t="str">
        <f ca="1">INDEX(INDIRECT("tTrad["&amp;tNM_list[[#This Row],[name]]&amp;"]"),MATCH(sl_language,tTrad[[Langue]:[Langue]],0))</f>
        <v>name</v>
      </c>
    </row>
    <row r="140" spans="2:7" ht="45" hidden="1" x14ac:dyDescent="0.25">
      <c r="B140" s="20" t="s">
        <v>231</v>
      </c>
      <c r="C140" s="20" t="s">
        <v>19</v>
      </c>
      <c r="E140" s="20" t="s">
        <v>19</v>
      </c>
      <c r="F140" s="20" t="str">
        <f>CONCATENATE("INDEX(tTrad[",tNM_list[[#This Row],[name]],"],MATCH(sl_language,tTrad[[Langue]:[Langue]],0))")</f>
        <v>INDEX(tTrad[over_gen_role_msg_4],MATCH(sl_language,tTrad[[Langue]:[Langue]],0))</v>
      </c>
      <c r="G140" s="20" t="str">
        <f ca="1">INDEX(INDIRECT("tTrad["&amp;tNM_list[[#This Row],[name]]&amp;"]"),MATCH(sl_language,tTrad[[Langue]:[Langue]],0))</f>
        <v>label::English</v>
      </c>
    </row>
    <row r="141" spans="2:7" ht="45" hidden="1" x14ac:dyDescent="0.25">
      <c r="B141" s="21" t="s">
        <v>232</v>
      </c>
      <c r="C141" s="20" t="s">
        <v>20</v>
      </c>
      <c r="E141" s="20" t="s">
        <v>20</v>
      </c>
      <c r="F141" s="20" t="str">
        <f>CONCATENATE("INDEX(tTrad[",tNM_list[[#This Row],[name]],"],MATCH(sl_language,tTrad[[Langue]:[Langue]],0))")</f>
        <v>INDEX(tTrad[over_gen_role_msg_5],MATCH(sl_language,tTrad[[Langue]:[Langue]],0))</v>
      </c>
      <c r="G141" s="20" t="str">
        <f ca="1">INDEX(INDIRECT("tTrad["&amp;tNM_list[[#This Row],[name]]&amp;"]"),MATCH(sl_language,tTrad[[Langue]:[Langue]],0))</f>
        <v>hint::English</v>
      </c>
    </row>
    <row r="142" spans="2:7" ht="45" hidden="1" x14ac:dyDescent="0.25">
      <c r="B142" s="20" t="s">
        <v>233</v>
      </c>
      <c r="C142" s="20" t="s">
        <v>21</v>
      </c>
      <c r="E142" s="20" t="s">
        <v>21</v>
      </c>
      <c r="F142" s="20" t="str">
        <f>CONCATENATE("INDEX(tTrad[",tNM_list[[#This Row],[name]],"],MATCH(sl_language,tTrad[[Langue]:[Langue]],0))")</f>
        <v>INDEX(tTrad[over_gen_role_msg_6],MATCH(sl_language,tTrad[[Langue]:[Langue]],0))</v>
      </c>
      <c r="G142" s="20" t="str">
        <f ca="1">INDEX(INDIRECT("tTrad["&amp;tNM_list[[#This Row],[name]]&amp;"]"),MATCH(sl_language,tTrad[[Langue]:[Langue]],0))</f>
        <v>constraint</v>
      </c>
    </row>
    <row r="143" spans="2:7" ht="45" hidden="1" x14ac:dyDescent="0.25">
      <c r="B143" s="21" t="s">
        <v>234</v>
      </c>
      <c r="C143" s="20" t="s">
        <v>372</v>
      </c>
      <c r="E143" s="20" t="s">
        <v>372</v>
      </c>
      <c r="F143" s="20" t="str">
        <f>CONCATENATE("INDEX(tTrad[",tNM_list[[#This Row],[name]],"],MATCH(sl_language,tTrad[[Langue]:[Langue]],0))")</f>
        <v>INDEX(tTrad[over_gen_role_msg_7],MATCH(sl_language,tTrad[[Langue]:[Langue]],0))</v>
      </c>
      <c r="G143" s="20" t="str">
        <f ca="1">INDEX(INDIRECT("tTrad["&amp;tNM_list[[#This Row],[name]]&amp;"]"),MATCH(sl_language,tTrad[[Langue]:[Langue]],0))</f>
        <v>constraint_message</v>
      </c>
    </row>
    <row r="144" spans="2:7" ht="45" hidden="1" x14ac:dyDescent="0.25">
      <c r="B144" s="20" t="s">
        <v>235</v>
      </c>
      <c r="C144" s="20" t="s">
        <v>23</v>
      </c>
      <c r="E144" s="20" t="s">
        <v>23</v>
      </c>
      <c r="F144" s="20" t="str">
        <f>CONCATENATE("INDEX(tTrad[",tNM_list[[#This Row],[name]],"],MATCH(sl_language,tTrad[[Langue]:[Langue]],0))")</f>
        <v>INDEX(tTrad[over_gen_role_msg_8],MATCH(sl_language,tTrad[[Langue]:[Langue]],0))</v>
      </c>
      <c r="G144" s="20" t="str">
        <f ca="1">INDEX(INDIRECT("tTrad["&amp;tNM_list[[#This Row],[name]]&amp;"]"),MATCH(sl_language,tTrad[[Langue]:[Langue]],0))</f>
        <v>calculation</v>
      </c>
    </row>
    <row r="145" spans="2:7" ht="45" hidden="1" x14ac:dyDescent="0.25">
      <c r="B145" s="21" t="s">
        <v>236</v>
      </c>
      <c r="C145" s="20" t="s">
        <v>24</v>
      </c>
      <c r="E145" s="20" t="s">
        <v>24</v>
      </c>
      <c r="F145" s="20" t="str">
        <f>CONCATENATE("INDEX(tTrad[",tNM_list[[#This Row],[name]],"],MATCH(sl_language,tTrad[[Langue]:[Langue]],0))")</f>
        <v>INDEX(tTrad[over_gen_role_msg_9],MATCH(sl_language,tTrad[[Langue]:[Langue]],0))</v>
      </c>
      <c r="G145" s="20" t="str">
        <f ca="1">INDEX(INDIRECT("tTrad["&amp;tNM_list[[#This Row],[name]]&amp;"]"),MATCH(sl_language,tTrad[[Langue]:[Langue]],0))</f>
        <v>relevant</v>
      </c>
    </row>
    <row r="146" spans="2:7" ht="30" hidden="1" x14ac:dyDescent="0.25">
      <c r="B146" s="20" t="s">
        <v>101</v>
      </c>
      <c r="C146" s="20" t="s">
        <v>373</v>
      </c>
      <c r="E146" s="20" t="s">
        <v>488</v>
      </c>
      <c r="F146" s="20" t="str">
        <f>CONCATENATE("INDEX(tTrad[",tNM_list[[#This Row],[name]],"],MATCH(sl_language,tTrad[[Langue]:[Langue]],0))")</f>
        <v>INDEX(tTrad[over_gen_subtitle_1],MATCH(sl_language,tTrad[[Langue]:[Langue]],0))</v>
      </c>
      <c r="G146" s="20" t="str">
        <f ca="1">INDEX(INDIRECT("tTrad["&amp;tNM_list[[#This Row],[name]]&amp;"]"),MATCH(sl_language,tTrad[[Langue]:[Langue]],0))</f>
        <v>I. General information</v>
      </c>
    </row>
    <row r="147" spans="2:7" ht="30" hidden="1" x14ac:dyDescent="0.25">
      <c r="B147" s="21" t="s">
        <v>238</v>
      </c>
      <c r="C147" s="20" t="s">
        <v>374</v>
      </c>
      <c r="E147" s="20" t="s">
        <v>489</v>
      </c>
      <c r="F147" s="20" t="str">
        <f>CONCATENATE("INDEX(tTrad[",tNM_list[[#This Row],[name]],"],MATCH(sl_language,tTrad[[Langue]:[Langue]],0))")</f>
        <v>INDEX(tTrad[over_gen_subtitle_2],MATCH(sl_language,tTrad[[Langue]:[Langue]],0))</v>
      </c>
      <c r="G147" s="20" t="str">
        <f ca="1">INDEX(INDIRECT("tTrad["&amp;tNM_list[[#This Row],[name]]&amp;"]"),MATCH(sl_language,tTrad[[Langue]:[Langue]],0))</f>
        <v>I.2. Role of columns</v>
      </c>
    </row>
    <row r="148" spans="2:7" ht="45" hidden="1" x14ac:dyDescent="0.25">
      <c r="B148" s="20" t="s">
        <v>239</v>
      </c>
      <c r="C148" s="20" t="s">
        <v>375</v>
      </c>
      <c r="E148" s="20" t="s">
        <v>490</v>
      </c>
      <c r="F148" s="20" t="str">
        <f>CONCATENATE("INDEX(tTrad[",tNM_list[[#This Row],[name]],"],MATCH(sl_language,tTrad[[Langue]:[Langue]],0))")</f>
        <v>INDEX(tTrad[over_gen_type_def_1],MATCH(sl_language,tTrad[[Langue]:[Langue]],0))</v>
      </c>
      <c r="G148" s="20" t="str">
        <f ca="1">INDEX(INDIRECT("tTrad["&amp;tNM_list[[#This Row],[name]]&amp;"]"),MATCH(sl_language,tTrad[[Langue]:[Langue]],0))</f>
        <v>For free text inputs.</v>
      </c>
    </row>
    <row r="149" spans="2:7" ht="45" hidden="1" x14ac:dyDescent="0.25">
      <c r="B149" s="21" t="s">
        <v>240</v>
      </c>
      <c r="C149" s="20" t="s">
        <v>376</v>
      </c>
      <c r="E149" s="20" t="s">
        <v>491</v>
      </c>
      <c r="F149" s="20" t="str">
        <f>CONCATENATE("INDEX(tTrad[",tNM_list[[#This Row],[name]],"],MATCH(sl_language,tTrad[[Langue]:[Langue]],0))")</f>
        <v>INDEX(tTrad[over_gen_type_def_10],MATCH(sl_language,tTrad[[Langue]:[Langue]],0))</v>
      </c>
      <c r="G149" s="20" t="str">
        <f ca="1">INDEX(INDIRECT("tTrad["&amp;tNM_list[[#This Row],[name]]&amp;"]"),MATCH(sl_language,tTrad[[Langue]:[Langue]],0))</f>
        <v>Select a date.</v>
      </c>
    </row>
    <row r="150" spans="2:7" ht="45" hidden="1" x14ac:dyDescent="0.25">
      <c r="B150" s="20" t="s">
        <v>241</v>
      </c>
      <c r="C150" s="20" t="s">
        <v>377</v>
      </c>
      <c r="E150" s="20" t="s">
        <v>492</v>
      </c>
      <c r="F150" s="20" t="str">
        <f>CONCATENATE("INDEX(tTrad[",tNM_list[[#This Row],[name]],"],MATCH(sl_language,tTrad[[Langue]:[Langue]],0))")</f>
        <v>INDEX(tTrad[over_gen_type_def_11],MATCH(sl_language,tTrad[[Langue]:[Langue]],0))</v>
      </c>
      <c r="G150" s="20" t="str">
        <f ca="1">INDEX(INDIRECT("tTrad["&amp;tNM_list[[#This Row],[name]]&amp;"]"),MATCH(sl_language,tTrad[[Langue]:[Langue]],0))</f>
        <v>Select a date &amp; time.</v>
      </c>
    </row>
    <row r="151" spans="2:7" ht="45" hidden="1" x14ac:dyDescent="0.25">
      <c r="B151" s="21" t="s">
        <v>242</v>
      </c>
      <c r="C151" s="20" t="s">
        <v>378</v>
      </c>
      <c r="E151" s="20" t="s">
        <v>493</v>
      </c>
      <c r="F151" s="20" t="str">
        <f>CONCATENATE("INDEX(tTrad[",tNM_list[[#This Row],[name]],"],MATCH(sl_language,tTrad[[Langue]:[Langue]],0))")</f>
        <v>INDEX(tTrad[over_gen_type_def_12],MATCH(sl_language,tTrad[[Langue]:[Langue]],0))</v>
      </c>
      <c r="G151" s="20" t="str">
        <f ca="1">INDEX(INDIRECT("tTrad["&amp;tNM_list[[#This Row],[name]]&amp;"]"),MATCH(sl_language,tTrad[[Langue]:[Langue]],0))</f>
        <v>Record audio.</v>
      </c>
    </row>
    <row r="152" spans="2:7" ht="45" hidden="1" x14ac:dyDescent="0.25">
      <c r="B152" s="20" t="s">
        <v>243</v>
      </c>
      <c r="C152" s="20" t="s">
        <v>379</v>
      </c>
      <c r="E152" s="20" t="s">
        <v>494</v>
      </c>
      <c r="F152" s="20" t="str">
        <f>CONCATENATE("INDEX(tTrad[",tNM_list[[#This Row],[name]],"],MATCH(sl_language,tTrad[[Langue]:[Langue]],0))")</f>
        <v>INDEX(tTrad[over_gen_type_def_13],MATCH(sl_language,tTrad[[Langue]:[Langue]],0))</v>
      </c>
      <c r="G152" s="20" t="str">
        <f ca="1">INDEX(INDIRECT("tTrad["&amp;tNM_list[[#This Row],[name]]&amp;"]"),MATCH(sl_language,tTrad[[Langue]:[Langue]],0))</f>
        <v>Record video.</v>
      </c>
    </row>
    <row r="153" spans="2:7" ht="45" hidden="1" x14ac:dyDescent="0.25">
      <c r="B153" s="21" t="s">
        <v>244</v>
      </c>
      <c r="C153" s="20" t="s">
        <v>380</v>
      </c>
      <c r="E153" s="20" t="s">
        <v>495</v>
      </c>
      <c r="F153" s="20" t="str">
        <f>CONCATENATE("INDEX(tTrad[",tNM_list[[#This Row],[name]],"],MATCH(sl_language,tTrad[[Langue]:[Langue]],0))")</f>
        <v>INDEX(tTrad[over_gen_type_def_14],MATCH(sl_language,tTrad[[Langue]:[Langue]],0))</v>
      </c>
      <c r="G153" s="20" t="str">
        <f ca="1">INDEX(INDIRECT("tTrad["&amp;tNM_list[[#This Row],[name]]&amp;"]"),MATCH(sl_language,tTrad[[Langue]:[Langue]],0))</f>
        <v>Performs a calculation.</v>
      </c>
    </row>
    <row r="154" spans="2:7" ht="45" hidden="1" x14ac:dyDescent="0.25">
      <c r="B154" s="20" t="s">
        <v>245</v>
      </c>
      <c r="C154" s="20" t="s">
        <v>381</v>
      </c>
      <c r="E154" s="20" t="s">
        <v>496</v>
      </c>
      <c r="F154" s="20" t="str">
        <f>CONCATENATE("INDEX(tTrad[",tNM_list[[#This Row],[name]],"],MATCH(sl_language,tTrad[[Langue]:[Langue]],0))")</f>
        <v>INDEX(tTrad[over_gen_type_def_2],MATCH(sl_language,tTrad[[Langue]:[Langue]],0))</v>
      </c>
      <c r="G154" s="20" t="str">
        <f ca="1">INDEX(INDIRECT("tTrad["&amp;tNM_list[[#This Row],[name]]&amp;"]"),MATCH(sl_language,tTrad[[Langue]:[Langue]],0))</f>
        <v>Round numbers entry.</v>
      </c>
    </row>
    <row r="155" spans="2:7" ht="45" hidden="1" x14ac:dyDescent="0.25">
      <c r="B155" s="21" t="s">
        <v>246</v>
      </c>
      <c r="C155" s="20" t="s">
        <v>382</v>
      </c>
      <c r="E155" s="20" t="s">
        <v>497</v>
      </c>
      <c r="F155" s="20" t="str">
        <f>CONCATENATE("INDEX(tTrad[",tNM_list[[#This Row],[name]],"],MATCH(sl_language,tTrad[[Langue]:[Langue]],0))")</f>
        <v>INDEX(tTrad[over_gen_type_def_3],MATCH(sl_language,tTrad[[Langue]:[Langue]],0))</v>
      </c>
      <c r="G155" s="20" t="str">
        <f ca="1">INDEX(INDIRECT("tTrad["&amp;tNM_list[[#This Row],[name]]&amp;"]"),MATCH(sl_language,tTrad[[Langue]:[Langue]],0))</f>
        <v>Decimal numbers entry.</v>
      </c>
    </row>
    <row r="156" spans="2:7" ht="135" hidden="1" x14ac:dyDescent="0.25">
      <c r="B156" s="20" t="s">
        <v>247</v>
      </c>
      <c r="C156" s="20" t="s">
        <v>383</v>
      </c>
      <c r="E156" s="20" t="s">
        <v>498</v>
      </c>
      <c r="F156" s="20" t="str">
        <f>CONCATENATE("INDEX(tTrad[",tNM_list[[#This Row],[name]],"],MATCH(sl_language,tTrad[[Langue]:[Langue]],0))")</f>
        <v>INDEX(tTrad[over_gen_type_def_4],MATCH(sl_language,tTrad[[Langue]:[Langue]],0))</v>
      </c>
      <c r="G156" s="20" t="str">
        <f ca="1">INDEX(INDIRECT("tTrad["&amp;tNM_list[[#This Row],[name]]&amp;"]"),MATCH(sl_language,tTrad[[Langue]:[Langue]],0))</f>
        <v>For multiple choice answer, where you can only select one answer among the list provided. [option] indicates that you must specify, in the « choices » sheet, where is the list of options provided. If the name of your list is “foodtype”, this would read “select_one [foodtype]".</v>
      </c>
    </row>
    <row r="157" spans="2:7" ht="45" hidden="1" x14ac:dyDescent="0.25">
      <c r="B157" s="21" t="s">
        <v>248</v>
      </c>
      <c r="C157" s="20" t="s">
        <v>384</v>
      </c>
      <c r="E157" s="20" t="s">
        <v>499</v>
      </c>
      <c r="F157" s="20" t="str">
        <f>CONCATENATE("INDEX(tTrad[",tNM_list[[#This Row],[name]],"],MATCH(sl_language,tTrad[[Langue]:[Langue]],0))")</f>
        <v>INDEX(tTrad[over_gen_type_def_5],MATCH(sl_language,tTrad[[Langue]:[Langue]],0))</v>
      </c>
      <c r="G157" s="20" t="str">
        <f ca="1">INDEX(INDIRECT("tTrad["&amp;tNM_list[[#This Row],[name]]&amp;"]"),MATCH(sl_language,tTrad[[Langue]:[Langue]],0))</f>
        <v>Same as "select_one", except that the user can choose as many options as he wants.</v>
      </c>
    </row>
    <row r="158" spans="2:7" ht="45" hidden="1" x14ac:dyDescent="0.25">
      <c r="B158" s="20" t="s">
        <v>249</v>
      </c>
      <c r="C158" s="20" t="s">
        <v>385</v>
      </c>
      <c r="E158" s="20" t="s">
        <v>500</v>
      </c>
      <c r="F158" s="20" t="str">
        <f>CONCATENATE("INDEX(tTrad[",tNM_list[[#This Row],[name]],"],MATCH(sl_language,tTrad[[Langue]:[Langue]],0))")</f>
        <v>INDEX(tTrad[over_gen_type_def_6],MATCH(sl_language,tTrad[[Langue]:[Langue]],0))</v>
      </c>
      <c r="G158" s="20" t="str">
        <f ca="1">INDEX(INDIRECT("tTrad["&amp;tNM_list[[#This Row],[name]]&amp;"]"),MATCH(sl_language,tTrad[[Langue]:[Langue]],0))</f>
        <v>Prints a note on the screen, but doesn’t allow any input.</v>
      </c>
    </row>
    <row r="159" spans="2:7" ht="45" hidden="1" x14ac:dyDescent="0.25">
      <c r="B159" s="21" t="s">
        <v>250</v>
      </c>
      <c r="C159" s="20" t="s">
        <v>386</v>
      </c>
      <c r="E159" s="20" t="s">
        <v>501</v>
      </c>
      <c r="F159" s="20" t="str">
        <f>CONCATENATE("INDEX(tTrad[",tNM_list[[#This Row],[name]],"],MATCH(sl_language,tTrad[[Langue]:[Langue]],0))")</f>
        <v>INDEX(tTrad[over_gen_type_def_7],MATCH(sl_language,tTrad[[Langue]:[Langue]],0))</v>
      </c>
      <c r="G159" s="20" t="str">
        <f ca="1">INDEX(INDIRECT("tTrad["&amp;tNM_list[[#This Row],[name]]&amp;"]"),MATCH(sl_language,tTrad[[Langue]:[Langue]],0))</f>
        <v>To collect GPS coordinates.</v>
      </c>
    </row>
    <row r="160" spans="2:7" ht="45" hidden="1" x14ac:dyDescent="0.25">
      <c r="B160" s="20" t="s">
        <v>251</v>
      </c>
      <c r="C160" s="20" t="s">
        <v>387</v>
      </c>
      <c r="E160" s="20" t="s">
        <v>502</v>
      </c>
      <c r="F160" s="20" t="str">
        <f>CONCATENATE("INDEX(tTrad[",tNM_list[[#This Row],[name]],"],MATCH(sl_language,tTrad[[Langue]:[Langue]],0))")</f>
        <v>INDEX(tTrad[over_gen_type_def_8],MATCH(sl_language,tTrad[[Langue]:[Langue]],0))</v>
      </c>
      <c r="G160" s="20" t="str">
        <f ca="1">INDEX(INDIRECT("tTrad["&amp;tNM_list[[#This Row],[name]]&amp;"]"),MATCH(sl_language,tTrad[[Langue]:[Langue]],0))</f>
        <v>To take a picture.</v>
      </c>
    </row>
    <row r="161" spans="2:7" ht="45" hidden="1" x14ac:dyDescent="0.25">
      <c r="B161" s="21" t="s">
        <v>252</v>
      </c>
      <c r="C161" s="20" t="s">
        <v>388</v>
      </c>
      <c r="E161" s="20" t="s">
        <v>503</v>
      </c>
      <c r="F161" s="20" t="str">
        <f>CONCATENATE("INDEX(tTrad[",tNM_list[[#This Row],[name]],"],MATCH(sl_language,tTrad[[Langue]:[Langue]],0))")</f>
        <v>INDEX(tTrad[over_gen_type_def_9],MATCH(sl_language,tTrad[[Langue]:[Langue]],0))</v>
      </c>
      <c r="G161" s="20" t="str">
        <f ca="1">INDEX(INDIRECT("tTrad["&amp;tNM_list[[#This Row],[name]]&amp;"]"),MATCH(sl_language,tTrad[[Langue]:[Langue]],0))</f>
        <v>To analyse a barcode, but requires additional applications for this.</v>
      </c>
    </row>
    <row r="162" spans="2:7" ht="45" hidden="1" x14ac:dyDescent="0.25">
      <c r="B162" s="20" t="s">
        <v>253</v>
      </c>
      <c r="C162" s="20" t="s">
        <v>2</v>
      </c>
      <c r="E162" s="20" t="s">
        <v>2</v>
      </c>
      <c r="F162" s="20" t="str">
        <f>CONCATENATE("INDEX(tTrad[",tNM_list[[#This Row],[name]],"],MATCH(sl_language,tTrad[[Langue]:[Langue]],0))")</f>
        <v>INDEX(tTrad[over_gen_type_msg_1],MATCH(sl_language,tTrad[[Langue]:[Langue]],0))</v>
      </c>
      <c r="G162" s="20" t="str">
        <f ca="1">INDEX(INDIRECT("tTrad["&amp;tNM_list[[#This Row],[name]]&amp;"]"),MATCH(sl_language,tTrad[[Langue]:[Langue]],0))</f>
        <v>text</v>
      </c>
    </row>
    <row r="163" spans="2:7" ht="45" hidden="1" x14ac:dyDescent="0.25">
      <c r="B163" s="21" t="s">
        <v>254</v>
      </c>
      <c r="C163" s="20" t="s">
        <v>11</v>
      </c>
      <c r="E163" s="20" t="s">
        <v>11</v>
      </c>
      <c r="F163" s="20" t="str">
        <f>CONCATENATE("INDEX(tTrad[",tNM_list[[#This Row],[name]],"],MATCH(sl_language,tTrad[[Langue]:[Langue]],0))")</f>
        <v>INDEX(tTrad[over_gen_type_msg_10],MATCH(sl_language,tTrad[[Langue]:[Langue]],0))</v>
      </c>
      <c r="G163" s="20" t="str">
        <f ca="1">INDEX(INDIRECT("tTrad["&amp;tNM_list[[#This Row],[name]]&amp;"]"),MATCH(sl_language,tTrad[[Langue]:[Langue]],0))</f>
        <v>date</v>
      </c>
    </row>
    <row r="164" spans="2:7" ht="45" hidden="1" x14ac:dyDescent="0.25">
      <c r="B164" s="20" t="s">
        <v>255</v>
      </c>
      <c r="C164" s="20" t="s">
        <v>12</v>
      </c>
      <c r="E164" s="20" t="s">
        <v>12</v>
      </c>
      <c r="F164" s="20" t="str">
        <f>CONCATENATE("INDEX(tTrad[",tNM_list[[#This Row],[name]],"],MATCH(sl_language,tTrad[[Langue]:[Langue]],0))")</f>
        <v>INDEX(tTrad[over_gen_type_msg_11],MATCH(sl_language,tTrad[[Langue]:[Langue]],0))</v>
      </c>
      <c r="G164" s="20" t="str">
        <f ca="1">INDEX(INDIRECT("tTrad["&amp;tNM_list[[#This Row],[name]]&amp;"]"),MATCH(sl_language,tTrad[[Langue]:[Langue]],0))</f>
        <v>datetime</v>
      </c>
    </row>
    <row r="165" spans="2:7" ht="45" hidden="1" x14ac:dyDescent="0.25">
      <c r="B165" s="21" t="s">
        <v>256</v>
      </c>
      <c r="C165" s="20" t="s">
        <v>13</v>
      </c>
      <c r="E165" s="20" t="s">
        <v>13</v>
      </c>
      <c r="F165" s="20" t="str">
        <f>CONCATENATE("INDEX(tTrad[",tNM_list[[#This Row],[name]],"],MATCH(sl_language,tTrad[[Langue]:[Langue]],0))")</f>
        <v>INDEX(tTrad[over_gen_type_msg_12],MATCH(sl_language,tTrad[[Langue]:[Langue]],0))</v>
      </c>
      <c r="G165" s="20" t="str">
        <f ca="1">INDEX(INDIRECT("tTrad["&amp;tNM_list[[#This Row],[name]]&amp;"]"),MATCH(sl_language,tTrad[[Langue]:[Langue]],0))</f>
        <v>audio</v>
      </c>
    </row>
    <row r="166" spans="2:7" ht="45" hidden="1" x14ac:dyDescent="0.25">
      <c r="B166" s="20" t="s">
        <v>257</v>
      </c>
      <c r="C166" s="20" t="s">
        <v>14</v>
      </c>
      <c r="E166" s="20" t="s">
        <v>14</v>
      </c>
      <c r="F166" s="20" t="str">
        <f>CONCATENATE("INDEX(tTrad[",tNM_list[[#This Row],[name]],"],MATCH(sl_language,tTrad[[Langue]:[Langue]],0))")</f>
        <v>INDEX(tTrad[over_gen_type_msg_13],MATCH(sl_language,tTrad[[Langue]:[Langue]],0))</v>
      </c>
      <c r="G166" s="20" t="str">
        <f ca="1">INDEX(INDIRECT("tTrad["&amp;tNM_list[[#This Row],[name]]&amp;"]"),MATCH(sl_language,tTrad[[Langue]:[Langue]],0))</f>
        <v>video</v>
      </c>
    </row>
    <row r="167" spans="2:7" ht="45" hidden="1" x14ac:dyDescent="0.25">
      <c r="B167" s="21" t="s">
        <v>258</v>
      </c>
      <c r="C167" s="20" t="s">
        <v>15</v>
      </c>
      <c r="E167" s="20" t="s">
        <v>15</v>
      </c>
      <c r="F167" s="20" t="str">
        <f>CONCATENATE("INDEX(tTrad[",tNM_list[[#This Row],[name]],"],MATCH(sl_language,tTrad[[Langue]:[Langue]],0))")</f>
        <v>INDEX(tTrad[over_gen_type_msg_14],MATCH(sl_language,tTrad[[Langue]:[Langue]],0))</v>
      </c>
      <c r="G167" s="20" t="str">
        <f ca="1">INDEX(INDIRECT("tTrad["&amp;tNM_list[[#This Row],[name]]&amp;"]"),MATCH(sl_language,tTrad[[Langue]:[Langue]],0))</f>
        <v>calculate</v>
      </c>
    </row>
    <row r="168" spans="2:7" ht="45" hidden="1" x14ac:dyDescent="0.25">
      <c r="B168" s="20" t="s">
        <v>259</v>
      </c>
      <c r="C168" s="20" t="s">
        <v>389</v>
      </c>
      <c r="E168" s="20" t="s">
        <v>3</v>
      </c>
      <c r="F168" s="20" t="str">
        <f>CONCATENATE("INDEX(tTrad[",tNM_list[[#This Row],[name]],"],MATCH(sl_language,tTrad[[Langue]:[Langue]],0))")</f>
        <v>INDEX(tTrad[over_gen_type_msg_2],MATCH(sl_language,tTrad[[Langue]:[Langue]],0))</v>
      </c>
      <c r="G168" s="20" t="str">
        <f ca="1">INDEX(INDIRECT("tTrad["&amp;tNM_list[[#This Row],[name]]&amp;"]"),MATCH(sl_language,tTrad[[Langue]:[Langue]],0))</f>
        <v>integer</v>
      </c>
    </row>
    <row r="169" spans="2:7" ht="45" hidden="1" x14ac:dyDescent="0.25">
      <c r="B169" s="21" t="s">
        <v>260</v>
      </c>
      <c r="C169" s="20" t="s">
        <v>390</v>
      </c>
      <c r="E169" s="20" t="s">
        <v>4</v>
      </c>
      <c r="F169" s="20" t="str">
        <f>CONCATENATE("INDEX(tTrad[",tNM_list[[#This Row],[name]],"],MATCH(sl_language,tTrad[[Langue]:[Langue]],0))")</f>
        <v>INDEX(tTrad[over_gen_type_msg_3],MATCH(sl_language,tTrad[[Langue]:[Langue]],0))</v>
      </c>
      <c r="G169" s="20" t="str">
        <f ca="1">INDEX(INDIRECT("tTrad["&amp;tNM_list[[#This Row],[name]]&amp;"]"),MATCH(sl_language,tTrad[[Langue]:[Langue]],0))</f>
        <v>decimal</v>
      </c>
    </row>
    <row r="170" spans="2:7" ht="45" hidden="1" x14ac:dyDescent="0.25">
      <c r="B170" s="20" t="s">
        <v>261</v>
      </c>
      <c r="C170" s="20" t="s">
        <v>5</v>
      </c>
      <c r="E170" s="20" t="s">
        <v>5</v>
      </c>
      <c r="F170" s="20" t="str">
        <f>CONCATENATE("INDEX(tTrad[",tNM_list[[#This Row],[name]],"],MATCH(sl_language,tTrad[[Langue]:[Langue]],0))")</f>
        <v>INDEX(tTrad[over_gen_type_msg_4],MATCH(sl_language,tTrad[[Langue]:[Langue]],0))</v>
      </c>
      <c r="G170" s="20" t="str">
        <f ca="1">INDEX(INDIRECT("tTrad["&amp;tNM_list[[#This Row],[name]]&amp;"]"),MATCH(sl_language,tTrad[[Langue]:[Langue]],0))</f>
        <v>select_one [options]</v>
      </c>
    </row>
    <row r="171" spans="2:7" ht="45" hidden="1" x14ac:dyDescent="0.25">
      <c r="B171" s="21" t="s">
        <v>262</v>
      </c>
      <c r="C171" s="20" t="s">
        <v>6</v>
      </c>
      <c r="E171" s="20" t="s">
        <v>6</v>
      </c>
      <c r="F171" s="20" t="str">
        <f>CONCATENATE("INDEX(tTrad[",tNM_list[[#This Row],[name]],"],MATCH(sl_language,tTrad[[Langue]:[Langue]],0))")</f>
        <v>INDEX(tTrad[over_gen_type_msg_5],MATCH(sl_language,tTrad[[Langue]:[Langue]],0))</v>
      </c>
      <c r="G171" s="20" t="str">
        <f ca="1">INDEX(INDIRECT("tTrad["&amp;tNM_list[[#This Row],[name]]&amp;"]"),MATCH(sl_language,tTrad[[Langue]:[Langue]],0))</f>
        <v>select_multiple [options]</v>
      </c>
    </row>
    <row r="172" spans="2:7" ht="45" hidden="1" x14ac:dyDescent="0.25">
      <c r="B172" s="20" t="s">
        <v>263</v>
      </c>
      <c r="C172" s="20" t="s">
        <v>391</v>
      </c>
      <c r="E172" s="20" t="s">
        <v>7</v>
      </c>
      <c r="F172" s="20" t="str">
        <f>CONCATENATE("INDEX(tTrad[",tNM_list[[#This Row],[name]],"],MATCH(sl_language,tTrad[[Langue]:[Langue]],0))")</f>
        <v>INDEX(tTrad[over_gen_type_msg_6],MATCH(sl_language,tTrad[[Langue]:[Langue]],0))</v>
      </c>
      <c r="G172" s="20" t="str">
        <f ca="1">INDEX(INDIRECT("tTrad["&amp;tNM_list[[#This Row],[name]]&amp;"]"),MATCH(sl_language,tTrad[[Langue]:[Langue]],0))</f>
        <v>note</v>
      </c>
    </row>
    <row r="173" spans="2:7" ht="45" hidden="1" x14ac:dyDescent="0.25">
      <c r="B173" s="21" t="s">
        <v>264</v>
      </c>
      <c r="C173" s="20" t="s">
        <v>8</v>
      </c>
      <c r="E173" s="20" t="s">
        <v>8</v>
      </c>
      <c r="F173" s="20" t="str">
        <f>CONCATENATE("INDEX(tTrad[",tNM_list[[#This Row],[name]],"],MATCH(sl_language,tTrad[[Langue]:[Langue]],0))")</f>
        <v>INDEX(tTrad[over_gen_type_msg_7],MATCH(sl_language,tTrad[[Langue]:[Langue]],0))</v>
      </c>
      <c r="G173" s="20" t="str">
        <f ca="1">INDEX(INDIRECT("tTrad["&amp;tNM_list[[#This Row],[name]]&amp;"]"),MATCH(sl_language,tTrad[[Langue]:[Langue]],0))</f>
        <v>geopoint</v>
      </c>
    </row>
    <row r="174" spans="2:7" ht="45" hidden="1" x14ac:dyDescent="0.25">
      <c r="B174" s="20" t="s">
        <v>265</v>
      </c>
      <c r="C174" s="20" t="s">
        <v>9</v>
      </c>
      <c r="E174" s="20" t="s">
        <v>9</v>
      </c>
      <c r="F174" s="20" t="str">
        <f>CONCATENATE("INDEX(tTrad[",tNM_list[[#This Row],[name]],"],MATCH(sl_language,tTrad[[Langue]:[Langue]],0))")</f>
        <v>INDEX(tTrad[over_gen_type_msg_8],MATCH(sl_language,tTrad[[Langue]:[Langue]],0))</v>
      </c>
      <c r="G174" s="20" t="str">
        <f ca="1">INDEX(INDIRECT("tTrad["&amp;tNM_list[[#This Row],[name]]&amp;"]"),MATCH(sl_language,tTrad[[Langue]:[Langue]],0))</f>
        <v>image</v>
      </c>
    </row>
    <row r="175" spans="2:7" ht="45" hidden="1" x14ac:dyDescent="0.25">
      <c r="B175" s="21" t="s">
        <v>266</v>
      </c>
      <c r="C175" s="20" t="s">
        <v>392</v>
      </c>
      <c r="E175" s="20" t="s">
        <v>10</v>
      </c>
      <c r="F175" s="20" t="str">
        <f>CONCATENATE("INDEX(tTrad[",tNM_list[[#This Row],[name]],"],MATCH(sl_language,tTrad[[Langue]:[Langue]],0))")</f>
        <v>INDEX(tTrad[over_gen_type_msg_9],MATCH(sl_language,tTrad[[Langue]:[Langue]],0))</v>
      </c>
      <c r="G175" s="20" t="str">
        <f ca="1">INDEX(INDIRECT("tTrad["&amp;tNM_list[[#This Row],[name]]&amp;"]"),MATCH(sl_language,tTrad[[Langue]:[Langue]],0))</f>
        <v>barcode</v>
      </c>
    </row>
    <row r="176" spans="2:7" ht="45" hidden="1" x14ac:dyDescent="0.25">
      <c r="B176" s="20" t="s">
        <v>267</v>
      </c>
      <c r="C176" s="20" t="s">
        <v>373</v>
      </c>
      <c r="E176" s="20" t="s">
        <v>488</v>
      </c>
      <c r="F176" s="20" t="str">
        <f>CONCATENATE("INDEX(tTrad[",tNM_list[[#This Row],[name]],"],MATCH(sl_language,tTrad[[Langue]:[Langue]],0))")</f>
        <v>INDEX(tTrad[over_gen_type_subtitle_1],MATCH(sl_language,tTrad[[Langue]:[Langue]],0))</v>
      </c>
      <c r="G176" s="20" t="str">
        <f ca="1">INDEX(INDIRECT("tTrad["&amp;tNM_list[[#This Row],[name]]&amp;"]"),MATCH(sl_language,tTrad[[Langue]:[Langue]],0))</f>
        <v>I.1.  Type of questions (or variables)</v>
      </c>
    </row>
    <row r="177" spans="2:7" ht="210" hidden="1" x14ac:dyDescent="0.25">
      <c r="B177" s="21" t="s">
        <v>268</v>
      </c>
      <c r="C177" s="20" t="s">
        <v>586</v>
      </c>
      <c r="E177" s="20" t="s">
        <v>587</v>
      </c>
      <c r="F177" s="20" t="str">
        <f>CONCATENATE("INDEX(tTrad[",tNM_list[[#This Row],[name]],"],MATCH(sl_language,tTrad[[Langue]:[Langue]],0))")</f>
        <v>INDEX(tTrad[over_grp_msg_1],MATCH(sl_language,tTrad[[Langue]:[Langue]],0))</v>
      </c>
      <c r="G177" s="20" t="str">
        <f ca="1">INDEX(INDIRECT("tTrad["&amp;tNM_list[[#This Row],[name]]&amp;"]"),MATCH(sl_language,tTrad[[Langue]:[Langue]],0))</f>
        <v xml:space="preserve">Grouping questions can have different purposes: (1) to specify a setting for a whole group of questions rather than just one (a skip pattern, or to make them appear on a given screen...) (2) to facilitate analysis by making the analysis tool understand that there is a link between the questions (see example below). The questions need to be regrouped between a "begin group" and "end group" prompt.
 </v>
      </c>
    </row>
    <row r="178" spans="2:7" ht="315" hidden="1" x14ac:dyDescent="0.25">
      <c r="B178" s="20" t="s">
        <v>269</v>
      </c>
      <c r="C178" s="20" t="s">
        <v>394</v>
      </c>
      <c r="E178" s="20" t="s">
        <v>588</v>
      </c>
      <c r="F178" s="20" t="str">
        <f>CONCATENATE("INDEX(tTrad[",tNM_list[[#This Row],[name]],"],MATCH(sl_language,tTrad[[Langue]:[Langue]],0))")</f>
        <v>INDEX(tTrad[over_rpt_msg_1],MATCH(sl_language,tTrad[[Langue]:[Langue]],0))</v>
      </c>
      <c r="G178" s="20" t="str">
        <f ca="1">INDEX(INDIRECT("tTrad["&amp;tNM_list[[#This Row],[name]]&amp;"]"),MATCH(sl_language,tTrad[[Langue]:[Langue]],0))</f>
        <v>A "repeat" group of questions means that the related questions will be asked a number of times. The questions need to be regrouped between a "begin repeat" and "end repeat" prompt. If nothing is specified in the "repeat_count" column, the number of questions will be repeated until the enumetor mentions that he does not want to add a new group of questions. If either a number of else the name of a previous question is specified in the "repeat_column" (as is the case here, with the number of containers), then the group of questions will automatically appear as many times as it corresponds to.</v>
      </c>
    </row>
    <row r="179" spans="2:7" ht="45" hidden="1" x14ac:dyDescent="0.25">
      <c r="B179" s="21" t="s">
        <v>270</v>
      </c>
      <c r="C179" s="20" t="s">
        <v>395</v>
      </c>
      <c r="E179" s="20" t="s">
        <v>506</v>
      </c>
      <c r="F179" s="20" t="str">
        <f>CONCATENATE("INDEX(tTrad[",tNM_list[[#This Row],[name]],"],MATCH(sl_language,tTrad[[Langue]:[Langue]],0))")</f>
        <v>INDEX(tTrad[over_settings_maintitle],MATCH(sl_language,tTrad[[Langue]:[Langue]],0))</v>
      </c>
      <c r="G179" s="20" t="str">
        <f ca="1">INDEX(INDIRECT("tTrad["&amp;tNM_list[[#This Row],[name]]&amp;"]"),MATCH(sl_language,tTrad[[Langue]:[Langue]],0))</f>
        <v>II. Specific settings</v>
      </c>
    </row>
    <row r="180" spans="2:7" ht="60" hidden="1" x14ac:dyDescent="0.25">
      <c r="B180" s="20" t="s">
        <v>271</v>
      </c>
      <c r="C180" s="20" t="s">
        <v>396</v>
      </c>
      <c r="E180" s="20" t="s">
        <v>507</v>
      </c>
      <c r="F180" s="20" t="str">
        <f>CONCATENATE("INDEX(tTrad[",tNM_list[[#This Row],[name]],"],MATCH(sl_language,tTrad[[Langue]:[Langue]],0))")</f>
        <v>INDEX(tTrad[over_settings_msg_1],MATCH(sl_language,tTrad[[Langue]:[Langue]],0))</v>
      </c>
      <c r="G180" s="20" t="str">
        <f ca="1">INDEX(INDIRECT("tTrad["&amp;tNM_list[[#This Row],[name]]&amp;"]"),MATCH(sl_language,tTrad[[Langue]:[Langue]],0))</f>
        <v>The section below describes specific settings that one can define for each question or group of questions.</v>
      </c>
    </row>
    <row r="181" spans="2:7" ht="45" hidden="1" x14ac:dyDescent="0.25">
      <c r="B181" s="21" t="s">
        <v>272</v>
      </c>
      <c r="C181" s="20" t="s">
        <v>397</v>
      </c>
      <c r="E181" s="20" t="s">
        <v>508</v>
      </c>
      <c r="F181" s="20" t="str">
        <f>CONCATENATE("INDEX(tTrad[",tNM_list[[#This Row],[name]],"],MATCH(sl_language,tTrad[[Langue]:[Langue]],0))")</f>
        <v>INDEX(tTrad[over_settings_subtitle_1],MATCH(sl_language,tTrad[[Langue]:[Langue]],0))</v>
      </c>
      <c r="G181" s="20" t="str">
        <f ca="1">INDEX(INDIRECT("tTrad["&amp;tNM_list[[#This Row],[name]]&amp;"]"),MATCH(sl_language,tTrad[[Langue]:[Langue]],0))</f>
        <v>II.1  Constraints on data</v>
      </c>
    </row>
    <row r="182" spans="2:7" ht="45" hidden="1" x14ac:dyDescent="0.25">
      <c r="B182" s="20" t="s">
        <v>273</v>
      </c>
      <c r="C182" s="20" t="s">
        <v>398</v>
      </c>
      <c r="E182" s="20" t="s">
        <v>509</v>
      </c>
      <c r="F182" s="20" t="str">
        <f>CONCATENATE("INDEX(tTrad[",tNM_list[[#This Row],[name]],"],MATCH(sl_language,tTrad[[Langue]:[Langue]],0))")</f>
        <v>INDEX(tTrad[over_settings_subtitle_2],MATCH(sl_language,tTrad[[Langue]:[Langue]],0))</v>
      </c>
      <c r="G182" s="20" t="str">
        <f ca="1">INDEX(INDIRECT("tTrad["&amp;tNM_list[[#This Row],[name]]&amp;"]"),MATCH(sl_language,tTrad[[Langue]:[Langue]],0))</f>
        <v>II.2  Conditional questions (“relevant”)</v>
      </c>
    </row>
    <row r="183" spans="2:7" ht="45" hidden="1" x14ac:dyDescent="0.25">
      <c r="B183" s="21" t="s">
        <v>274</v>
      </c>
      <c r="C183" s="20" t="s">
        <v>399</v>
      </c>
      <c r="E183" s="20" t="s">
        <v>510</v>
      </c>
      <c r="F183" s="20" t="str">
        <f>CONCATENATE("INDEX(tTrad[",tNM_list[[#This Row],[name]],"],MATCH(sl_language,tTrad[[Langue]:[Langue]],0))")</f>
        <v>INDEX(tTrad[over_settings_subtitle_3],MATCH(sl_language,tTrad[[Langue]:[Langue]],0))</v>
      </c>
      <c r="G183" s="20" t="str">
        <f ca="1">INDEX(INDIRECT("tTrad["&amp;tNM_list[[#This Row],[name]]&amp;"]"),MATCH(sl_language,tTrad[[Langue]:[Langue]],0))</f>
        <v>II.3.  Calculations</v>
      </c>
    </row>
    <row r="184" spans="2:7" ht="45" hidden="1" x14ac:dyDescent="0.25">
      <c r="B184" s="20" t="s">
        <v>275</v>
      </c>
      <c r="C184" s="20" t="s">
        <v>400</v>
      </c>
      <c r="E184" s="20" t="s">
        <v>511</v>
      </c>
      <c r="F184" s="20" t="str">
        <f>CONCATENATE("INDEX(tTrad[",tNM_list[[#This Row],[name]],"],MATCH(sl_language,tTrad[[Langue]:[Langue]],0))")</f>
        <v>INDEX(tTrad[over_settings_subtitle_4],MATCH(sl_language,tTrad[[Langue]:[Langue]],0))</v>
      </c>
      <c r="G184" s="20" t="str">
        <f ca="1">INDEX(INDIRECT("tTrad["&amp;tNM_list[[#This Row],[name]]&amp;"]"),MATCH(sl_language,tTrad[[Langue]:[Langue]],0))</f>
        <v>II.4  Appearance</v>
      </c>
    </row>
    <row r="185" spans="2:7" ht="45" hidden="1" x14ac:dyDescent="0.25">
      <c r="B185" s="21" t="s">
        <v>276</v>
      </c>
      <c r="C185" s="20" t="s">
        <v>373</v>
      </c>
      <c r="E185" s="20" t="s">
        <v>488</v>
      </c>
      <c r="F185" s="20" t="str">
        <f>CONCATENATE("INDEX(tTrad[",tNM_list[[#This Row],[name]],"],MATCH(sl_language,tTrad[[Langue]:[Langue]],0))")</f>
        <v>INDEX(tTrad[over_type_subtitle_1],MATCH(sl_language,tTrad[[Langue]:[Langue]],0))</v>
      </c>
      <c r="G185" s="20" t="str">
        <f ca="1">INDEX(INDIRECT("tTrad["&amp;tNM_list[[#This Row],[name]]&amp;"]"),MATCH(sl_language,tTrad[[Langue]:[Langue]],0))</f>
        <v>I.1.  Type of questions (or variables)</v>
      </c>
    </row>
    <row r="186" spans="2:7" hidden="1" x14ac:dyDescent="0.25">
      <c r="B186" s="21"/>
    </row>
    <row r="187" spans="2:7" hidden="1" x14ac:dyDescent="0.25"/>
    <row r="188" spans="2:7" hidden="1" x14ac:dyDescent="0.25">
      <c r="B188" s="21"/>
    </row>
    <row r="189" spans="2:7" hidden="1" x14ac:dyDescent="0.25"/>
    <row r="190" spans="2:7" hidden="1" x14ac:dyDescent="0.25">
      <c r="B190" s="21"/>
    </row>
    <row r="191" spans="2:7" hidden="1" x14ac:dyDescent="0.25"/>
    <row r="192" spans="2:7" hidden="1" x14ac:dyDescent="0.25">
      <c r="B192" s="21"/>
    </row>
    <row r="193" spans="2:2" hidden="1" x14ac:dyDescent="0.25"/>
    <row r="194" spans="2:2" hidden="1" x14ac:dyDescent="0.25">
      <c r="B194" s="21"/>
    </row>
    <row r="195" spans="2:2" hidden="1" x14ac:dyDescent="0.25"/>
    <row r="196" spans="2:2" hidden="1" x14ac:dyDescent="0.25">
      <c r="B196" s="21"/>
    </row>
    <row r="197" spans="2:2" hidden="1" x14ac:dyDescent="0.25"/>
    <row r="198" spans="2:2" hidden="1" x14ac:dyDescent="0.25">
      <c r="B198" s="21"/>
    </row>
    <row r="199" spans="2:2" hidden="1" x14ac:dyDescent="0.25"/>
    <row r="200" spans="2:2" hidden="1" x14ac:dyDescent="0.25">
      <c r="B200" s="21"/>
    </row>
    <row r="201" spans="2:2" hidden="1" x14ac:dyDescent="0.25"/>
    <row r="202" spans="2:2" hidden="1" x14ac:dyDescent="0.25">
      <c r="B202" s="21"/>
    </row>
    <row r="203" spans="2:2" hidden="1" x14ac:dyDescent="0.25"/>
    <row r="204" spans="2:2" hidden="1" x14ac:dyDescent="0.25">
      <c r="B204" s="21"/>
    </row>
    <row r="205" spans="2:2" hidden="1" x14ac:dyDescent="0.25"/>
    <row r="206" spans="2:2" hidden="1" x14ac:dyDescent="0.25">
      <c r="B206" s="21"/>
    </row>
    <row r="207" spans="2:2" hidden="1" x14ac:dyDescent="0.25"/>
    <row r="208" spans="2:2" hidden="1" x14ac:dyDescent="0.25">
      <c r="B208" s="21"/>
    </row>
    <row r="209" spans="2:2" hidden="1" x14ac:dyDescent="0.25"/>
    <row r="210" spans="2:2" hidden="1" x14ac:dyDescent="0.25">
      <c r="B210" s="21"/>
    </row>
    <row r="211" spans="2:2" hidden="1" x14ac:dyDescent="0.25"/>
    <row r="212" spans="2:2" hidden="1" x14ac:dyDescent="0.25">
      <c r="B212" s="21"/>
    </row>
    <row r="213" spans="2:2" hidden="1" x14ac:dyDescent="0.25"/>
    <row r="214" spans="2:2" hidden="1" x14ac:dyDescent="0.25">
      <c r="B214" s="21"/>
    </row>
    <row r="215" spans="2:2" hidden="1" x14ac:dyDescent="0.25"/>
    <row r="216" spans="2:2" hidden="1" x14ac:dyDescent="0.25">
      <c r="B216" s="21"/>
    </row>
    <row r="217" spans="2:2" hidden="1" x14ac:dyDescent="0.25"/>
    <row r="218" spans="2:2" hidden="1" x14ac:dyDescent="0.25">
      <c r="B218" s="21"/>
    </row>
    <row r="219" spans="2:2" hidden="1" x14ac:dyDescent="0.25"/>
    <row r="220" spans="2:2" hidden="1" x14ac:dyDescent="0.25">
      <c r="B220" s="21"/>
    </row>
    <row r="221" spans="2:2" hidden="1" x14ac:dyDescent="0.25"/>
    <row r="222" spans="2:2" hidden="1" x14ac:dyDescent="0.25">
      <c r="B222" s="21"/>
    </row>
    <row r="223" spans="2:2" hidden="1" x14ac:dyDescent="0.25"/>
    <row r="224" spans="2:2" hidden="1" x14ac:dyDescent="0.25">
      <c r="B224" s="21"/>
    </row>
    <row r="225" spans="2:2" hidden="1" x14ac:dyDescent="0.25"/>
    <row r="226" spans="2:2" hidden="1" x14ac:dyDescent="0.25">
      <c r="B226" s="21"/>
    </row>
    <row r="227" spans="2:2" hidden="1" x14ac:dyDescent="0.25"/>
    <row r="228" spans="2:2" hidden="1" x14ac:dyDescent="0.25">
      <c r="B228" s="21"/>
    </row>
    <row r="229" spans="2:2" hidden="1" x14ac:dyDescent="0.25"/>
    <row r="230" spans="2:2" hidden="1" x14ac:dyDescent="0.25">
      <c r="B230" s="21"/>
    </row>
    <row r="231" spans="2:2" hidden="1" x14ac:dyDescent="0.25"/>
    <row r="232" spans="2:2" hidden="1" x14ac:dyDescent="0.25">
      <c r="B232" s="21"/>
    </row>
    <row r="233" spans="2:2" hidden="1" x14ac:dyDescent="0.25"/>
    <row r="234" spans="2:2" hidden="1" x14ac:dyDescent="0.25">
      <c r="B234" s="21"/>
    </row>
    <row r="235" spans="2:2" hidden="1" x14ac:dyDescent="0.25"/>
    <row r="236" spans="2:2" hidden="1" x14ac:dyDescent="0.25">
      <c r="B236" s="21"/>
    </row>
    <row r="237" spans="2:2" hidden="1" x14ac:dyDescent="0.25"/>
    <row r="238" spans="2:2" hidden="1" x14ac:dyDescent="0.25">
      <c r="B238" s="21"/>
    </row>
    <row r="239" spans="2:2" hidden="1" x14ac:dyDescent="0.25"/>
    <row r="240" spans="2:2" hidden="1" x14ac:dyDescent="0.25">
      <c r="B240" s="21"/>
    </row>
    <row r="241" spans="2:38" hidden="1" x14ac:dyDescent="0.25"/>
    <row r="242" spans="2:38" hidden="1" x14ac:dyDescent="0.25">
      <c r="B242" s="21"/>
    </row>
    <row r="243" spans="2:38" hidden="1" x14ac:dyDescent="0.25"/>
    <row r="244" spans="2:38" hidden="1" x14ac:dyDescent="0.25">
      <c r="B244" s="21"/>
    </row>
    <row r="245" spans="2:38" hidden="1" x14ac:dyDescent="0.25"/>
    <row r="246" spans="2:38" hidden="1" x14ac:dyDescent="0.25">
      <c r="B246" s="21"/>
    </row>
    <row r="247" spans="2:38" hidden="1" x14ac:dyDescent="0.25"/>
    <row r="248" spans="2:38" hidden="1" x14ac:dyDescent="0.25">
      <c r="B248" s="21"/>
    </row>
    <row r="249" spans="2:38" hidden="1" x14ac:dyDescent="0.25"/>
    <row r="250" spans="2:38" hidden="1" x14ac:dyDescent="0.25">
      <c r="B250" s="21"/>
    </row>
    <row r="251" spans="2:38" hidden="1" x14ac:dyDescent="0.25"/>
    <row r="252" spans="2:38" x14ac:dyDescent="0.25">
      <c r="B252" s="21"/>
    </row>
    <row r="254" spans="2:38" x14ac:dyDescent="0.25">
      <c r="B254" s="21"/>
    </row>
    <row r="256" spans="2:38" x14ac:dyDescent="0.25">
      <c r="B256" s="21"/>
      <c r="AJ256" s="73"/>
      <c r="AK256" s="126"/>
      <c r="AL256" s="126"/>
    </row>
    <row r="258" spans="2:2" x14ac:dyDescent="0.25">
      <c r="B258" s="21"/>
    </row>
    <row r="260" spans="2:2" x14ac:dyDescent="0.25">
      <c r="B260" s="21"/>
    </row>
    <row r="262" spans="2:2" x14ac:dyDescent="0.25">
      <c r="B262" s="21"/>
    </row>
    <row r="264" spans="2:2" x14ac:dyDescent="0.25">
      <c r="B264" s="21"/>
    </row>
    <row r="266" spans="2:2" x14ac:dyDescent="0.25">
      <c r="B266" s="21"/>
    </row>
    <row r="268" spans="2:2" x14ac:dyDescent="0.25">
      <c r="B268" s="21"/>
    </row>
    <row r="270" spans="2:2" x14ac:dyDescent="0.25">
      <c r="B270" s="21"/>
    </row>
    <row r="272" spans="2:2" x14ac:dyDescent="0.25">
      <c r="B272" s="21"/>
    </row>
    <row r="274" spans="2:2" x14ac:dyDescent="0.25">
      <c r="B274" s="21"/>
    </row>
    <row r="276" spans="2:2" x14ac:dyDescent="0.25">
      <c r="B276" s="21"/>
    </row>
    <row r="278" spans="2:2" x14ac:dyDescent="0.25">
      <c r="B278" s="21"/>
    </row>
    <row r="280" spans="2:2" x14ac:dyDescent="0.25">
      <c r="B280" s="21"/>
    </row>
    <row r="282" spans="2:2" x14ac:dyDescent="0.25">
      <c r="B282" s="21"/>
    </row>
    <row r="284" spans="2:2" x14ac:dyDescent="0.25">
      <c r="B284" s="21"/>
    </row>
    <row r="286" spans="2:2" x14ac:dyDescent="0.25">
      <c r="B286" s="21"/>
    </row>
    <row r="288" spans="2:2" x14ac:dyDescent="0.25">
      <c r="B288" s="21"/>
    </row>
  </sheetData>
  <sheetProtection sheet="1" objects="1" scenarios="1"/>
  <phoneticPr fontId="82" type="noConversion"/>
  <conditionalFormatting sqref="AJ256:AL256">
    <cfRule type="expression" dxfId="174" priority="8">
      <formula>MOD(ROW(),2)=1</formula>
    </cfRule>
  </conditionalFormatting>
  <conditionalFormatting sqref="AJ256:AL256">
    <cfRule type="expression" dxfId="173" priority="7">
      <formula>MOD(ROW(),2)=1</formula>
    </cfRule>
  </conditionalFormatting>
  <pageMargins left="0.7" right="0.7" top="0.75" bottom="0.75" header="0.3" footer="0.3"/>
  <pageSetup orientation="portrait" horizontalDpi="4294967295" verticalDpi="4294967295"/>
  <tableParts count="2">
    <tablePart r:id="rId1"/>
    <tablePart r:id="rId2"/>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724D7950BCC3408A59C0D302BB9A42" ma:contentTypeVersion="17" ma:contentTypeDescription="Create a new document." ma:contentTypeScope="" ma:versionID="0196602f40d8339751ace6600474c1b0">
  <xsd:schema xmlns:xsd="http://www.w3.org/2001/XMLSchema" xmlns:xs="http://www.w3.org/2001/XMLSchema" xmlns:p="http://schemas.microsoft.com/office/2006/metadata/properties" xmlns:ns2="22befc41-634a-4cad-8be3-9f843c5f8d8f" xmlns:ns3="e181cb3d-5d90-4a42-b4f0-1be9f2a7c1e3" targetNamespace="http://schemas.microsoft.com/office/2006/metadata/properties" ma:root="true" ma:fieldsID="db508db375f50b01c46cd7f577a2470e" ns2:_="" ns3:_="">
    <xsd:import namespace="22befc41-634a-4cad-8be3-9f843c5f8d8f"/>
    <xsd:import namespace="e181cb3d-5d90-4a42-b4f0-1be9f2a7c1e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befc41-634a-4cad-8be3-9f843c5f8d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81cb3d-5d90-4a42-b4f0-1be9f2a7c1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eef037b-434c-46aa-bbd2-2360d730aed1}" ma:internalName="TaxCatchAll" ma:showField="CatchAllData" ma:web="e181cb3d-5d90-4a42-b4f0-1be9f2a7c1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2befc41-634a-4cad-8be3-9f843c5f8d8f">
      <Terms xmlns="http://schemas.microsoft.com/office/infopath/2007/PartnerControls"/>
    </lcf76f155ced4ddcb4097134ff3c332f>
    <TaxCatchAll xmlns="e181cb3d-5d90-4a42-b4f0-1be9f2a7c1e3" xsi:nil="true"/>
  </documentManagement>
</p:properties>
</file>

<file path=customXml/itemProps1.xml><?xml version="1.0" encoding="utf-8"?>
<ds:datastoreItem xmlns:ds="http://schemas.openxmlformats.org/officeDocument/2006/customXml" ds:itemID="{224E5885-3CE5-4251-AA88-516BC631C669}"/>
</file>

<file path=customXml/itemProps2.xml><?xml version="1.0" encoding="utf-8"?>
<ds:datastoreItem xmlns:ds="http://schemas.openxmlformats.org/officeDocument/2006/customXml" ds:itemID="{00BAEBED-229B-4901-9682-2B87C25D7ACF}"/>
</file>

<file path=customXml/itemProps3.xml><?xml version="1.0" encoding="utf-8"?>
<ds:datastoreItem xmlns:ds="http://schemas.openxmlformats.org/officeDocument/2006/customXml" ds:itemID="{BD62B384-73B6-44DB-9F20-44FD160B0F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153</vt:i4>
      </vt:variant>
    </vt:vector>
  </HeadingPairs>
  <TitlesOfParts>
    <vt:vector size="161" baseType="lpstr">
      <vt:lpstr>Introduction</vt:lpstr>
      <vt:lpstr>XLS_Overview</vt:lpstr>
      <vt:lpstr>Instructions</vt:lpstr>
      <vt:lpstr>survey</vt:lpstr>
      <vt:lpstr>troubleshooting (coming soon)</vt:lpstr>
      <vt:lpstr>choices</vt:lpstr>
      <vt:lpstr>settings</vt:lpstr>
      <vt:lpstr>META</vt:lpstr>
      <vt:lpstr>inst_adapt_msg_1</vt:lpstr>
      <vt:lpstr>inst_adapt_msg_2</vt:lpstr>
      <vt:lpstr>inst_adapt_msg_3</vt:lpstr>
      <vt:lpstr>inst_adapt_title_1</vt:lpstr>
      <vt:lpstr>inst_add_msg_1</vt:lpstr>
      <vt:lpstr>inst_add_msg_2</vt:lpstr>
      <vt:lpstr>inst_add_title_1</vt:lpstr>
      <vt:lpstr>inst_genset_msg_1</vt:lpstr>
      <vt:lpstr>inst_genset_msg_2</vt:lpstr>
      <vt:lpstr>inst_genset_msg_3</vt:lpstr>
      <vt:lpstr>inst_genset_msg_4</vt:lpstr>
      <vt:lpstr>inst_genset_msg_7</vt:lpstr>
      <vt:lpstr>inst_genset_msg_8</vt:lpstr>
      <vt:lpstr>inst_genset_title_1</vt:lpstr>
      <vt:lpstr>inst_geo_msg_1</vt:lpstr>
      <vt:lpstr>inst_geo_msg_10</vt:lpstr>
      <vt:lpstr>inst_geo_msg_11</vt:lpstr>
      <vt:lpstr>inst_geo_msg_12</vt:lpstr>
      <vt:lpstr>inst_geo_msg_13</vt:lpstr>
      <vt:lpstr>inst_geo_msg_14</vt:lpstr>
      <vt:lpstr>inst_geo_msg_15</vt:lpstr>
      <vt:lpstr>inst_geo_msg_16</vt:lpstr>
      <vt:lpstr>inst_geo_msg_17</vt:lpstr>
      <vt:lpstr>inst_geo_msg_2</vt:lpstr>
      <vt:lpstr>inst_geo_msg_3</vt:lpstr>
      <vt:lpstr>inst_geo_msg_4</vt:lpstr>
      <vt:lpstr>inst_geo_msg_5</vt:lpstr>
      <vt:lpstr>inst_geo_msg_6</vt:lpstr>
      <vt:lpstr>inst_geo_title_1</vt:lpstr>
      <vt:lpstr>inst_get_msg_1</vt:lpstr>
      <vt:lpstr>inst_get_msg_2</vt:lpstr>
      <vt:lpstr>inst_get_msg_3</vt:lpstr>
      <vt:lpstr>inst_get_msg_4</vt:lpstr>
      <vt:lpstr>inst_get_msg_5</vt:lpstr>
      <vt:lpstr>inst_get_title_1</vt:lpstr>
      <vt:lpstr>inst_lang_msg_1</vt:lpstr>
      <vt:lpstr>inst_lang_title_1</vt:lpstr>
      <vt:lpstr>inst_opt_msg_1</vt:lpstr>
      <vt:lpstr>inst_opt_msg_2</vt:lpstr>
      <vt:lpstr>inst_opt_msg_3</vt:lpstr>
      <vt:lpstr>inst_opt_title_1</vt:lpstr>
      <vt:lpstr>inst_test_msg_1</vt:lpstr>
      <vt:lpstr>inst_test_msg_2</vt:lpstr>
      <vt:lpstr>intro_aim_msg1</vt:lpstr>
      <vt:lpstr>intro_aim_msg2</vt:lpstr>
      <vt:lpstr>intro_aim_msg3</vt:lpstr>
      <vt:lpstr>intro_aim_sectiontitle</vt:lpstr>
      <vt:lpstr>intro_maintitle</vt:lpstr>
      <vt:lpstr>intro_overview_msg_1</vt:lpstr>
      <vt:lpstr>intro_overview_msg_2</vt:lpstr>
      <vt:lpstr>intro_overview_msg_3</vt:lpstr>
      <vt:lpstr>intro_overview_msg_4</vt:lpstr>
      <vt:lpstr>intro_overview_msg_6</vt:lpstr>
      <vt:lpstr>intro_overview_sectiontitle</vt:lpstr>
      <vt:lpstr>over_app_msg_1</vt:lpstr>
      <vt:lpstr>over_app_msg_2</vt:lpstr>
      <vt:lpstr>over_app_msg_3</vt:lpstr>
      <vt:lpstr>over_app_msg_4</vt:lpstr>
      <vt:lpstr>over_calc_msg_1</vt:lpstr>
      <vt:lpstr>over_cond_desc_1</vt:lpstr>
      <vt:lpstr>over_cond_desc_2</vt:lpstr>
      <vt:lpstr>over_cond_desc_4</vt:lpstr>
      <vt:lpstr>over_cond_desc_6</vt:lpstr>
      <vt:lpstr>over_cond_desc_7</vt:lpstr>
      <vt:lpstr>over_cond_msg_1</vt:lpstr>
      <vt:lpstr>over_cond_msg_2</vt:lpstr>
      <vt:lpstr>over_cond_msg_3</vt:lpstr>
      <vt:lpstr>over_cond_msg_5</vt:lpstr>
      <vt:lpstr>over_const_desc_1</vt:lpstr>
      <vt:lpstr>over_const_desc_2</vt:lpstr>
      <vt:lpstr>over_const_desc_3</vt:lpstr>
      <vt:lpstr>over_const_msg_1</vt:lpstr>
      <vt:lpstr>over_const_msg_2</vt:lpstr>
      <vt:lpstr>over_const_msg_3</vt:lpstr>
      <vt:lpstr>over_const_msg_4</vt:lpstr>
      <vt:lpstr>over_const_msg_5</vt:lpstr>
      <vt:lpstr>over_const_msg_6</vt:lpstr>
      <vt:lpstr>over_far_maintitle</vt:lpstr>
      <vt:lpstr>over_far_msg_1</vt:lpstr>
      <vt:lpstr>over_far_subtitle_1</vt:lpstr>
      <vt:lpstr>over_far_subtitle_2</vt:lpstr>
      <vt:lpstr>over_gen_maintitle</vt:lpstr>
      <vt:lpstr>over_gen_role_desc_1</vt:lpstr>
      <vt:lpstr>over_gen_role_desc_10</vt:lpstr>
      <vt:lpstr>over_gen_role_desc_11</vt:lpstr>
      <vt:lpstr>over_gen_role_desc_12</vt:lpstr>
      <vt:lpstr>over_gen_role_desc_13</vt:lpstr>
      <vt:lpstr>over_gen_role_desc_14</vt:lpstr>
      <vt:lpstr>over_gen_role_desc_15</vt:lpstr>
      <vt:lpstr>over_gen_role_desc_2</vt:lpstr>
      <vt:lpstr>over_gen_role_desc_3</vt:lpstr>
      <vt:lpstr>over_gen_role_desc_4</vt:lpstr>
      <vt:lpstr>over_gen_role_desc_5</vt:lpstr>
      <vt:lpstr>over_gen_role_desc_6</vt:lpstr>
      <vt:lpstr>over_gen_role_desc_7</vt:lpstr>
      <vt:lpstr>over_gen_role_desc_8</vt:lpstr>
      <vt:lpstr>over_gen_role_desc_9</vt:lpstr>
      <vt:lpstr>over_gen_role_msg_1</vt:lpstr>
      <vt:lpstr>over_gen_role_msg_10</vt:lpstr>
      <vt:lpstr>over_gen_role_msg_11</vt:lpstr>
      <vt:lpstr>over_gen_role_msg_12</vt:lpstr>
      <vt:lpstr>over_gen_role_msg_13</vt:lpstr>
      <vt:lpstr>over_gen_role_msg_14</vt:lpstr>
      <vt:lpstr>over_gen_role_msg_15</vt:lpstr>
      <vt:lpstr>over_gen_role_msg_2</vt:lpstr>
      <vt:lpstr>over_gen_role_msg_3</vt:lpstr>
      <vt:lpstr>over_gen_role_msg_4</vt:lpstr>
      <vt:lpstr>over_gen_role_msg_5</vt:lpstr>
      <vt:lpstr>over_gen_role_msg_6</vt:lpstr>
      <vt:lpstr>over_gen_role_msg_7</vt:lpstr>
      <vt:lpstr>over_gen_role_msg_8</vt:lpstr>
      <vt:lpstr>over_gen_role_msg_9</vt:lpstr>
      <vt:lpstr>over_gen_subtitle_1</vt:lpstr>
      <vt:lpstr>over_gen_subtitle_2</vt:lpstr>
      <vt:lpstr>over_gen_type_def_1</vt:lpstr>
      <vt:lpstr>over_gen_type_def_10</vt:lpstr>
      <vt:lpstr>over_gen_type_def_11</vt:lpstr>
      <vt:lpstr>over_gen_type_def_12</vt:lpstr>
      <vt:lpstr>over_gen_type_def_13</vt:lpstr>
      <vt:lpstr>over_gen_type_def_14</vt:lpstr>
      <vt:lpstr>over_gen_type_def_2</vt:lpstr>
      <vt:lpstr>over_gen_type_def_3</vt:lpstr>
      <vt:lpstr>over_gen_type_def_4</vt:lpstr>
      <vt:lpstr>over_gen_type_def_5</vt:lpstr>
      <vt:lpstr>over_gen_type_def_6</vt:lpstr>
      <vt:lpstr>over_gen_type_def_7</vt:lpstr>
      <vt:lpstr>over_gen_type_def_8</vt:lpstr>
      <vt:lpstr>over_gen_type_def_9</vt:lpstr>
      <vt:lpstr>over_gen_type_msg_1</vt:lpstr>
      <vt:lpstr>over_gen_type_msg_10</vt:lpstr>
      <vt:lpstr>over_gen_type_msg_11</vt:lpstr>
      <vt:lpstr>over_gen_type_msg_12</vt:lpstr>
      <vt:lpstr>over_gen_type_msg_13</vt:lpstr>
      <vt:lpstr>over_gen_type_msg_14</vt:lpstr>
      <vt:lpstr>over_gen_type_msg_2</vt:lpstr>
      <vt:lpstr>over_gen_type_msg_3</vt:lpstr>
      <vt:lpstr>over_gen_type_msg_4</vt:lpstr>
      <vt:lpstr>over_gen_type_msg_5</vt:lpstr>
      <vt:lpstr>over_gen_type_msg_6</vt:lpstr>
      <vt:lpstr>over_gen_type_msg_7</vt:lpstr>
      <vt:lpstr>over_gen_type_msg_8</vt:lpstr>
      <vt:lpstr>over_gen_type_msg_9</vt:lpstr>
      <vt:lpstr>over_gen_type_subtitle_1</vt:lpstr>
      <vt:lpstr>over_grp_msg_1</vt:lpstr>
      <vt:lpstr>over_rpt_msg_1</vt:lpstr>
      <vt:lpstr>over_settings_maintitle</vt:lpstr>
      <vt:lpstr>over_settings_msg_1</vt:lpstr>
      <vt:lpstr>over_settings_subtitle_1</vt:lpstr>
      <vt:lpstr>over_settings_subtitle_2</vt:lpstr>
      <vt:lpstr>over_settings_subtitle_3</vt:lpstr>
      <vt:lpstr>over_settings_subtitle_4</vt:lpstr>
      <vt:lpstr>over_type_subtitle_1</vt:lpstr>
      <vt:lpstr>sl_language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2021-06-24T13:14:28Z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0x010100B2724D7950BCC3408A59C0D302BB9A42</vt:lpwstr>
  </property>
</Properties>
</file>