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unhcr365.sharepoint.com/teams/der-drrmdonorreporting/Shared Documents/Global Report 2024/Financial data/"/>
    </mc:Choice>
  </mc:AlternateContent>
  <xr:revisionPtr revIDLastSave="344" documentId="8_{62F0B770-034C-4D60-8DCD-1F34913397B6}" xr6:coauthVersionLast="47" xr6:coauthVersionMax="47" xr10:uidLastSave="{6D9A7BDB-6042-4AC2-8F81-8186A92CD784}"/>
  <bookViews>
    <workbookView xWindow="28680" yWindow="-120" windowWidth="29040" windowHeight="15720" firstSheet="3" activeTab="6" xr2:uid="{21549A3F-C97D-4452-8243-43ED67C10A8C}"/>
  </bookViews>
  <sheets>
    <sheet name="Bud and Exp by IAs overview" sheetId="7" r:id="rId1"/>
    <sheet name="Budget and Exp by OAs" sheetId="8" r:id="rId2"/>
    <sheet name="Budget and Exp HQs" sheetId="9" r:id="rId3"/>
    <sheet name="Operat. Reserve" sheetId="11" r:id="rId4"/>
    <sheet name="Budget and Exp for GPs" sheetId="10" r:id="rId5"/>
    <sheet name="All Contributions" sheetId="1" r:id="rId6"/>
    <sheet name="Priv Donors +100K" sheetId="6" r:id="rId7"/>
    <sheet name="Contributions HQs" sheetId="2" r:id="rId8"/>
    <sheet name="Contrib GPs" sheetId="3" r:id="rId9"/>
    <sheet name="In-kind" sheetId="5" r:id="rId10"/>
    <sheet name="Contr JPOs" sheetId="4" r:id="rId11"/>
  </sheets>
  <externalReferences>
    <externalReference r:id="rId1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2" i="1" l="1"/>
  <c r="D122" i="1"/>
  <c r="B122" i="1"/>
  <c r="C122" i="1"/>
  <c r="F10" i="11"/>
  <c r="E10" i="11"/>
  <c r="D10" i="11"/>
  <c r="C10" i="11"/>
  <c r="D32" i="10"/>
  <c r="I32" i="9"/>
  <c r="H32" i="9"/>
  <c r="F54" i="8"/>
  <c r="F50" i="8"/>
  <c r="F48" i="8"/>
  <c r="F46" i="8"/>
  <c r="F44" i="8"/>
  <c r="F42" i="8"/>
  <c r="E39" i="8"/>
  <c r="F39" i="8" s="1"/>
  <c r="F37" i="8"/>
  <c r="F35" i="8"/>
  <c r="F33" i="8"/>
  <c r="F31" i="8"/>
  <c r="F29" i="8"/>
  <c r="F27" i="8"/>
  <c r="F25" i="8"/>
  <c r="F23" i="8"/>
  <c r="F21" i="8"/>
  <c r="F19" i="8"/>
  <c r="F17" i="8"/>
  <c r="F15" i="8"/>
  <c r="F13" i="8"/>
  <c r="F11" i="8"/>
  <c r="F9" i="8"/>
  <c r="F7" i="8"/>
  <c r="H4" i="7"/>
  <c r="G4" i="7"/>
  <c r="F4" i="7"/>
  <c r="E4" i="7"/>
  <c r="C15" i="11" l="1"/>
  <c r="D15" i="11"/>
  <c r="D18" i="11" s="1"/>
  <c r="F15" i="11"/>
  <c r="F18" i="11" s="1"/>
  <c r="E15" i="11"/>
  <c r="E18" i="11" s="1"/>
  <c r="E20" i="10"/>
  <c r="E30" i="10"/>
  <c r="E17" i="9"/>
  <c r="F52" i="8"/>
  <c r="G49" i="8"/>
  <c r="E40" i="8"/>
  <c r="G8" i="8"/>
  <c r="G43" i="8"/>
  <c r="G14" i="8"/>
  <c r="G20" i="8"/>
  <c r="G26" i="8"/>
  <c r="G32" i="8"/>
  <c r="G38" i="8"/>
  <c r="G45" i="8"/>
  <c r="G51" i="8"/>
  <c r="E60" i="8"/>
  <c r="G57" i="8"/>
  <c r="G10" i="8"/>
  <c r="G16" i="8"/>
  <c r="G22" i="8"/>
  <c r="G28" i="8"/>
  <c r="G34" i="8"/>
  <c r="G59" i="8"/>
  <c r="G47" i="8"/>
  <c r="G12" i="8"/>
  <c r="G18" i="8"/>
  <c r="G24" i="8"/>
  <c r="G30" i="8"/>
  <c r="G36" i="8"/>
  <c r="G25" i="7"/>
  <c r="G31" i="7" s="1"/>
  <c r="G38" i="7" s="1"/>
  <c r="H25" i="7"/>
  <c r="H31" i="7" s="1"/>
  <c r="H38" i="7" s="1"/>
  <c r="H26" i="7"/>
  <c r="H32" i="7" s="1"/>
  <c r="H39" i="7" s="1"/>
  <c r="E25" i="7"/>
  <c r="E31" i="7" s="1"/>
  <c r="F25" i="7"/>
  <c r="F31" i="7" s="1"/>
  <c r="F38" i="7" s="1"/>
  <c r="E26" i="7"/>
  <c r="E32" i="7" s="1"/>
  <c r="F26" i="7"/>
  <c r="F32" i="7" s="1"/>
  <c r="F39" i="7" s="1"/>
  <c r="G26" i="7"/>
  <c r="G32" i="7" s="1"/>
  <c r="G39" i="7" s="1"/>
  <c r="G15" i="11" l="1"/>
  <c r="C18" i="11"/>
  <c r="E32" i="10"/>
  <c r="E31" i="9"/>
  <c r="G40" i="8"/>
  <c r="E55" i="8"/>
  <c r="G53" i="8"/>
  <c r="F53" i="8"/>
  <c r="I31" i="7"/>
  <c r="E38" i="7"/>
  <c r="E39" i="7"/>
  <c r="I32" i="7"/>
  <c r="I25" i="7"/>
  <c r="I26" i="7"/>
  <c r="G18" i="11" l="1"/>
  <c r="E61" i="8"/>
  <c r="G61" i="8" s="1"/>
  <c r="F55" i="8"/>
  <c r="G55" i="8"/>
  <c r="F26" i="8"/>
  <c r="F47" i="8"/>
  <c r="F49" i="8"/>
  <c r="F10" i="8"/>
  <c r="F12" i="8"/>
  <c r="F32" i="8"/>
  <c r="F16" i="8"/>
  <c r="F8" i="8"/>
  <c r="F18" i="8"/>
  <c r="F22" i="8"/>
  <c r="F43" i="8"/>
  <c r="F28" i="8"/>
  <c r="F30" i="8"/>
  <c r="F51" i="8"/>
  <c r="F36" i="8"/>
  <c r="F24" i="8"/>
  <c r="F45" i="8"/>
  <c r="F34" i="8"/>
  <c r="F38" i="8"/>
  <c r="F14" i="8"/>
  <c r="F20" i="8"/>
  <c r="F40" i="8"/>
  <c r="K32" i="7"/>
  <c r="I39" i="7"/>
  <c r="J26" i="7" s="1"/>
  <c r="I38" i="7"/>
  <c r="J25" i="7" s="1"/>
  <c r="K31" i="7"/>
  <c r="K25" i="7"/>
  <c r="K26" i="7"/>
  <c r="G20" i="11" l="1"/>
  <c r="J31" i="7"/>
  <c r="J32" i="7"/>
  <c r="J36" i="7"/>
  <c r="J33" i="7"/>
  <c r="J35" i="7"/>
  <c r="C42" i="5" l="1"/>
  <c r="C92" i="5" s="1"/>
  <c r="C78" i="3" l="1"/>
  <c r="C75" i="3"/>
  <c r="C80" i="3" s="1"/>
  <c r="C71" i="3"/>
  <c r="C54" i="3"/>
  <c r="C50" i="3"/>
  <c r="C41" i="3"/>
  <c r="C24" i="3"/>
  <c r="C6" i="3"/>
  <c r="C36" i="2"/>
  <c r="C38" i="2" s="1"/>
  <c r="C33" i="2"/>
  <c r="C30" i="2"/>
  <c r="C27" i="2"/>
  <c r="C24" i="2"/>
  <c r="C20" i="2"/>
  <c r="C13" i="2"/>
  <c r="C10" i="2"/>
  <c r="C6" i="2"/>
</calcChain>
</file>

<file path=xl/sharedStrings.xml><?xml version="1.0" encoding="utf-8"?>
<sst xmlns="http://schemas.openxmlformats.org/spreadsheetml/2006/main" count="856" uniqueCount="576">
  <si>
    <t>IA1: Protect</t>
  </si>
  <si>
    <t>IA2: Assist</t>
  </si>
  <si>
    <t>IA3: Empower</t>
  </si>
  <si>
    <t>IA4: Solve</t>
  </si>
  <si>
    <r>
      <t xml:space="preserve">  TABLE 1 | </t>
    </r>
    <r>
      <rPr>
        <b/>
        <sz val="12"/>
        <color rgb="FF0072BC"/>
        <rFont val="Proxima Nova"/>
      </rPr>
      <t>2024 BUDGET AND EXPENDITURE OVERVIEW</t>
    </r>
    <r>
      <rPr>
        <sz val="10"/>
        <color rgb="FF0072BC"/>
        <rFont val="Proxima Nova"/>
      </rPr>
      <t xml:space="preserve"> </t>
    </r>
    <r>
      <rPr>
        <sz val="12"/>
        <color rgb="FF0072BC"/>
        <rFont val="Proxima Nova"/>
      </rPr>
      <t>| USD</t>
    </r>
  </si>
  <si>
    <t xml:space="preserve">REGION </t>
  </si>
  <si>
    <t>Attaining Favorable Protection Environments</t>
  </si>
  <si>
    <t>Realizing Basic Rights in Safe Environments</t>
  </si>
  <si>
    <t>Empowering Communities and Achieving Gender Equality</t>
  </si>
  <si>
    <t>Securing Solutions</t>
  </si>
  <si>
    <t>TOTAL</t>
  </si>
  <si>
    <t>% of Global</t>
  </si>
  <si>
    <t>% of programmed activities</t>
  </si>
  <si>
    <t>EAST AND HORN OF AFRICA 
AND THE GREAT LAKES</t>
  </si>
  <si>
    <t>Budget</t>
  </si>
  <si>
    <t xml:space="preserve"> </t>
  </si>
  <si>
    <t>Expenditure</t>
  </si>
  <si>
    <t>SOUTHERN AFRICA</t>
  </si>
  <si>
    <t>WEST AND CENTRAL AFRICA</t>
  </si>
  <si>
    <t>THE AMERICAS</t>
  </si>
  <si>
    <t>ASIA AND THE PACIFIC</t>
  </si>
  <si>
    <t>EUROPE</t>
  </si>
  <si>
    <t>MIDDLE EAST AND NORTH AFRICA</t>
  </si>
  <si>
    <t>Country Operational Technical Support</t>
  </si>
  <si>
    <t>SUBTOTAL COUNTRY AND REGIONAL PROGRAMMES</t>
  </si>
  <si>
    <t>Global programmes</t>
  </si>
  <si>
    <t>Headquarters</t>
  </si>
  <si>
    <t>SUBTOTAL PROGRAMMED ACTIVITIES</t>
  </si>
  <si>
    <t>Operational Reserve</t>
  </si>
  <si>
    <t>JPO</t>
  </si>
  <si>
    <t xml:space="preserve">TABLE X | 2024 BUDGET AND EXPENDITURE BY OUTCOME AND ENABLING AREAS </t>
  </si>
  <si>
    <t xml:space="preserve">OUTCOME AND ENABLING AREAS </t>
  </si>
  <si>
    <t>AMOUNT</t>
  </si>
  <si>
    <t>% over progr. activities</t>
  </si>
  <si>
    <t>% of Exp vs budget</t>
  </si>
  <si>
    <t>OUTCOME AREA</t>
  </si>
  <si>
    <t>Access to territory, registration and documentation (OA1)</t>
  </si>
  <si>
    <t>Status determination (OA2)</t>
  </si>
  <si>
    <t>Protection policy and law (OA3)</t>
  </si>
  <si>
    <t>Gender-based violence (OA4)</t>
  </si>
  <si>
    <t>Child protection (OA5)</t>
  </si>
  <si>
    <t>Safety and access to justice (OA6)</t>
  </si>
  <si>
    <t>Community engagement and women's empowerment (OA7)</t>
  </si>
  <si>
    <t>Well-being and basic needs (OA8)</t>
  </si>
  <si>
    <t>Sustainable housing and settlements (OA9)</t>
  </si>
  <si>
    <t>Healthy lives (OA10)</t>
  </si>
  <si>
    <t>Education (OA11)</t>
  </si>
  <si>
    <t>Clean water, sanitation and hygiene (OA12)</t>
  </si>
  <si>
    <t>Self reliance, economic inclusion and livelihoods (OA13)</t>
  </si>
  <si>
    <t>Voluntary repatriation and sustainable reintegration (OA14)</t>
  </si>
  <si>
    <t xml:space="preserve">Resettlement and complementary pathways (OA15) </t>
  </si>
  <si>
    <t>Local integration and other local solutions (OA16)</t>
  </si>
  <si>
    <t>SUBTOTAL OUTCOME AREAS</t>
  </si>
  <si>
    <t>ENABLING AREA (EA)</t>
  </si>
  <si>
    <t>Systems and processes (EA17)</t>
  </si>
  <si>
    <t>Operational support and supply chain (EA18)</t>
  </si>
  <si>
    <t>People and culture (EA19)</t>
  </si>
  <si>
    <t>External engagement and resource mobilization (EA20)</t>
  </si>
  <si>
    <t>Leadership and governance (EA21)</t>
  </si>
  <si>
    <t>SUBTOTAL ENABLING AREAS</t>
  </si>
  <si>
    <t xml:space="preserve">Operational reserve (OR) </t>
  </si>
  <si>
    <t xml:space="preserve">Junior Professional Officers </t>
  </si>
  <si>
    <r>
      <t>TABLE X</t>
    </r>
    <r>
      <rPr>
        <b/>
        <sz val="12"/>
        <color rgb="FF0072BC"/>
        <rFont val="Proxima Nova"/>
      </rPr>
      <t xml:space="preserve"> | 2024 BUDGET AND EXPENDITURE FOR HEADQUARTERS | USD</t>
    </r>
  </si>
  <si>
    <t>DIVISIONS/DEPARTMENTS</t>
  </si>
  <si>
    <r>
      <t>BUDGET</t>
    </r>
    <r>
      <rPr>
        <b/>
        <vertAlign val="superscript"/>
        <sz val="10"/>
        <rFont val="Proxima Nova"/>
      </rPr>
      <t>1</t>
    </r>
  </si>
  <si>
    <r>
      <t>EXPENDITURE</t>
    </r>
    <r>
      <rPr>
        <b/>
        <vertAlign val="superscript"/>
        <sz val="10"/>
        <rFont val="Proxima Nova"/>
      </rPr>
      <t>1</t>
    </r>
  </si>
  <si>
    <t>EXECUTIVE DIRECTION AND MANAGEMENT</t>
  </si>
  <si>
    <t xml:space="preserve">Executive Office </t>
  </si>
  <si>
    <t xml:space="preserve">Liaison Office New York </t>
  </si>
  <si>
    <t>Inspector General's Office</t>
  </si>
  <si>
    <t>Legal Affairs Section</t>
  </si>
  <si>
    <t>Office of the Ombudsman</t>
  </si>
  <si>
    <t>Ethics Office</t>
  </si>
  <si>
    <t>Enterprise Risk Management</t>
  </si>
  <si>
    <t>Evaluation Service</t>
  </si>
  <si>
    <t>Transformation and Change Service</t>
  </si>
  <si>
    <t>Governance Service</t>
  </si>
  <si>
    <t>SUBTOTAL</t>
  </si>
  <si>
    <t>Division of External Relations</t>
  </si>
  <si>
    <t>Division of International Protection</t>
  </si>
  <si>
    <t>Division of Resilience and Solutions</t>
  </si>
  <si>
    <t>Division of Strategic Planning and Results</t>
  </si>
  <si>
    <t xml:space="preserve">Division of Emergency, Security and Supply </t>
  </si>
  <si>
    <t>Division of Information Systems and Telecommunications</t>
  </si>
  <si>
    <t>Division of Human Resources</t>
  </si>
  <si>
    <t xml:space="preserve">Division of Financial and Administrative Management </t>
  </si>
  <si>
    <t>Global Service Centre (Budapest)</t>
  </si>
  <si>
    <t>Global Service Centre (Copenhagen)</t>
  </si>
  <si>
    <t>Staff Council</t>
  </si>
  <si>
    <r>
      <t>1</t>
    </r>
    <r>
      <rPr>
        <sz val="10"/>
        <rFont val="Proxima Nova"/>
      </rPr>
      <t xml:space="preserve"> Includes allocations from the UN Regular Budget as follows: USD 44,633,900 (Budget) and USD 44,664,491 (Expenditure).</t>
    </r>
  </si>
  <si>
    <r>
      <rPr>
        <b/>
        <sz val="12"/>
        <color theme="3"/>
        <rFont val="Arial"/>
        <family val="2"/>
      </rPr>
      <t>TABLE XX | TRANSFERS FROM THE OPERATIONAL RESERVE</t>
    </r>
    <r>
      <rPr>
        <sz val="12"/>
        <color theme="3"/>
        <rFont val="Arial"/>
        <family val="2"/>
      </rPr>
      <t xml:space="preserve"> | 2024</t>
    </r>
  </si>
  <si>
    <t>USD Amount</t>
  </si>
  <si>
    <t>1. OPERATIONAL RESERVE APPROVED BY THE EXECUTIVE COMMITTEE IN OCTOBER 2023</t>
  </si>
  <si>
    <t>2. TRANSFERS FROM THE OPERATIONAL RESERVE</t>
  </si>
  <si>
    <t xml:space="preserve">TOTAL </t>
  </si>
  <si>
    <t>Middle East and North Africa</t>
  </si>
  <si>
    <t>Lebanon</t>
  </si>
  <si>
    <t>Emergency response linked to the situation in Lebanon</t>
  </si>
  <si>
    <t>Syrian Arab Republic</t>
  </si>
  <si>
    <t>2. TOTAL TRANSFERS</t>
  </si>
  <si>
    <t>3. BALANCE AFTER TRANSFERS</t>
  </si>
  <si>
    <r>
      <t xml:space="preserve">TABLE XX | 2024 BUDGET AND EXPENDITURE FOR GLOBAL PROGRAMMES </t>
    </r>
    <r>
      <rPr>
        <sz val="12"/>
        <color rgb="FF0072BC"/>
        <rFont val="Proxima Nova"/>
      </rPr>
      <t>| USD</t>
    </r>
  </si>
  <si>
    <t>ACTIVITIES</t>
  </si>
  <si>
    <t>BUDGET</t>
  </si>
  <si>
    <t>EXPENDITURE</t>
  </si>
  <si>
    <t>OPERATIONAL ACTIVITIES</t>
  </si>
  <si>
    <t>Education projects</t>
  </si>
  <si>
    <t>Environment related projects</t>
  </si>
  <si>
    <t>Health-related projects</t>
  </si>
  <si>
    <t>ICT projects</t>
  </si>
  <si>
    <t>Innovation project</t>
  </si>
  <si>
    <t>Private-sector partnership</t>
  </si>
  <si>
    <t>Protection-related projects</t>
  </si>
  <si>
    <t>Public information and media projects</t>
  </si>
  <si>
    <t>Registration, data and knowledge management</t>
  </si>
  <si>
    <t>Research, evaluation and documentation</t>
  </si>
  <si>
    <t>Resettlement &amp; complementary pathways</t>
  </si>
  <si>
    <t>Training-related projects</t>
  </si>
  <si>
    <t>SUBTOTAL OPERATIONAL ACTIVITIES</t>
  </si>
  <si>
    <t>PROGRAMME SUPPORT ACTIVITIES</t>
  </si>
  <si>
    <t>Executive Direction and Management</t>
  </si>
  <si>
    <t xml:space="preserve">Division of Human Resources </t>
  </si>
  <si>
    <t>Division of Financial and Administrative Management</t>
  </si>
  <si>
    <t>SUBTOTAL PROGRAMME SUPPORT ACTIVITIES</t>
  </si>
  <si>
    <r>
      <t xml:space="preserve">TABLE XX | </t>
    </r>
    <r>
      <rPr>
        <b/>
        <sz val="14"/>
        <color theme="3"/>
        <rFont val="Proxima nova"/>
      </rPr>
      <t>TOTAL CONTRIBUTIONS</t>
    </r>
    <r>
      <rPr>
        <sz val="14"/>
        <color theme="3"/>
        <rFont val="Proxima nova"/>
      </rPr>
      <t xml:space="preserve"> | 2024</t>
    </r>
  </si>
  <si>
    <t>DONOR</t>
  </si>
  <si>
    <t>GOVERNMENT</t>
  </si>
  <si>
    <t>PRIVATE DONORS</t>
  </si>
  <si>
    <t>INTERGOVERNMENTAL BODIES</t>
  </si>
  <si>
    <t>UN FUNDS</t>
  </si>
  <si>
    <t>United States of America</t>
  </si>
  <si>
    <t>Germany</t>
  </si>
  <si>
    <t>European Union</t>
  </si>
  <si>
    <t>Sweden</t>
  </si>
  <si>
    <t>Japan</t>
  </si>
  <si>
    <t>United Kingdom of Great Britain and Northern Ireland</t>
  </si>
  <si>
    <t>France</t>
  </si>
  <si>
    <r>
      <t>Spain</t>
    </r>
    <r>
      <rPr>
        <vertAlign val="superscript"/>
        <sz val="10"/>
        <color theme="1"/>
        <rFont val="Proxima nova"/>
      </rPr>
      <t>1</t>
    </r>
  </si>
  <si>
    <t>Denmark</t>
  </si>
  <si>
    <t>Norway</t>
  </si>
  <si>
    <t>Netherlands (Kingdom of the)</t>
  </si>
  <si>
    <t>Republic of Korea</t>
  </si>
  <si>
    <t>Canada</t>
  </si>
  <si>
    <t>Italy</t>
  </si>
  <si>
    <r>
      <t>Switzerland</t>
    </r>
    <r>
      <rPr>
        <vertAlign val="superscript"/>
        <sz val="10"/>
        <color theme="1"/>
        <rFont val="Proxima nova"/>
      </rPr>
      <t>2</t>
    </r>
  </si>
  <si>
    <r>
      <t>Central Emergency Response Fund</t>
    </r>
    <r>
      <rPr>
        <vertAlign val="superscript"/>
        <sz val="10"/>
        <color theme="1"/>
        <rFont val="Proxima nova"/>
      </rPr>
      <t>3</t>
    </r>
  </si>
  <si>
    <t>Australia</t>
  </si>
  <si>
    <t>United Nations Regular Budget</t>
  </si>
  <si>
    <t>Finland</t>
  </si>
  <si>
    <t>United Arab Emirates</t>
  </si>
  <si>
    <t>Ireland</t>
  </si>
  <si>
    <t>China</t>
  </si>
  <si>
    <t>Belgium</t>
  </si>
  <si>
    <t>Austria</t>
  </si>
  <si>
    <t>Qatar</t>
  </si>
  <si>
    <t>Saudi Arabia</t>
  </si>
  <si>
    <t>Luxembourg</t>
  </si>
  <si>
    <r>
      <t>Country-based pooled funds</t>
    </r>
    <r>
      <rPr>
        <vertAlign val="superscript"/>
        <sz val="10"/>
        <color theme="1"/>
        <rFont val="Proxima nova"/>
      </rPr>
      <t>3</t>
    </r>
  </si>
  <si>
    <t>Education Cannot Wait</t>
  </si>
  <si>
    <t>Special Trust Fund for Afghanistan</t>
  </si>
  <si>
    <t>New Zealand</t>
  </si>
  <si>
    <r>
      <t>Online donations through www.unhcr.org</t>
    </r>
    <r>
      <rPr>
        <vertAlign val="superscript"/>
        <sz val="10"/>
        <color theme="1"/>
        <rFont val="Proxima nova"/>
      </rPr>
      <t>4</t>
    </r>
  </si>
  <si>
    <t>Hungary</t>
  </si>
  <si>
    <t>Kuwait</t>
  </si>
  <si>
    <t>Brazil</t>
  </si>
  <si>
    <t>Thailand</t>
  </si>
  <si>
    <t>Iceland</t>
  </si>
  <si>
    <t>Malaysia</t>
  </si>
  <si>
    <t>Greece</t>
  </si>
  <si>
    <t>Czechia</t>
  </si>
  <si>
    <t>Poland</t>
  </si>
  <si>
    <r>
      <t>United Nations Peacebuilding Fund</t>
    </r>
    <r>
      <rPr>
        <vertAlign val="superscript"/>
        <sz val="10"/>
        <color theme="1"/>
        <rFont val="Proxima nova"/>
      </rPr>
      <t>3</t>
    </r>
  </si>
  <si>
    <r>
      <t>Spotlight Initiative to eliminate violence against women and girls</t>
    </r>
    <r>
      <rPr>
        <vertAlign val="superscript"/>
        <sz val="10"/>
        <color theme="1"/>
        <rFont val="Proxima nova"/>
      </rPr>
      <t>3</t>
    </r>
  </si>
  <si>
    <t>Philippines</t>
  </si>
  <si>
    <r>
      <t>Leaving No One Behind – The Internal Displacement Solutions Fund</t>
    </r>
    <r>
      <rPr>
        <vertAlign val="superscript"/>
        <sz val="10"/>
        <color theme="1"/>
        <rFont val="Proxima nova"/>
      </rPr>
      <t>3</t>
    </r>
  </si>
  <si>
    <r>
      <t>Ukraine Community Recovery Fund</t>
    </r>
    <r>
      <rPr>
        <vertAlign val="superscript"/>
        <sz val="10"/>
        <color theme="1"/>
        <rFont val="Proxima nova"/>
      </rPr>
      <t>3</t>
    </r>
  </si>
  <si>
    <t>UNAIDS</t>
  </si>
  <si>
    <t>African Development Fund</t>
  </si>
  <si>
    <t>Russian Federation</t>
  </si>
  <si>
    <r>
      <t>Portugal</t>
    </r>
    <r>
      <rPr>
        <vertAlign val="superscript"/>
        <sz val="10"/>
        <color theme="1"/>
        <rFont val="Proxima nova"/>
      </rPr>
      <t>5</t>
    </r>
  </si>
  <si>
    <t>UNDP</t>
  </si>
  <si>
    <t>Sudan Financing Platform</t>
  </si>
  <si>
    <t>Mexico</t>
  </si>
  <si>
    <t>Monaco</t>
  </si>
  <si>
    <t>Indonesia</t>
  </si>
  <si>
    <t>Jersey</t>
  </si>
  <si>
    <t>African Union</t>
  </si>
  <si>
    <t>Singapore</t>
  </si>
  <si>
    <t>UN Stabilization Mission in the Democratic Republic of Congo</t>
  </si>
  <si>
    <t>United Nations Trust Fund for Human Security</t>
  </si>
  <si>
    <t>UN Joint Programmes</t>
  </si>
  <si>
    <t>Intergovernmental Authority on Development</t>
  </si>
  <si>
    <t>UNICEF</t>
  </si>
  <si>
    <t>Liechtenstein</t>
  </si>
  <si>
    <t>International Organization for Migration</t>
  </si>
  <si>
    <t>Arab Bank for Economic Development in Africa</t>
  </si>
  <si>
    <t>Kenya</t>
  </si>
  <si>
    <r>
      <t>United Nations Tanzania SDG Acceleration Fund</t>
    </r>
    <r>
      <rPr>
        <vertAlign val="superscript"/>
        <sz val="10"/>
        <color theme="1"/>
        <rFont val="Proxima nova"/>
      </rPr>
      <t>3</t>
    </r>
  </si>
  <si>
    <r>
      <t>Conflict-Related Sexual Violence MPTF</t>
    </r>
    <r>
      <rPr>
        <vertAlign val="superscript"/>
        <sz val="10"/>
        <color theme="1"/>
        <rFont val="Proxima nova"/>
      </rPr>
      <t>3</t>
    </r>
  </si>
  <si>
    <r>
      <t>South Sudan MPTF for Reconciliation, Stabilization, Resilience</t>
    </r>
    <r>
      <rPr>
        <vertAlign val="superscript"/>
        <sz val="10"/>
        <color theme="1"/>
        <rFont val="Proxima nova"/>
      </rPr>
      <t>3</t>
    </r>
  </si>
  <si>
    <t>Chile</t>
  </si>
  <si>
    <t>Argentina</t>
  </si>
  <si>
    <t>Morocco</t>
  </si>
  <si>
    <t>South Africa</t>
  </si>
  <si>
    <t>Jordan</t>
  </si>
  <si>
    <t>Isle of Man</t>
  </si>
  <si>
    <t>Türkiye</t>
  </si>
  <si>
    <t>Malta</t>
  </si>
  <si>
    <r>
      <t>United Nations SDG Multi-Partner Trust Fund Kenya</t>
    </r>
    <r>
      <rPr>
        <vertAlign val="superscript"/>
        <sz val="10"/>
        <color theme="1"/>
        <rFont val="Proxima nova"/>
      </rPr>
      <t>3</t>
    </r>
  </si>
  <si>
    <t>Bulgaria</t>
  </si>
  <si>
    <t>Egypt</t>
  </si>
  <si>
    <t>Cyprus</t>
  </si>
  <si>
    <t>Ghana</t>
  </si>
  <si>
    <t>Estonia</t>
  </si>
  <si>
    <t>Angola</t>
  </si>
  <si>
    <t>Guernsey</t>
  </si>
  <si>
    <t>Nigeria</t>
  </si>
  <si>
    <t>Islamic Development Bank</t>
  </si>
  <si>
    <t>United Republic of Tanzania</t>
  </si>
  <si>
    <t>UNFPA</t>
  </si>
  <si>
    <t>Latvia</t>
  </si>
  <si>
    <t>Armenia</t>
  </si>
  <si>
    <r>
      <t>United Nations Joint SDG Fund</t>
    </r>
    <r>
      <rPr>
        <vertAlign val="superscript"/>
        <sz val="10"/>
        <color theme="1"/>
        <rFont val="Proxima nova"/>
      </rPr>
      <t>3</t>
    </r>
  </si>
  <si>
    <t>Serbia</t>
  </si>
  <si>
    <t>Romania</t>
  </si>
  <si>
    <t>Algeria</t>
  </si>
  <si>
    <t>UN Office for the Coordination of Humanitarian Affairs</t>
  </si>
  <si>
    <t>Bahrain</t>
  </si>
  <si>
    <t>African Development Bank</t>
  </si>
  <si>
    <t>Arab Fund for Economic and Social Development</t>
  </si>
  <si>
    <t>Guyana</t>
  </si>
  <si>
    <t>World Food Programme</t>
  </si>
  <si>
    <t>Kazakhstan</t>
  </si>
  <si>
    <t>Peru</t>
  </si>
  <si>
    <t>United Nations Office for Disaster Risk Reduction</t>
  </si>
  <si>
    <t>Azerbaijan</t>
  </si>
  <si>
    <t>UN-Habitat</t>
  </si>
  <si>
    <t>Kyrgyzstan</t>
  </si>
  <si>
    <t>Uruguay</t>
  </si>
  <si>
    <t>Oman</t>
  </si>
  <si>
    <t>Montenegro</t>
  </si>
  <si>
    <t>Costa Rica</t>
  </si>
  <si>
    <t>World Health Organization</t>
  </si>
  <si>
    <t>Slovakia</t>
  </si>
  <si>
    <t>Ecuador</t>
  </si>
  <si>
    <r>
      <t>TOTAL</t>
    </r>
    <r>
      <rPr>
        <b/>
        <vertAlign val="superscript"/>
        <sz val="10"/>
        <color theme="0"/>
        <rFont val="Proxima Nova"/>
      </rPr>
      <t>6</t>
    </r>
  </si>
  <si>
    <r>
      <rPr>
        <vertAlign val="superscript"/>
        <sz val="10"/>
        <color theme="1"/>
        <rFont val="Proxima nova"/>
      </rPr>
      <t>1)</t>
    </r>
    <r>
      <rPr>
        <sz val="10"/>
        <color theme="1"/>
        <rFont val="Proxima Nova"/>
      </rPr>
      <t xml:space="preserve"> The total for Spain includes $7,799,795 in contributions from other public sources channelled through España con ACNUR.</t>
    </r>
  </si>
  <si>
    <r>
      <rPr>
        <vertAlign val="superscript"/>
        <sz val="10"/>
        <color theme="1"/>
        <rFont val="Proxima nova"/>
      </rPr>
      <t>2)</t>
    </r>
    <r>
      <rPr>
        <sz val="10"/>
        <color theme="1"/>
        <rFont val="Proxima Nova"/>
      </rPr>
      <t xml:space="preserve"> The total for Switzerland includes $554,939 in contributions from other public sources channelled through Switzerland for UNHCR.</t>
    </r>
  </si>
  <si>
    <r>
      <rPr>
        <vertAlign val="superscript"/>
        <sz val="10"/>
        <color theme="1"/>
        <rFont val="Proxima nova"/>
      </rPr>
      <t>3)</t>
    </r>
    <r>
      <rPr>
        <sz val="10"/>
        <color theme="1"/>
        <rFont val="Proxima Nova"/>
      </rPr>
      <t xml:space="preserve"> These funds are multi-donor funding mechanisms.</t>
    </r>
  </si>
  <si>
    <r>
      <rPr>
        <vertAlign val="superscript"/>
        <sz val="10"/>
        <color theme="1"/>
        <rFont val="Proxima nova"/>
      </rPr>
      <t>4)</t>
    </r>
    <r>
      <rPr>
        <sz val="10"/>
        <color theme="1"/>
        <rFont val="Proxima Nova"/>
      </rPr>
      <t xml:space="preserve"> The total for "Online donations through www.unhcr.org" includes online contributions from private donors worldwide routed through regional offices.</t>
    </r>
  </si>
  <si>
    <r>
      <rPr>
        <vertAlign val="superscript"/>
        <sz val="10"/>
        <color theme="1"/>
        <rFont val="Proxima nova"/>
      </rPr>
      <t>5)</t>
    </r>
    <r>
      <rPr>
        <sz val="10"/>
        <color theme="1"/>
        <rFont val="Proxima Nova"/>
      </rPr>
      <t xml:space="preserve"> The total for Portugal includes  $104,167 in contributions from other public sources channelled through Portugal com ACNUR.</t>
    </r>
  </si>
  <si>
    <r>
      <rPr>
        <vertAlign val="superscript"/>
        <sz val="10"/>
        <color theme="1"/>
        <rFont val="Proxima nova"/>
      </rPr>
      <t>6)</t>
    </r>
    <r>
      <rPr>
        <sz val="10"/>
        <color theme="1"/>
        <rFont val="Proxima Nova"/>
      </rPr>
      <t xml:space="preserve"> Excludes a total of $258,274,983 acknowledged in prior years for activities implemented in 2024 and includes $404,872,760 acknowledged in 2024 for activities with implementation in 2025 and beyond.</t>
    </r>
  </si>
  <si>
    <r>
      <rPr>
        <b/>
        <sz val="14"/>
        <color theme="3"/>
        <rFont val="Proxima nova"/>
      </rPr>
      <t>CONTRIBUTIONS TO HEADQUARTERS</t>
    </r>
    <r>
      <rPr>
        <sz val="14"/>
        <color theme="3"/>
        <rFont val="Proxima nova"/>
      </rPr>
      <t xml:space="preserve"> | USD</t>
    </r>
  </si>
  <si>
    <t>DONORS</t>
  </si>
  <si>
    <t>HEADQUARTERS OVERALL</t>
  </si>
  <si>
    <t>GLOBAL SERVICE CENTRES</t>
  </si>
  <si>
    <t>DIVISION OF FINANCIAL AND ADMINISTRATIVE MANAGEMENT</t>
  </si>
  <si>
    <t>Switzerland</t>
  </si>
  <si>
    <t>DIVISION OF EXTERNAL RELATIONS</t>
  </si>
  <si>
    <t>DIVISION OF HUMAN RESOURCES</t>
  </si>
  <si>
    <t>DIVISION OF STRATEGIC PLANNING AND RESULTS</t>
  </si>
  <si>
    <t>LEGAL AFFAIRS SECTION</t>
  </si>
  <si>
    <t>UK for UNHCR</t>
  </si>
  <si>
    <t>DIVISION OF RESILIENCE AND SOLUTIONS</t>
  </si>
  <si>
    <t>LIAISON OFFICE NEW YORK</t>
  </si>
  <si>
    <t>Private donors in the Netherlands</t>
  </si>
  <si>
    <t>TOTAL*</t>
  </si>
  <si>
    <t>*Notes:</t>
  </si>
  <si>
    <t>1 Contributions include 6.5% indirect support costs.</t>
  </si>
  <si>
    <r>
      <rPr>
        <b/>
        <sz val="14"/>
        <color theme="3"/>
        <rFont val="Proxima nova"/>
      </rPr>
      <t>CONTRIBUTIONS TO GLOBAL PROGRAMMES</t>
    </r>
    <r>
      <rPr>
        <sz val="14"/>
        <color theme="3"/>
        <rFont val="Proxima nova"/>
      </rPr>
      <t xml:space="preserve"> | USD</t>
    </r>
  </si>
  <si>
    <t>GLOBAL PROGRAMMES OVERALL</t>
  </si>
  <si>
    <t>Private donors in Norway</t>
  </si>
  <si>
    <t>Private donors in Denmark</t>
  </si>
  <si>
    <t>DIVISION OF INTERNATIONAL PROTECTION</t>
  </si>
  <si>
    <t>Private donors in the United States of America</t>
  </si>
  <si>
    <t>Australia for UNHCR</t>
  </si>
  <si>
    <t>Private donors in the United Kingdom of Great Britain and Northern Ireland</t>
  </si>
  <si>
    <t>INNOVATION</t>
  </si>
  <si>
    <t>Private donors in Canada</t>
  </si>
  <si>
    <t>USA for UNHCR</t>
  </si>
  <si>
    <t>Switzerland for UNHCR</t>
  </si>
  <si>
    <t>COPENHAGEN GLOBAL SERVICE CENTER</t>
  </si>
  <si>
    <t>Private donors in Japan</t>
  </si>
  <si>
    <t>Private donors in Singapore</t>
  </si>
  <si>
    <t>Private donors in China</t>
  </si>
  <si>
    <t>Private donors in Italy</t>
  </si>
  <si>
    <r>
      <rPr>
        <sz val="10"/>
        <color theme="3"/>
        <rFont val="Proxima Nova"/>
      </rPr>
      <t>TABLE XX</t>
    </r>
    <r>
      <rPr>
        <b/>
        <sz val="14"/>
        <color theme="3"/>
        <rFont val="Proxima nova"/>
      </rPr>
      <t xml:space="preserve"> </t>
    </r>
    <r>
      <rPr>
        <sz val="14"/>
        <color theme="3"/>
        <rFont val="Proxima nova"/>
      </rPr>
      <t xml:space="preserve">| </t>
    </r>
    <r>
      <rPr>
        <b/>
        <sz val="14"/>
        <color theme="3"/>
        <rFont val="Proxima nova"/>
      </rPr>
      <t>IN-KIND CONTRIBUTIONS</t>
    </r>
    <r>
      <rPr>
        <sz val="14"/>
        <color theme="3"/>
        <rFont val="Proxima nova"/>
      </rPr>
      <t xml:space="preserve"> | 2024</t>
    </r>
  </si>
  <si>
    <t>USD</t>
  </si>
  <si>
    <t>DESCRIPTION</t>
  </si>
  <si>
    <t>GOVERNMENT, INTERGOVERMENTAL AND UN FUNDS</t>
  </si>
  <si>
    <t>Premises for the UNHCR office in Luanda</t>
  </si>
  <si>
    <t>Premises for the UNHCR office in Buenos Aires</t>
  </si>
  <si>
    <t>Premises for the UNHCR office in Yerevan</t>
  </si>
  <si>
    <t>Premises for the UNHCR office in Vienna</t>
  </si>
  <si>
    <t>Premises for the UNHCR warehouse in Baku</t>
  </si>
  <si>
    <t>Premises for the UNHCR office in Boa Vista and Belem</t>
  </si>
  <si>
    <t>Premises for the UNHCR office in Prague</t>
  </si>
  <si>
    <t>Premises for the UNHCR Global Service Centre in Copenhagen</t>
  </si>
  <si>
    <t>Core relief items and shelter equipment for the UNHCR operation in Lebanon, and transportation services for the UNHCR operations in Lebanon and Chad</t>
  </si>
  <si>
    <t>Deployment of expert services</t>
  </si>
  <si>
    <t>Deployement of expert services, emergency deployments, and premises for the UNHCR office in Nuremberg</t>
  </si>
  <si>
    <t>Premises for the UNHCR office in Georgetown</t>
  </si>
  <si>
    <t>Premises for the UNHCR office in Budapest, Global Service Centre, and Regional Representation for Central Europe</t>
  </si>
  <si>
    <t>Premises for the UNHCR office in Astana and Almaty</t>
  </si>
  <si>
    <t>Premises for the UNHCR office in Kuwait City</t>
  </si>
  <si>
    <t>Premises for the UNHCR office in Bishkek</t>
  </si>
  <si>
    <t>Premises for the UNHCR office in Luxembourg</t>
  </si>
  <si>
    <t>Premises for the UNHCR office in Mexico City</t>
  </si>
  <si>
    <t>Premises for the UNHCR office in Laayoune</t>
  </si>
  <si>
    <t>Deployment of expert services and emergency deployments</t>
  </si>
  <si>
    <t>Premises for the UNHCR office in Lagos</t>
  </si>
  <si>
    <t>Premises for the UNHCR office in Warsaw</t>
  </si>
  <si>
    <t>Premises for the UNHCR office in Qatar and logistical services to the UNHCR operation in Lebanon</t>
  </si>
  <si>
    <t>Premises for the UNHCR office in Bucharest</t>
  </si>
  <si>
    <t>Caravans for the UNHCR operation in Jordan</t>
  </si>
  <si>
    <t>Premises for the UNHCR office in Belgrade</t>
  </si>
  <si>
    <t>Spain</t>
  </si>
  <si>
    <t>Premises for the UNHCR office in Madrid</t>
  </si>
  <si>
    <t>Emergency deployments</t>
  </si>
  <si>
    <t xml:space="preserve">Premises for the UNHCR HQ in Geneva and deployment of standby experts </t>
  </si>
  <si>
    <t>Premises for the UNHCR warehouse in Dubai, the UNHCR office in Abu Dhabi, and logististical services to various UNHCR operations worldwide</t>
  </si>
  <si>
    <t>WASH items for the UNHCR operation in Niger</t>
  </si>
  <si>
    <t>SUBTOTAL GOVERNMENT, INTERGOVERMENTAL AND UN FUNDS</t>
  </si>
  <si>
    <t>Airlink</t>
  </si>
  <si>
    <t>Airlift transportation for the UNHCR operation in Chad</t>
  </si>
  <si>
    <t>ANTA Group</t>
  </si>
  <si>
    <t>Clothing for the UNHCR operations in Burundi and Kenya</t>
  </si>
  <si>
    <t>Canaan Group of Companies</t>
  </si>
  <si>
    <t>Construction of school for the UNHCR operation in South Sudan</t>
  </si>
  <si>
    <t>Cisco Foundation</t>
  </si>
  <si>
    <t>IT equipment and services for the UNHCR operation in Panama</t>
  </si>
  <si>
    <t>Danish Refugee Council</t>
  </si>
  <si>
    <t>Deployment of standby experts to various UNHCR operations</t>
  </si>
  <si>
    <t>DLA Piper International</t>
  </si>
  <si>
    <t>Deployment of legal experts to UNHCR operations </t>
  </si>
  <si>
    <t>Essity Aktiebolag</t>
  </si>
  <si>
    <t>Diapers and sanitary items to various UNHCR operations</t>
  </si>
  <si>
    <t>Fast Retailing Co., Ltd. (UNIQLO)</t>
  </si>
  <si>
    <t>Clothing, accessories and expert deployment for UNHCR operations worldwide</t>
  </si>
  <si>
    <t>Flying Tiger Copenhagen</t>
  </si>
  <si>
    <t>Barça Foundation</t>
  </si>
  <si>
    <t>Clothing for the UNHCR operation in Turkiye</t>
  </si>
  <si>
    <t>Fondation Orange</t>
  </si>
  <si>
    <t xml:space="preserve">ICT education kits for the UNHCR operation in the Republic of Moldova </t>
  </si>
  <si>
    <t>Fuji Optical Co Limited</t>
  </si>
  <si>
    <t>Optical equipment for the UNHCR operation in Azerbaijan</t>
  </si>
  <si>
    <t>Good Neighbors Tanzania</t>
  </si>
  <si>
    <t>H &amp; M Hennes &amp; Mauritz GBC AB</t>
  </si>
  <si>
    <t>Clothing for the UNHCR operation in Armenia</t>
  </si>
  <si>
    <t>Helping Hand for Relief and Development</t>
  </si>
  <si>
    <t>Prefabricated accommodations for the UNHCR operation in Jordan</t>
  </si>
  <si>
    <t>iMMAP</t>
  </si>
  <si>
    <t>INDITEX</t>
  </si>
  <si>
    <t>Clothing to various UNHCR operations worldwide</t>
  </si>
  <si>
    <t>Inter IKEA Group</t>
  </si>
  <si>
    <t xml:space="preserve">Furniture for UNHCR operations in Ukraine and Romania </t>
  </si>
  <si>
    <t>Join Together Society (JTS)</t>
  </si>
  <si>
    <t>Soap for the UNHCR operation in Bangladesh</t>
  </si>
  <si>
    <t xml:space="preserve">LATAM Airlines </t>
  </si>
  <si>
    <t>Airlift transportation to various UNHCR operations</t>
  </si>
  <si>
    <t>LONGi</t>
  </si>
  <si>
    <t>Solar solutions for the UNHCR warehouse in Uzbekistan</t>
  </si>
  <si>
    <t>Corus International</t>
  </si>
  <si>
    <t>Bedding and education items for the UNHCR operation in Mali</t>
  </si>
  <si>
    <t>Clothing donated to UNHCR operations worldwide</t>
  </si>
  <si>
    <t>Molecor Technology</t>
  </si>
  <si>
    <t>Waterpipes for the UNHCR operation in Sudan</t>
  </si>
  <si>
    <t>Norwegian Refugee Council</t>
  </si>
  <si>
    <t>Private donors in Brazil</t>
  </si>
  <si>
    <t>Energy equipment for the UNHCR operation in Brazil</t>
  </si>
  <si>
    <t>Solar system equipment for the UNHCR operation in Uganda</t>
  </si>
  <si>
    <t>Private donors in Egypt</t>
  </si>
  <si>
    <t>Bedding and clothing for the UNHCR operation in Egypt</t>
  </si>
  <si>
    <t>Private donors in Kenya</t>
  </si>
  <si>
    <t>Connectivity services for the UNHCR operation in Kenya</t>
  </si>
  <si>
    <t>Private donors in Malta</t>
  </si>
  <si>
    <t>WASH items and health kits for UNHCR operations in Uganda and Sudan</t>
  </si>
  <si>
    <t>Private donors in Mexico</t>
  </si>
  <si>
    <t xml:space="preserve"> Premises for the UNHCR office in Mexico</t>
  </si>
  <si>
    <t>Private donors in Qatar</t>
  </si>
  <si>
    <t>Airlift services for the UNHCR operation in Lebanon</t>
  </si>
  <si>
    <t>Private donors in Switzerland</t>
  </si>
  <si>
    <t>Logistics services for the UNHCR operation in the Syrian Arab Republic</t>
  </si>
  <si>
    <t>Private donors in the United Kingdom</t>
  </si>
  <si>
    <t>Legal experts, manual washing machines, clothing and Plumpy'nut for various UNHCR operations</t>
  </si>
  <si>
    <t>Private donors in the United States</t>
  </si>
  <si>
    <t>Project C.U.R.E.</t>
  </si>
  <si>
    <t>Mobility equipment for the UNHCR operation in Ethiopia</t>
  </si>
  <si>
    <t>RedR Australia</t>
  </si>
  <si>
    <t>ShelterBox</t>
  </si>
  <si>
    <t>Core Relief Items for the UNHCR operation in Chad</t>
  </si>
  <si>
    <t>Signify Foundation</t>
  </si>
  <si>
    <t>Solar street lights and installation for UNHCR operations in Uganda and Pakistan</t>
  </si>
  <si>
    <t>Solvatten AB</t>
  </si>
  <si>
    <t xml:space="preserve">Water treatment equipment for the UNHCR operation in Uganda </t>
  </si>
  <si>
    <t>U.S. Committee for Refugees and Immigrants</t>
  </si>
  <si>
    <t>Sanitary products for the UNHCR operation in Kenya</t>
  </si>
  <si>
    <t xml:space="preserve">Uber Technologies, Inc. </t>
  </si>
  <si>
    <t>Logistical services to various UNHCR operations worldwide</t>
  </si>
  <si>
    <t>The UPS Foundation</t>
  </si>
  <si>
    <t>Logistical services for the UNHCR operation in Sudan</t>
  </si>
  <si>
    <t>Vodafone Foundation</t>
  </si>
  <si>
    <t>Computer, solar equipment and connectivity for UNHCR operations in Africa</t>
  </si>
  <si>
    <t>SUBTOTAL PRIVATE DONORS</t>
  </si>
  <si>
    <r>
      <t>TABLE 14</t>
    </r>
    <r>
      <rPr>
        <b/>
        <sz val="12"/>
        <color theme="3"/>
        <rFont val="Proxima Nova"/>
      </rPr>
      <t xml:space="preserve"> | PRIVATE DONORS GIVING OVER $100,000 IN SUPPORT OF UNHCR | 2024</t>
    </r>
  </si>
  <si>
    <t>UNHCR GLOBAL</t>
  </si>
  <si>
    <t>Gates Foundation</t>
  </si>
  <si>
    <t>IKEA Foundation</t>
  </si>
  <si>
    <t>Open Society Foundations</t>
  </si>
  <si>
    <t>AFRICA</t>
  </si>
  <si>
    <t>REGIONAL</t>
  </si>
  <si>
    <t>Mastercard Foundation</t>
  </si>
  <si>
    <t>Howard G. Buffett Foundation</t>
  </si>
  <si>
    <t>Kuwait-America Foundation</t>
  </si>
  <si>
    <t>United Nations Foundation</t>
  </si>
  <si>
    <t>BRAZIL</t>
  </si>
  <si>
    <t>Gerdau/Instituto Gerando Falcões</t>
  </si>
  <si>
    <t>CANADA</t>
  </si>
  <si>
    <t>Eaglecom Foundation</t>
  </si>
  <si>
    <t>The FirstLine Foundation</t>
  </si>
  <si>
    <t>Graham Knope and Carol Miller</t>
  </si>
  <si>
    <t>The Gulshan &amp; Pyarali G. Nanji Family Foundation</t>
  </si>
  <si>
    <t>La Fondation Boucher-Lambert</t>
  </si>
  <si>
    <t>Mario Riggio</t>
  </si>
  <si>
    <t>Panicaro Foundation</t>
  </si>
  <si>
    <t>TELUS &amp; TELUS Friendly Future Foundation</t>
  </si>
  <si>
    <t>MEXICO</t>
  </si>
  <si>
    <t>The Church of Jesus Christ of Latter-day Saints</t>
  </si>
  <si>
    <t>USA FOR UNHCR</t>
  </si>
  <si>
    <t>Alo Gives</t>
  </si>
  <si>
    <t>Bloomberg Philanthropies</t>
  </si>
  <si>
    <t xml:space="preserve">Cisco Foundation </t>
  </si>
  <si>
    <t>Humaniti Foundation</t>
  </si>
  <si>
    <t>Islamic Relief USA</t>
  </si>
  <si>
    <t>LinkedIn Corporation</t>
  </si>
  <si>
    <t>Muslim Aid USA</t>
  </si>
  <si>
    <t>Ousri Household</t>
  </si>
  <si>
    <t>Rahima International Foundation</t>
  </si>
  <si>
    <t>Remitly</t>
  </si>
  <si>
    <t>Twilio</t>
  </si>
  <si>
    <t xml:space="preserve">The UPS Foundation </t>
  </si>
  <si>
    <t>Zakat Foundation of America</t>
  </si>
  <si>
    <t>Rahmatan Lil Alamin Foundation (RLAF)</t>
  </si>
  <si>
    <t>Tsao Family Foundation</t>
  </si>
  <si>
    <t>AUSTRALIA FOR UNHCR</t>
  </si>
  <si>
    <t>Walk Free Foundation</t>
  </si>
  <si>
    <t>CHINA / HONG KONG SAR</t>
  </si>
  <si>
    <t>Chellaram Foundation</t>
  </si>
  <si>
    <t>GS Charity Foundation Limited</t>
  </si>
  <si>
    <t>Mr CHENG Hsu Shih and Mrs CHENG Kwee Moei Hong Mary</t>
  </si>
  <si>
    <t>Shih Wing Ching Foundation</t>
  </si>
  <si>
    <t>Sunshine forever Limited</t>
  </si>
  <si>
    <t>Transsion Holdings</t>
  </si>
  <si>
    <t>ZeShan (H.K.) Foundation</t>
  </si>
  <si>
    <t>JAPAN FOR UNHCR</t>
  </si>
  <si>
    <t xml:space="preserve">Brother Industries.,Ltd </t>
  </si>
  <si>
    <t>CAPCOM CO., LTD.</t>
  </si>
  <si>
    <t>Fujitsu Limited</t>
  </si>
  <si>
    <t>Legacy gift from Mr. Soue Shimada</t>
  </si>
  <si>
    <t xml:space="preserve">Sony Group Corporation </t>
  </si>
  <si>
    <t>Toyota Tsusho Corporation</t>
  </si>
  <si>
    <t>YAMADA HOLDINGS LLC</t>
  </si>
  <si>
    <t>REPUBLIC OF KOREA</t>
  </si>
  <si>
    <t>Dreaminus / Jogye Order of Korean Buddhism</t>
  </si>
  <si>
    <t>THAILAND</t>
  </si>
  <si>
    <t>Wanchai Tachavejnukul</t>
  </si>
  <si>
    <t>Euroclear</t>
  </si>
  <si>
    <t>Fondation de Luxembourg</t>
  </si>
  <si>
    <t>LetterOne Investment Holdings SA</t>
  </si>
  <si>
    <t>CYPRUS</t>
  </si>
  <si>
    <t>Volka Entertainment Ltd</t>
  </si>
  <si>
    <t>DENMARK</t>
  </si>
  <si>
    <t>Grundfos Foundation</t>
  </si>
  <si>
    <t>Lise og Tages Almennyttige Fond</t>
  </si>
  <si>
    <t>Novo Nordisk Foundation</t>
  </si>
  <si>
    <t>World Diabetes Foundation</t>
  </si>
  <si>
    <t>ESPAÑA CON ACNUR (Spain)</t>
  </si>
  <si>
    <t>"la Caixa" Foundation</t>
  </si>
  <si>
    <t>Occident Foundation</t>
  </si>
  <si>
    <t>Laboratorios Viñas</t>
  </si>
  <si>
    <t>ProFuturo Foundation</t>
  </si>
  <si>
    <t>FRANCE</t>
  </si>
  <si>
    <t>L'Oréal Fund for Women</t>
  </si>
  <si>
    <t>ITALY</t>
  </si>
  <si>
    <t>AB MEDICA S.p.A.</t>
  </si>
  <si>
    <t>Calzedonia S.p.A.</t>
  </si>
  <si>
    <t>COOP ITALIA</t>
  </si>
  <si>
    <t>Enel Cuore Onlus</t>
  </si>
  <si>
    <t>Fondazione CDP</t>
  </si>
  <si>
    <t>Fondazione EOS</t>
  </si>
  <si>
    <t>Fondazione Prosolidar</t>
  </si>
  <si>
    <t>Fondo di Beneficenza di Intesa Sanpaolo</t>
  </si>
  <si>
    <t>GIW benefactor S.L.</t>
  </si>
  <si>
    <t>Intesa Sanpaolo S.p.A.</t>
  </si>
  <si>
    <t>Istituto Buddista Italiano Soka Gokkai</t>
  </si>
  <si>
    <t>Mediobanca SpA</t>
  </si>
  <si>
    <t>The Nando and Elsa Peretti Foundation</t>
  </si>
  <si>
    <t>Only the Brave Foundation</t>
  </si>
  <si>
    <t>THE KINGDOM OF THE NETHERLANDS</t>
  </si>
  <si>
    <t>Adyen NV</t>
  </si>
  <si>
    <t xml:space="preserve">CTP </t>
  </si>
  <si>
    <t>Dutch Postcode Lottery</t>
  </si>
  <si>
    <t>IMC Charitable Foundation</t>
  </si>
  <si>
    <t>Lengkeek family</t>
  </si>
  <si>
    <t>Vos family</t>
  </si>
  <si>
    <t xml:space="preserve">Porticus </t>
  </si>
  <si>
    <t>VP Capital</t>
  </si>
  <si>
    <t>SWEDEN FOR UNHCR</t>
  </si>
  <si>
    <t>Akelius Foundation</t>
  </si>
  <si>
    <t>Gudrun Sjödén Group AB</t>
  </si>
  <si>
    <t xml:space="preserve">Lars Lannfelt </t>
  </si>
  <si>
    <t>Lindex AB </t>
  </si>
  <si>
    <t>Magnus M. Lind</t>
  </si>
  <si>
    <t>Peab AB</t>
  </si>
  <si>
    <t>Swedish Postcode Lottery</t>
  </si>
  <si>
    <t>SWITZERLAND FOR UNHCR</t>
  </si>
  <si>
    <t>Fédération Internationale de Football Association</t>
  </si>
  <si>
    <t>FIFA Foundation</t>
  </si>
  <si>
    <t>Pepsi Lipton International Ltd</t>
  </si>
  <si>
    <t>Stiftung Üsine</t>
  </si>
  <si>
    <t>UK FOR UNHCR</t>
  </si>
  <si>
    <t>Al-karim Nathoo</t>
  </si>
  <si>
    <t>A&amp;O Shearman</t>
  </si>
  <si>
    <t>Arm</t>
  </si>
  <si>
    <t>Band Aid Charitable Trust</t>
  </si>
  <si>
    <t>Christopher Rokos</t>
  </si>
  <si>
    <t>Deloitte LLP</t>
  </si>
  <si>
    <t>Fondation CHANEL</t>
  </si>
  <si>
    <t>Garvin Brown and Steffanie Diamond Brown</t>
  </si>
  <si>
    <t>GSK</t>
  </si>
  <si>
    <t>Hikma Pharmaceuticals</t>
  </si>
  <si>
    <t>Humanity Insured</t>
  </si>
  <si>
    <t>The Lucid Foundation</t>
  </si>
  <si>
    <t>Quadrature Climate Foundation</t>
  </si>
  <si>
    <t>Revolut</t>
  </si>
  <si>
    <t>Saïd Foundation</t>
  </si>
  <si>
    <t>Squarepoint Foundation</t>
  </si>
  <si>
    <t>The Constance Travis Charitable Trust</t>
  </si>
  <si>
    <t>Unilever</t>
  </si>
  <si>
    <t>UNO-FLÜCHTLINGSHILFE (Germany)</t>
  </si>
  <si>
    <t> adidas Foundation</t>
  </si>
  <si>
    <t>Postcode Lotterie DT gemeinnützige GmbH</t>
  </si>
  <si>
    <t>Marie Eberth Stiftung</t>
  </si>
  <si>
    <t>Volkswagen AG</t>
  </si>
  <si>
    <t>Amer Household</t>
  </si>
  <si>
    <t>Darwish Household</t>
  </si>
  <si>
    <t>Embassy of Oman</t>
  </si>
  <si>
    <t>KUWAIT</t>
  </si>
  <si>
    <t>Al Ahli Bank of Kuwait</t>
  </si>
  <si>
    <t>International Islamic Charity Organization - IICO</t>
  </si>
  <si>
    <t>Kuwait Red Crescent Society</t>
  </si>
  <si>
    <t>Namaa Charity part of the Social Reform Society</t>
  </si>
  <si>
    <t>Sheikh Abdullah Al Nouri Charity Society</t>
  </si>
  <si>
    <t>Sheikha Sabeeka Duaij Al Sabah and Sheikha Azzah Jaber Al Ali Al Sabah</t>
  </si>
  <si>
    <t>Tanmeia Charity Association</t>
  </si>
  <si>
    <t>Zakat House of Kuwait</t>
  </si>
  <si>
    <t>QATAR</t>
  </si>
  <si>
    <t>Qatar Charity</t>
  </si>
  <si>
    <t>SAUDI ARABIA</t>
  </si>
  <si>
    <t>LIV Golf</t>
  </si>
  <si>
    <t>Tamer Family Foundation</t>
  </si>
  <si>
    <t>World Assembly of Muslim Youth</t>
  </si>
  <si>
    <t>Muslim World League</t>
  </si>
  <si>
    <t>UNITED ARAB EMIRATES</t>
  </si>
  <si>
    <t>Accenture MIDDLE EAST BV</t>
  </si>
  <si>
    <t>Abdul Aziz Al Ghurair Refugee Education Fund</t>
  </si>
  <si>
    <t>Abdulla Al Abdulla</t>
  </si>
  <si>
    <t>Al Mahmeed Household</t>
  </si>
  <si>
    <t>The Big Heart Foundation</t>
  </si>
  <si>
    <t>HSBC</t>
  </si>
  <si>
    <t>Mohammed bin Rashid Al Maktoum Global Initiatives</t>
  </si>
  <si>
    <t>Sheikha Fatima Fund for Women Refugee</t>
  </si>
  <si>
    <r>
      <t>CONTRIBUTIONS TO THE JUNIOR PROFESSIONAL OFFICERS SCHEME</t>
    </r>
    <r>
      <rPr>
        <sz val="12"/>
        <color theme="3"/>
        <rFont val="Proxima Nova"/>
      </rPr>
      <t xml:space="preserve"> | USD</t>
    </r>
  </si>
  <si>
    <t>Reading glasses for the UNHCR operation in the Syrian Arab Republic</t>
  </si>
  <si>
    <t>Core Relief Items and shelter for the UNHCR operation in  the United Republic of Tanzania</t>
  </si>
  <si>
    <t>BELGIUM AND LUXEMBOURG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</si>
</sst>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?_-;_-@_-"/>
    <numFmt numFmtId="167" formatCode="_(* #,##0_);_(* \(#,##0\);_(* &quot;-&quot;??_);_(@_)"/>
    <numFmt numFmtId="168" formatCode="#,##0_ ;\-#,##0\ "/>
    <numFmt numFmtId="169" formatCode="_-* #,##0_-;\-* #,##0_-;_-* &quot;-&quot;??_-;_-@_-"/>
    <numFmt numFmtId="170" formatCode="_-* #,##0_-;\-* #,##0_-;_-* &quot;-&quot;_-;_-@_-"/>
    <numFmt numFmtId="171" formatCode="#,##0_ ;[Red]\-#,##0\ "/>
    <numFmt numFmtId="172" formatCode="#,##0.0,_);\(#,##0.0,\)"/>
    <numFmt numFmtId="173" formatCode="0.0%"/>
    <numFmt numFmtId="174" formatCode="0.000%"/>
    <numFmt numFmtId="175" formatCode="#,##0.0,"/>
    <numFmt numFmtId="176" formatCode="_ * #,##0_ ;_ * \-#,##0_ ;_ * &quot;-&quot;??_ ;_ @_ "/>
  </numFmts>
  <fonts count="62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Calibri"/>
      <family val="2"/>
      <scheme val="minor"/>
    </font>
    <font>
      <sz val="14"/>
      <color theme="3"/>
      <name val="Proxima nova"/>
    </font>
    <font>
      <b/>
      <sz val="14"/>
      <color theme="3"/>
      <name val="Proxima nova"/>
    </font>
    <font>
      <b/>
      <sz val="10"/>
      <color theme="0"/>
      <name val="Proxima Nova"/>
    </font>
    <font>
      <b/>
      <sz val="10"/>
      <color theme="1"/>
      <name val="Proxima Nova"/>
    </font>
    <font>
      <sz val="11"/>
      <color theme="1"/>
      <name val="Proxima Nova"/>
    </font>
    <font>
      <sz val="10"/>
      <color theme="1"/>
      <name val="Proxima Nova"/>
    </font>
    <font>
      <vertAlign val="superscript"/>
      <sz val="10"/>
      <color theme="1"/>
      <name val="Proxima nova"/>
    </font>
    <font>
      <b/>
      <vertAlign val="superscript"/>
      <sz val="10"/>
      <color theme="0"/>
      <name val="Proxima Nova"/>
    </font>
    <font>
      <sz val="11"/>
      <color indexed="8"/>
      <name val="Proxima Nova"/>
    </font>
    <font>
      <sz val="10"/>
      <color indexed="8"/>
      <name val="Proxima Nova"/>
    </font>
    <font>
      <sz val="11"/>
      <color indexed="8"/>
      <name val="Calibri"/>
      <family val="2"/>
      <scheme val="minor"/>
    </font>
    <font>
      <sz val="10"/>
      <name val="Proxima Nova"/>
    </font>
    <font>
      <b/>
      <sz val="10"/>
      <color theme="3"/>
      <name val="Proxima Nova"/>
    </font>
    <font>
      <b/>
      <sz val="10"/>
      <name val="Proxima Nova"/>
    </font>
    <font>
      <sz val="10"/>
      <color indexed="8"/>
      <name val="Calibri"/>
      <family val="2"/>
      <scheme val="minor"/>
    </font>
    <font>
      <sz val="10"/>
      <color theme="3"/>
      <name val="Proxima Nova"/>
    </font>
    <font>
      <b/>
      <sz val="12"/>
      <color theme="3"/>
      <name val="Proxima Nova"/>
    </font>
    <font>
      <sz val="12"/>
      <color theme="3"/>
      <name val="Proxima Nova"/>
    </font>
    <font>
      <b/>
      <sz val="11"/>
      <color theme="1"/>
      <name val="Proxima Nova"/>
    </font>
    <font>
      <sz val="10"/>
      <color rgb="FF000000"/>
      <name val="Proxima nova"/>
    </font>
    <font>
      <b/>
      <sz val="10"/>
      <color rgb="FF000000"/>
      <name val="Proxima Nova"/>
    </font>
    <font>
      <b/>
      <sz val="11"/>
      <color theme="0"/>
      <name val="Proxima Nova"/>
    </font>
    <font>
      <sz val="12"/>
      <color rgb="FF000000"/>
      <name val="Proxima nova"/>
    </font>
    <font>
      <b/>
      <sz val="10"/>
      <color rgb="FFFFFFFF"/>
      <name val="Proxima Nova"/>
    </font>
    <font>
      <sz val="10"/>
      <color rgb="FF0E2841"/>
      <name val="Proxima Nova"/>
    </font>
    <font>
      <sz val="10"/>
      <name val="Arial Unicode MS"/>
      <family val="2"/>
    </font>
    <font>
      <b/>
      <sz val="10"/>
      <name val="Arial"/>
      <family val="2"/>
    </font>
    <font>
      <sz val="10"/>
      <color rgb="FF0072BC"/>
      <name val="Proxima Nova"/>
    </font>
    <font>
      <b/>
      <sz val="12"/>
      <color rgb="FF0072BC"/>
      <name val="Proxima Nova"/>
    </font>
    <font>
      <sz val="12"/>
      <color rgb="FF0072BC"/>
      <name val="Proxima Nova"/>
    </font>
    <font>
      <sz val="10"/>
      <color rgb="FFFFFFFF"/>
      <name val="Proxima Nova"/>
    </font>
    <font>
      <b/>
      <sz val="10"/>
      <color rgb="FF0072BC"/>
      <name val="Proxima Nova"/>
    </font>
    <font>
      <sz val="10"/>
      <color rgb="FFEF4A60"/>
      <name val="Proxima Nova"/>
    </font>
    <font>
      <b/>
      <sz val="11"/>
      <color rgb="FF0072BC"/>
      <name val="Proxima Nova"/>
    </font>
    <font>
      <b/>
      <i/>
      <sz val="10"/>
      <color rgb="FFFFFFFF"/>
      <name val="Proxima nova"/>
    </font>
    <font>
      <b/>
      <sz val="12"/>
      <color rgb="FF000000"/>
      <name val="Proxima nova"/>
    </font>
    <font>
      <b/>
      <sz val="11"/>
      <color theme="0"/>
      <name val="Calibri"/>
      <family val="2"/>
      <scheme val="minor"/>
    </font>
    <font>
      <sz val="11"/>
      <color rgb="FF000000"/>
      <name val="Proxima Nova"/>
    </font>
    <font>
      <b/>
      <sz val="10"/>
      <color rgb="FFFF0000"/>
      <name val="Proxima Nova"/>
    </font>
    <font>
      <b/>
      <vertAlign val="superscript"/>
      <sz val="10"/>
      <name val="Proxima Nova"/>
    </font>
    <font>
      <sz val="11"/>
      <color theme="0"/>
      <name val="Calibri"/>
      <family val="2"/>
      <scheme val="minor"/>
    </font>
    <font>
      <vertAlign val="superscript"/>
      <sz val="10"/>
      <name val="Proxima Nova"/>
    </font>
    <font>
      <sz val="14"/>
      <color rgb="FFFF0000"/>
      <name val="Proxima Nova"/>
    </font>
    <font>
      <sz val="11"/>
      <name val="Proxima Nova"/>
    </font>
    <font>
      <b/>
      <sz val="11"/>
      <color theme="3"/>
      <name val="Proxima Nova"/>
    </font>
    <font>
      <b/>
      <sz val="11"/>
      <name val="Proxima Nova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theme="3"/>
      <name val="Arial"/>
      <family val="2"/>
    </font>
    <font>
      <b/>
      <sz val="9"/>
      <color theme="3"/>
      <name val="Arial"/>
      <family val="2"/>
    </font>
    <font>
      <b/>
      <sz val="10"/>
      <color theme="3"/>
      <name val="Arial"/>
      <family val="2"/>
    </font>
    <font>
      <sz val="8"/>
      <color theme="1"/>
      <name val="Arial"/>
      <family val="2"/>
    </font>
    <font>
      <sz val="12"/>
      <color theme="3"/>
      <name val="Arial"/>
      <family val="2"/>
    </font>
    <font>
      <b/>
      <sz val="12"/>
      <color theme="3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CE9FF"/>
        <bgColor indexed="64"/>
      </patternFill>
    </fill>
    <fill>
      <patternFill patternType="solid">
        <fgColor rgb="FF0072B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72BC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C0D5EF"/>
        <bgColor rgb="FF000000"/>
      </patternFill>
    </fill>
    <fill>
      <patternFill patternType="solid">
        <fgColor rgb="FFE6F1F9"/>
        <bgColor rgb="FF000000"/>
      </patternFill>
    </fill>
    <fill>
      <patternFill patternType="solid">
        <fgColor rgb="FFB8C9EE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9FF"/>
        <bgColor rgb="FF000000"/>
      </patternFill>
    </fill>
  </fills>
  <borders count="69">
    <border>
      <left/>
      <right/>
      <top/>
      <bottom/>
      <diagonal/>
    </border>
    <border>
      <left/>
      <right/>
      <top/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4659260841701"/>
      </top>
      <bottom style="thin">
        <color theme="9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9" tint="-0.24994659260841701"/>
      </top>
      <bottom style="thin">
        <color theme="3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595959"/>
      </bottom>
      <diagonal/>
    </border>
    <border>
      <left/>
      <right/>
      <top style="thin">
        <color rgb="FF595959"/>
      </top>
      <bottom/>
      <diagonal/>
    </border>
    <border>
      <left/>
      <right/>
      <top style="thin">
        <color rgb="FF808080"/>
      </top>
      <bottom/>
      <diagonal/>
    </border>
    <border>
      <left/>
      <right/>
      <top/>
      <bottom style="thin">
        <color rgb="FF80808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72BC"/>
      </bottom>
      <diagonal/>
    </border>
    <border>
      <left/>
      <right/>
      <top style="thin">
        <color rgb="FF0072BC"/>
      </top>
      <bottom/>
      <diagonal/>
    </border>
    <border>
      <left/>
      <right/>
      <top style="thin">
        <color rgb="FF0072BC"/>
      </top>
      <bottom style="thin">
        <color rgb="FF0072BC"/>
      </bottom>
      <diagonal/>
    </border>
    <border>
      <left/>
      <right/>
      <top style="thin">
        <color rgb="FF0072BC"/>
      </top>
      <bottom style="thin">
        <color rgb="FF808080"/>
      </bottom>
      <diagonal/>
    </border>
    <border>
      <left/>
      <right/>
      <top/>
      <bottom style="thin">
        <color rgb="FFE7E6E6"/>
      </bottom>
      <diagonal/>
    </border>
    <border>
      <left/>
      <right/>
      <top style="thin">
        <color rgb="FFE7E6E6"/>
      </top>
      <bottom/>
      <diagonal/>
    </border>
    <border>
      <left/>
      <right/>
      <top style="thin">
        <color rgb="FFE7E6E6"/>
      </top>
      <bottom style="thin">
        <color rgb="FFE7E6E6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A5A5A5"/>
      </top>
      <bottom/>
      <diagonal/>
    </border>
    <border>
      <left/>
      <right/>
      <top style="thin">
        <color rgb="FFD9D9D9"/>
      </top>
      <bottom style="thin">
        <color rgb="FFE7E6E6"/>
      </bottom>
      <diagonal/>
    </border>
    <border>
      <left/>
      <right/>
      <top/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rgb="FFE7E6E6"/>
      </top>
      <bottom style="thin">
        <color theme="0" tint="-0.14999847407452621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rgb="FFE7E6E6"/>
      </top>
      <bottom style="thin">
        <color theme="2"/>
      </bottom>
      <diagonal/>
    </border>
    <border>
      <left/>
      <right/>
      <top style="thin">
        <color theme="2"/>
      </top>
      <bottom style="thin">
        <color rgb="FFE7E6E6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theme="2"/>
      </top>
      <bottom style="thin">
        <color theme="3"/>
      </bottom>
      <diagonal/>
    </border>
    <border>
      <left/>
      <right/>
      <top style="thin">
        <color theme="0" tint="-0.14999847407452621"/>
      </top>
      <bottom style="thin">
        <color rgb="FF0072BC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2"/>
      </bottom>
      <diagonal/>
    </border>
    <border>
      <left/>
      <right/>
      <top style="thin">
        <color theme="2"/>
      </top>
      <bottom style="thin">
        <color theme="0" tint="-0.14999847407452621"/>
      </bottom>
      <diagonal/>
    </border>
    <border>
      <left/>
      <right/>
      <top style="thin">
        <color rgb="FFA5A5A5"/>
      </top>
      <bottom style="thin">
        <color theme="0" tint="-0.14999847407452621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rgb="FF0072BC"/>
      </top>
      <bottom style="thin">
        <color theme="3"/>
      </bottom>
      <diagonal/>
    </border>
    <border>
      <left/>
      <right/>
      <top style="thin">
        <color theme="2"/>
      </top>
      <bottom style="thin">
        <color rgb="FFA5A5A5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4472C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3"/>
      </top>
      <bottom/>
      <diagonal/>
    </border>
    <border>
      <left/>
      <right style="thin">
        <color indexed="64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3"/>
      </bottom>
      <diagonal/>
    </border>
    <border>
      <left/>
      <right/>
      <top style="thin">
        <color indexed="64"/>
      </top>
      <bottom style="thin">
        <color theme="3"/>
      </bottom>
      <diagonal/>
    </border>
    <border>
      <left/>
      <right style="thin">
        <color indexed="64"/>
      </right>
      <top style="thin">
        <color indexed="64"/>
      </top>
      <bottom style="thin">
        <color theme="3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30" fillId="0" borderId="0"/>
  </cellStyleXfs>
  <cellXfs count="417">
    <xf numFmtId="0" fontId="0" fillId="0" borderId="0" xfId="0"/>
    <xf numFmtId="0" fontId="4" fillId="0" borderId="0" xfId="3"/>
    <xf numFmtId="0" fontId="7" fillId="2" borderId="0" xfId="3" applyFont="1" applyFill="1" applyAlignment="1">
      <alignment horizontal="left" vertical="center" wrapText="1"/>
    </xf>
    <xf numFmtId="167" fontId="8" fillId="3" borderId="0" xfId="4" applyNumberFormat="1" applyFont="1" applyFill="1" applyAlignment="1">
      <alignment horizontal="center" vertical="center" wrapText="1"/>
    </xf>
    <xf numFmtId="167" fontId="8" fillId="4" borderId="0" xfId="4" applyNumberFormat="1" applyFont="1" applyFill="1" applyAlignment="1">
      <alignment horizontal="center" vertical="center" wrapText="1"/>
    </xf>
    <xf numFmtId="0" fontId="9" fillId="0" borderId="0" xfId="3" applyFont="1" applyAlignment="1">
      <alignment wrapText="1"/>
    </xf>
    <xf numFmtId="168" fontId="9" fillId="0" borderId="0" xfId="4" applyNumberFormat="1" applyFont="1"/>
    <xf numFmtId="0" fontId="10" fillId="0" borderId="1" xfId="3" applyFont="1" applyBorder="1" applyAlignment="1">
      <alignment horizontal="left" vertical="center" wrapText="1"/>
    </xf>
    <xf numFmtId="3" fontId="10" fillId="5" borderId="1" xfId="3" applyNumberFormat="1" applyFont="1" applyFill="1" applyBorder="1" applyAlignment="1">
      <alignment vertical="center"/>
    </xf>
    <xf numFmtId="3" fontId="10" fillId="0" borderId="1" xfId="3" applyNumberFormat="1" applyFont="1" applyBorder="1" applyAlignment="1">
      <alignment vertical="center"/>
    </xf>
    <xf numFmtId="0" fontId="10" fillId="0" borderId="2" xfId="3" applyFont="1" applyBorder="1" applyAlignment="1">
      <alignment horizontal="left" vertical="center" wrapText="1"/>
    </xf>
    <xf numFmtId="3" fontId="10" fillId="5" borderId="2" xfId="3" applyNumberFormat="1" applyFont="1" applyFill="1" applyBorder="1" applyAlignment="1">
      <alignment vertical="center"/>
    </xf>
    <xf numFmtId="3" fontId="10" fillId="0" borderId="2" xfId="3" applyNumberFormat="1" applyFont="1" applyBorder="1" applyAlignment="1">
      <alignment vertical="center"/>
    </xf>
    <xf numFmtId="0" fontId="7" fillId="2" borderId="0" xfId="3" applyFont="1" applyFill="1" applyAlignment="1">
      <alignment horizontal="left"/>
    </xf>
    <xf numFmtId="3" fontId="7" fillId="2" borderId="0" xfId="3" applyNumberFormat="1" applyFont="1" applyFill="1"/>
    <xf numFmtId="167" fontId="8" fillId="6" borderId="0" xfId="4" applyNumberFormat="1" applyFont="1" applyFill="1" applyAlignment="1">
      <alignment horizontal="center" vertical="center" wrapText="1"/>
    </xf>
    <xf numFmtId="3" fontId="8" fillId="6" borderId="1" xfId="3" applyNumberFormat="1" applyFont="1" applyFill="1" applyBorder="1" applyAlignment="1">
      <alignment vertical="center"/>
    </xf>
    <xf numFmtId="0" fontId="5" fillId="0" borderId="0" xfId="0" applyFont="1"/>
    <xf numFmtId="0" fontId="13" fillId="0" borderId="0" xfId="0" applyFont="1"/>
    <xf numFmtId="0" fontId="13" fillId="0" borderId="0" xfId="0" applyFont="1" applyAlignment="1">
      <alignment horizontal="center" vertical="center" wrapText="1"/>
    </xf>
    <xf numFmtId="0" fontId="7" fillId="7" borderId="0" xfId="0" applyFont="1" applyFill="1" applyAlignment="1">
      <alignment horizontal="left" vertical="center"/>
    </xf>
    <xf numFmtId="0" fontId="14" fillId="5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/>
    <xf numFmtId="0" fontId="14" fillId="0" borderId="3" xfId="0" applyFont="1" applyBorder="1" applyAlignment="1">
      <alignment vertical="center"/>
    </xf>
    <xf numFmtId="0" fontId="14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169" fontId="17" fillId="0" borderId="0" xfId="4" applyNumberFormat="1" applyFont="1" applyFill="1" applyAlignment="1">
      <alignment vertical="center"/>
    </xf>
    <xf numFmtId="0" fontId="8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indent="1"/>
    </xf>
    <xf numFmtId="3" fontId="0" fillId="0" borderId="0" xfId="0" applyNumberFormat="1"/>
    <xf numFmtId="3" fontId="0" fillId="0" borderId="0" xfId="0" applyNumberForma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/>
    <xf numFmtId="169" fontId="17" fillId="0" borderId="0" xfId="4" applyNumberFormat="1" applyFont="1" applyFill="1"/>
    <xf numFmtId="0" fontId="18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169" fontId="7" fillId="2" borderId="0" xfId="4" applyNumberFormat="1" applyFont="1" applyFill="1" applyAlignment="1">
      <alignment vertical="center"/>
    </xf>
    <xf numFmtId="0" fontId="14" fillId="6" borderId="0" xfId="0" applyFont="1" applyFill="1" applyAlignment="1">
      <alignment horizontal="center" vertical="center" wrapText="1"/>
    </xf>
    <xf numFmtId="169" fontId="16" fillId="6" borderId="4" xfId="4" applyNumberFormat="1" applyFont="1" applyFill="1" applyBorder="1" applyAlignment="1">
      <alignment vertical="center"/>
    </xf>
    <xf numFmtId="0" fontId="8" fillId="0" borderId="5" xfId="0" applyFont="1" applyBorder="1" applyAlignment="1">
      <alignment horizontal="left" vertical="center" wrapText="1"/>
    </xf>
    <xf numFmtId="0" fontId="14" fillId="0" borderId="5" xfId="0" applyFont="1" applyBorder="1"/>
    <xf numFmtId="0" fontId="14" fillId="0" borderId="5" xfId="0" applyFont="1" applyBorder="1" applyAlignment="1">
      <alignment wrapText="1"/>
    </xf>
    <xf numFmtId="0" fontId="13" fillId="0" borderId="5" xfId="0" applyFont="1" applyBorder="1"/>
    <xf numFmtId="169" fontId="16" fillId="6" borderId="6" xfId="4" applyNumberFormat="1" applyFont="1" applyFill="1" applyBorder="1" applyAlignment="1">
      <alignment vertical="center"/>
    </xf>
    <xf numFmtId="0" fontId="14" fillId="0" borderId="6" xfId="0" applyFont="1" applyBorder="1" applyAlignment="1">
      <alignment vertical="center"/>
    </xf>
    <xf numFmtId="169" fontId="14" fillId="0" borderId="0" xfId="1" applyNumberFormat="1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vertical="center"/>
    </xf>
    <xf numFmtId="0" fontId="21" fillId="0" borderId="0" xfId="0" applyFont="1"/>
    <xf numFmtId="0" fontId="13" fillId="0" borderId="0" xfId="0" applyFont="1" applyAlignment="1">
      <alignment horizontal="right"/>
    </xf>
    <xf numFmtId="0" fontId="7" fillId="7" borderId="0" xfId="0" applyFont="1" applyFill="1" applyAlignment="1">
      <alignment horizontal="left" vertical="center" indent="1"/>
    </xf>
    <xf numFmtId="169" fontId="13" fillId="0" borderId="0" xfId="1" applyNumberFormat="1" applyFont="1"/>
    <xf numFmtId="0" fontId="9" fillId="0" borderId="0" xfId="3" applyFont="1"/>
    <xf numFmtId="169" fontId="9" fillId="0" borderId="0" xfId="6" applyNumberFormat="1" applyFont="1" applyAlignment="1">
      <alignment horizontal="right"/>
    </xf>
    <xf numFmtId="0" fontId="7" fillId="7" borderId="0" xfId="5" applyFont="1" applyFill="1" applyAlignment="1">
      <alignment horizontal="left" vertical="center" indent="1"/>
    </xf>
    <xf numFmtId="0" fontId="18" fillId="8" borderId="0" xfId="5" applyFont="1" applyFill="1" applyAlignment="1">
      <alignment vertical="center" wrapText="1"/>
    </xf>
    <xf numFmtId="169" fontId="9" fillId="0" borderId="0" xfId="6" applyNumberFormat="1" applyFont="1"/>
    <xf numFmtId="0" fontId="10" fillId="0" borderId="7" xfId="5" applyFont="1" applyBorder="1" applyAlignment="1">
      <alignment horizontal="left" vertical="center" wrapText="1"/>
    </xf>
    <xf numFmtId="0" fontId="10" fillId="0" borderId="8" xfId="5" applyFont="1" applyBorder="1" applyAlignment="1">
      <alignment horizontal="left" vertical="center" wrapText="1"/>
    </xf>
    <xf numFmtId="0" fontId="10" fillId="0" borderId="9" xfId="5" applyFont="1" applyBorder="1" applyAlignment="1">
      <alignment horizontal="left" vertical="center" wrapText="1"/>
    </xf>
    <xf numFmtId="0" fontId="10" fillId="0" borderId="10" xfId="5" applyFont="1" applyBorder="1" applyAlignment="1">
      <alignment vertical="center"/>
    </xf>
    <xf numFmtId="0" fontId="17" fillId="0" borderId="0" xfId="5" applyFont="1" applyAlignment="1">
      <alignment vertical="center" wrapText="1"/>
    </xf>
    <xf numFmtId="0" fontId="10" fillId="0" borderId="0" xfId="5" applyFont="1" applyAlignment="1">
      <alignment vertical="center" wrapText="1"/>
    </xf>
    <xf numFmtId="170" fontId="9" fillId="0" borderId="0" xfId="8" applyNumberFormat="1" applyFont="1" applyFill="1" applyAlignment="1">
      <alignment horizontal="right" indent="1"/>
    </xf>
    <xf numFmtId="0" fontId="23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3" fontId="9" fillId="0" borderId="0" xfId="8" applyNumberFormat="1" applyFont="1" applyFill="1" applyAlignment="1">
      <alignment horizontal="right" vertical="center" indent="1"/>
    </xf>
    <xf numFmtId="0" fontId="24" fillId="0" borderId="7" xfId="3" applyFont="1" applyBorder="1" applyAlignment="1">
      <alignment vertical="center"/>
    </xf>
    <xf numFmtId="0" fontId="24" fillId="0" borderId="7" xfId="3" applyFont="1" applyBorder="1" applyAlignment="1">
      <alignment vertical="center" wrapText="1"/>
    </xf>
    <xf numFmtId="0" fontId="24" fillId="0" borderId="8" xfId="3" applyFont="1" applyBorder="1" applyAlignment="1">
      <alignment vertical="center"/>
    </xf>
    <xf numFmtId="0" fontId="24" fillId="0" borderId="8" xfId="3" applyFont="1" applyBorder="1" applyAlignment="1">
      <alignment vertical="center" wrapText="1"/>
    </xf>
    <xf numFmtId="0" fontId="10" fillId="0" borderId="10" xfId="5" applyFont="1" applyBorder="1" applyAlignment="1">
      <alignment horizontal="right" vertical="center" indent="1"/>
    </xf>
    <xf numFmtId="3" fontId="25" fillId="0" borderId="0" xfId="3" applyNumberFormat="1" applyFont="1" applyAlignment="1">
      <alignment horizontal="right" indent="1"/>
    </xf>
    <xf numFmtId="0" fontId="26" fillId="2" borderId="0" xfId="3" applyFont="1" applyFill="1" applyAlignment="1">
      <alignment vertical="center"/>
    </xf>
    <xf numFmtId="0" fontId="26" fillId="2" borderId="0" xfId="3" applyFont="1" applyFill="1" applyAlignment="1">
      <alignment vertical="center" wrapText="1"/>
    </xf>
    <xf numFmtId="3" fontId="26" fillId="2" borderId="0" xfId="3" applyNumberFormat="1" applyFont="1" applyFill="1" applyAlignment="1">
      <alignment horizontal="right" vertical="center" indent="1"/>
    </xf>
    <xf numFmtId="0" fontId="9" fillId="0" borderId="0" xfId="0" applyFont="1"/>
    <xf numFmtId="169" fontId="18" fillId="6" borderId="0" xfId="7" applyNumberFormat="1" applyFont="1" applyFill="1" applyAlignment="1">
      <alignment horizontal="center" vertical="center"/>
    </xf>
    <xf numFmtId="3" fontId="8" fillId="6" borderId="7" xfId="5" applyNumberFormat="1" applyFont="1" applyFill="1" applyBorder="1" applyAlignment="1">
      <alignment horizontal="right" vertical="center" indent="1"/>
    </xf>
    <xf numFmtId="3" fontId="8" fillId="6" borderId="8" xfId="5" applyNumberFormat="1" applyFont="1" applyFill="1" applyBorder="1" applyAlignment="1">
      <alignment horizontal="right" vertical="center" indent="1"/>
    </xf>
    <xf numFmtId="3" fontId="8" fillId="6" borderId="9" xfId="5" applyNumberFormat="1" applyFont="1" applyFill="1" applyBorder="1" applyAlignment="1">
      <alignment horizontal="right" vertical="center" indent="1"/>
    </xf>
    <xf numFmtId="169" fontId="17" fillId="6" borderId="0" xfId="7" applyNumberFormat="1" applyFont="1" applyFill="1" applyBorder="1" applyAlignment="1">
      <alignment horizontal="right" vertical="center" indent="1"/>
    </xf>
    <xf numFmtId="0" fontId="27" fillId="0" borderId="0" xfId="0" applyFont="1"/>
    <xf numFmtId="0" fontId="24" fillId="0" borderId="0" xfId="0" applyFont="1"/>
    <xf numFmtId="0" fontId="16" fillId="0" borderId="0" xfId="0" applyFont="1"/>
    <xf numFmtId="0" fontId="29" fillId="0" borderId="0" xfId="0" applyFont="1"/>
    <xf numFmtId="0" fontId="28" fillId="9" borderId="0" xfId="0" applyFont="1" applyFill="1"/>
    <xf numFmtId="0" fontId="22" fillId="0" borderId="0" xfId="0" applyFont="1"/>
    <xf numFmtId="0" fontId="17" fillId="0" borderId="11" xfId="0" applyFont="1" applyBorder="1"/>
    <xf numFmtId="171" fontId="16" fillId="0" borderId="0" xfId="9" applyNumberFormat="1" applyFont="1"/>
    <xf numFmtId="171" fontId="31" fillId="0" borderId="0" xfId="9" applyNumberFormat="1" applyFont="1"/>
    <xf numFmtId="171" fontId="18" fillId="0" borderId="0" xfId="9" applyNumberFormat="1" applyFont="1"/>
    <xf numFmtId="171" fontId="16" fillId="0" borderId="0" xfId="9" applyNumberFormat="1" applyFont="1" applyAlignment="1">
      <alignment horizontal="right"/>
    </xf>
    <xf numFmtId="171" fontId="32" fillId="10" borderId="0" xfId="9" applyNumberFormat="1" applyFont="1" applyFill="1"/>
    <xf numFmtId="171" fontId="16" fillId="0" borderId="0" xfId="9" applyNumberFormat="1" applyFont="1" applyAlignment="1">
      <alignment horizontal="center" vertical="center"/>
    </xf>
    <xf numFmtId="171" fontId="18" fillId="0" borderId="0" xfId="9" applyNumberFormat="1" applyFont="1" applyAlignment="1">
      <alignment horizontal="center" vertical="center"/>
    </xf>
    <xf numFmtId="171" fontId="35" fillId="11" borderId="0" xfId="9" applyNumberFormat="1" applyFont="1" applyFill="1" applyAlignment="1">
      <alignment vertical="center"/>
    </xf>
    <xf numFmtId="171" fontId="16" fillId="12" borderId="0" xfId="9" applyNumberFormat="1" applyFont="1" applyFill="1"/>
    <xf numFmtId="172" fontId="16" fillId="12" borderId="0" xfId="9" applyNumberFormat="1" applyFont="1" applyFill="1" applyAlignment="1">
      <alignment horizontal="center" vertical="center" wrapText="1"/>
    </xf>
    <xf numFmtId="171" fontId="18" fillId="13" borderId="0" xfId="9" applyNumberFormat="1" applyFont="1" applyFill="1" applyAlignment="1">
      <alignment horizontal="center" vertical="center"/>
    </xf>
    <xf numFmtId="9" fontId="16" fillId="13" borderId="0" xfId="2" applyFont="1" applyFill="1" applyBorder="1" applyAlignment="1">
      <alignment horizontal="center" vertical="center" wrapText="1"/>
    </xf>
    <xf numFmtId="171" fontId="35" fillId="0" borderId="12" xfId="9" applyNumberFormat="1" applyFont="1" applyBorder="1"/>
    <xf numFmtId="171" fontId="16" fillId="0" borderId="0" xfId="9" applyNumberFormat="1" applyFont="1" applyAlignment="1">
      <alignment horizontal="center" vertical="center" wrapText="1"/>
    </xf>
    <xf numFmtId="171" fontId="16" fillId="0" borderId="0" xfId="9" applyNumberFormat="1" applyFont="1" applyAlignment="1">
      <alignment wrapText="1"/>
    </xf>
    <xf numFmtId="171" fontId="16" fillId="0" borderId="14" xfId="9" applyNumberFormat="1" applyFont="1" applyBorder="1"/>
    <xf numFmtId="41" fontId="16" fillId="0" borderId="14" xfId="9" applyNumberFormat="1" applyFont="1" applyBorder="1"/>
    <xf numFmtId="41" fontId="18" fillId="0" borderId="14" xfId="9" applyNumberFormat="1" applyFont="1" applyBorder="1"/>
    <xf numFmtId="9" fontId="16" fillId="0" borderId="0" xfId="2" applyFont="1" applyFill="1" applyBorder="1"/>
    <xf numFmtId="9" fontId="16" fillId="0" borderId="0" xfId="2" applyFont="1" applyFill="1" applyBorder="1" applyAlignment="1">
      <alignment horizontal="right"/>
    </xf>
    <xf numFmtId="171" fontId="16" fillId="0" borderId="15" xfId="9" applyNumberFormat="1" applyFont="1" applyBorder="1"/>
    <xf numFmtId="41" fontId="16" fillId="0" borderId="15" xfId="9" applyNumberFormat="1" applyFont="1" applyBorder="1"/>
    <xf numFmtId="41" fontId="18" fillId="0" borderId="15" xfId="9" applyNumberFormat="1" applyFont="1" applyBorder="1"/>
    <xf numFmtId="171" fontId="16" fillId="0" borderId="12" xfId="9" applyNumberFormat="1" applyFont="1" applyBorder="1"/>
    <xf numFmtId="41" fontId="18" fillId="0" borderId="0" xfId="9" applyNumberFormat="1" applyFont="1"/>
    <xf numFmtId="171" fontId="24" fillId="0" borderId="0" xfId="9" applyNumberFormat="1" applyFont="1" applyAlignment="1">
      <alignment horizontal="right"/>
    </xf>
    <xf numFmtId="171" fontId="24" fillId="0" borderId="0" xfId="9" applyNumberFormat="1" applyFont="1"/>
    <xf numFmtId="41" fontId="25" fillId="0" borderId="13" xfId="9" applyNumberFormat="1" applyFont="1" applyBorder="1"/>
    <xf numFmtId="9" fontId="24" fillId="0" borderId="0" xfId="2" applyFont="1" applyFill="1" applyBorder="1"/>
    <xf numFmtId="171" fontId="32" fillId="0" borderId="0" xfId="9" applyNumberFormat="1" applyFont="1"/>
    <xf numFmtId="41" fontId="25" fillId="0" borderId="0" xfId="9" applyNumberFormat="1" applyFont="1"/>
    <xf numFmtId="171" fontId="16" fillId="0" borderId="13" xfId="9" applyNumberFormat="1" applyFont="1" applyBorder="1"/>
    <xf numFmtId="171" fontId="24" fillId="0" borderId="13" xfId="9" applyNumberFormat="1" applyFont="1" applyBorder="1"/>
    <xf numFmtId="10" fontId="16" fillId="0" borderId="0" xfId="9" applyNumberFormat="1" applyFont="1"/>
    <xf numFmtId="171" fontId="32" fillId="0" borderId="12" xfId="9" applyNumberFormat="1" applyFont="1" applyBorder="1"/>
    <xf numFmtId="173" fontId="16" fillId="0" borderId="0" xfId="2" applyNumberFormat="1" applyFont="1" applyFill="1" applyBorder="1" applyAlignment="1">
      <alignment horizontal="right"/>
    </xf>
    <xf numFmtId="171" fontId="24" fillId="0" borderId="12" xfId="9" applyNumberFormat="1" applyFont="1" applyBorder="1"/>
    <xf numFmtId="171" fontId="32" fillId="0" borderId="11" xfId="9" applyNumberFormat="1" applyFont="1" applyBorder="1"/>
    <xf numFmtId="171" fontId="24" fillId="0" borderId="11" xfId="9" applyNumberFormat="1" applyFont="1" applyBorder="1"/>
    <xf numFmtId="41" fontId="16" fillId="0" borderId="11" xfId="9" applyNumberFormat="1" applyFont="1" applyBorder="1"/>
    <xf numFmtId="41" fontId="25" fillId="0" borderId="11" xfId="9" applyNumberFormat="1" applyFont="1" applyBorder="1"/>
    <xf numFmtId="9" fontId="24" fillId="0" borderId="11" xfId="2" applyFont="1" applyFill="1" applyBorder="1"/>
    <xf numFmtId="171" fontId="32" fillId="0" borderId="17" xfId="9" applyNumberFormat="1" applyFont="1" applyBorder="1"/>
    <xf numFmtId="41" fontId="32" fillId="0" borderId="0" xfId="9" applyNumberFormat="1" applyFont="1"/>
    <xf numFmtId="41" fontId="32" fillId="0" borderId="17" xfId="9" applyNumberFormat="1" applyFont="1" applyBorder="1"/>
    <xf numFmtId="41" fontId="36" fillId="0" borderId="0" xfId="9" applyNumberFormat="1" applyFont="1"/>
    <xf numFmtId="9" fontId="36" fillId="0" borderId="0" xfId="9" applyNumberFormat="1" applyFont="1"/>
    <xf numFmtId="9" fontId="36" fillId="0" borderId="0" xfId="2" applyFont="1" applyFill="1" applyBorder="1"/>
    <xf numFmtId="171" fontId="36" fillId="0" borderId="18" xfId="9" applyNumberFormat="1" applyFont="1" applyBorder="1" applyAlignment="1">
      <alignment wrapText="1"/>
    </xf>
    <xf numFmtId="171" fontId="36" fillId="14" borderId="19" xfId="9" applyNumberFormat="1" applyFont="1" applyFill="1" applyBorder="1"/>
    <xf numFmtId="41" fontId="36" fillId="14" borderId="19" xfId="9" applyNumberFormat="1" applyFont="1" applyFill="1" applyBorder="1"/>
    <xf numFmtId="9" fontId="36" fillId="14" borderId="0" xfId="2" applyFont="1" applyFill="1" applyBorder="1"/>
    <xf numFmtId="171" fontId="37" fillId="0" borderId="0" xfId="9" applyNumberFormat="1" applyFont="1"/>
    <xf numFmtId="171" fontId="36" fillId="14" borderId="15" xfId="9" applyNumberFormat="1" applyFont="1" applyFill="1" applyBorder="1"/>
    <xf numFmtId="171" fontId="16" fillId="0" borderId="17" xfId="9" applyNumberFormat="1" applyFont="1" applyBorder="1"/>
    <xf numFmtId="171" fontId="36" fillId="0" borderId="18" xfId="9" applyNumberFormat="1" applyFont="1" applyBorder="1"/>
    <xf numFmtId="171" fontId="36" fillId="14" borderId="0" xfId="9" applyNumberFormat="1" applyFont="1" applyFill="1"/>
    <xf numFmtId="41" fontId="36" fillId="14" borderId="0" xfId="9" applyNumberFormat="1" applyFont="1" applyFill="1"/>
    <xf numFmtId="41" fontId="36" fillId="14" borderId="18" xfId="9" applyNumberFormat="1" applyFont="1" applyFill="1" applyBorder="1"/>
    <xf numFmtId="171" fontId="36" fillId="14" borderId="20" xfId="9" applyNumberFormat="1" applyFont="1" applyFill="1" applyBorder="1"/>
    <xf numFmtId="41" fontId="36" fillId="14" borderId="15" xfId="9" applyNumberFormat="1" applyFont="1" applyFill="1" applyBorder="1"/>
    <xf numFmtId="41" fontId="36" fillId="14" borderId="20" xfId="9" applyNumberFormat="1" applyFont="1" applyFill="1" applyBorder="1"/>
    <xf numFmtId="171" fontId="16" fillId="10" borderId="0" xfId="9" applyNumberFormat="1" applyFont="1" applyFill="1"/>
    <xf numFmtId="41" fontId="16" fillId="0" borderId="0" xfId="9" applyNumberFormat="1" applyFont="1"/>
    <xf numFmtId="173" fontId="16" fillId="0" borderId="0" xfId="2" applyNumberFormat="1" applyFont="1" applyFill="1" applyBorder="1"/>
    <xf numFmtId="171" fontId="28" fillId="11" borderId="0" xfId="9" applyNumberFormat="1" applyFont="1" applyFill="1"/>
    <xf numFmtId="41" fontId="28" fillId="11" borderId="0" xfId="9" applyNumberFormat="1" applyFont="1" applyFill="1"/>
    <xf numFmtId="41" fontId="28" fillId="11" borderId="0" xfId="9" applyNumberFormat="1" applyFont="1" applyFill="1" applyAlignment="1">
      <alignment horizontal="right"/>
    </xf>
    <xf numFmtId="174" fontId="16" fillId="0" borderId="0" xfId="9" applyNumberFormat="1" applyFont="1"/>
    <xf numFmtId="9" fontId="16" fillId="0" borderId="0" xfId="9" applyNumberFormat="1" applyFont="1"/>
    <xf numFmtId="174" fontId="16" fillId="0" borderId="0" xfId="2" applyNumberFormat="1" applyFont="1" applyFill="1" applyBorder="1"/>
    <xf numFmtId="10" fontId="16" fillId="0" borderId="0" xfId="2" applyNumberFormat="1" applyFont="1" applyFill="1" applyBorder="1"/>
    <xf numFmtId="175" fontId="16" fillId="0" borderId="0" xfId="9" applyNumberFormat="1" applyFont="1"/>
    <xf numFmtId="173" fontId="18" fillId="0" borderId="0" xfId="2" applyNumberFormat="1" applyFont="1" applyFill="1" applyBorder="1"/>
    <xf numFmtId="0" fontId="38" fillId="10" borderId="0" xfId="0" applyFont="1" applyFill="1"/>
    <xf numFmtId="0" fontId="28" fillId="11" borderId="0" xfId="0" applyFont="1" applyFill="1" applyAlignment="1">
      <alignment horizontal="left" vertical="center" wrapText="1"/>
    </xf>
    <xf numFmtId="0" fontId="28" fillId="0" borderId="0" xfId="0" applyFont="1" applyAlignment="1">
      <alignment horizontal="left" vertical="top" wrapText="1"/>
    </xf>
    <xf numFmtId="0" fontId="39" fillId="0" borderId="0" xfId="0" applyFont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16" fillId="10" borderId="22" xfId="0" applyFont="1" applyFill="1" applyBorder="1" applyAlignment="1">
      <alignment horizontal="left" vertical="top" wrapText="1"/>
    </xf>
    <xf numFmtId="0" fontId="16" fillId="10" borderId="21" xfId="0" applyFont="1" applyFill="1" applyBorder="1" applyAlignment="1">
      <alignment horizontal="left" vertical="top" wrapText="1"/>
    </xf>
    <xf numFmtId="9" fontId="16" fillId="10" borderId="23" xfId="0" applyNumberFormat="1" applyFont="1" applyFill="1" applyBorder="1" applyAlignment="1">
      <alignment horizontal="center" vertical="center" wrapText="1"/>
    </xf>
    <xf numFmtId="9" fontId="24" fillId="10" borderId="0" xfId="0" applyNumberFormat="1" applyFont="1" applyFill="1" applyAlignment="1">
      <alignment horizontal="center" vertical="center" wrapText="1"/>
    </xf>
    <xf numFmtId="9" fontId="24" fillId="10" borderId="23" xfId="0" applyNumberFormat="1" applyFont="1" applyFill="1" applyBorder="1" applyAlignment="1">
      <alignment horizontal="center" vertical="center" wrapText="1"/>
    </xf>
    <xf numFmtId="0" fontId="16" fillId="10" borderId="0" xfId="0" applyFont="1" applyFill="1" applyAlignment="1">
      <alignment horizontal="left" vertical="top" wrapText="1"/>
    </xf>
    <xf numFmtId="3" fontId="18" fillId="10" borderId="0" xfId="0" applyNumberFormat="1" applyFont="1" applyFill="1" applyAlignment="1">
      <alignment horizontal="right" vertical="center" wrapText="1"/>
    </xf>
    <xf numFmtId="9" fontId="16" fillId="10" borderId="22" xfId="0" applyNumberFormat="1" applyFont="1" applyFill="1" applyBorder="1" applyAlignment="1">
      <alignment horizontal="center" vertical="center" wrapText="1"/>
    </xf>
    <xf numFmtId="9" fontId="24" fillId="10" borderId="22" xfId="0" applyNumberFormat="1" applyFont="1" applyFill="1" applyBorder="1" applyAlignment="1">
      <alignment horizontal="center" vertical="center" wrapText="1"/>
    </xf>
    <xf numFmtId="9" fontId="16" fillId="10" borderId="0" xfId="0" applyNumberFormat="1" applyFont="1" applyFill="1" applyAlignment="1">
      <alignment horizontal="center" vertical="center" wrapText="1"/>
    </xf>
    <xf numFmtId="0" fontId="36" fillId="10" borderId="0" xfId="0" applyFont="1" applyFill="1" applyAlignment="1">
      <alignment vertical="top" wrapText="1"/>
    </xf>
    <xf numFmtId="3" fontId="36" fillId="10" borderId="18" xfId="0" applyNumberFormat="1" applyFont="1" applyFill="1" applyBorder="1" applyAlignment="1">
      <alignment horizontal="right" vertical="center" wrapText="1"/>
    </xf>
    <xf numFmtId="9" fontId="36" fillId="10" borderId="19" xfId="0" applyNumberFormat="1" applyFont="1" applyFill="1" applyBorder="1" applyAlignment="1">
      <alignment horizontal="center" vertical="center" wrapText="1"/>
    </xf>
    <xf numFmtId="9" fontId="36" fillId="10" borderId="18" xfId="0" applyNumberFormat="1" applyFont="1" applyFill="1" applyBorder="1" applyAlignment="1">
      <alignment horizontal="center" vertical="center" wrapText="1"/>
    </xf>
    <xf numFmtId="3" fontId="36" fillId="10" borderId="19" xfId="0" applyNumberFormat="1" applyFont="1" applyFill="1" applyBorder="1" applyAlignment="1">
      <alignment horizontal="right" vertical="center" wrapText="1"/>
    </xf>
    <xf numFmtId="0" fontId="40" fillId="10" borderId="0" xfId="0" applyFont="1" applyFill="1" applyAlignment="1">
      <alignment horizontal="left" vertical="top" wrapText="1"/>
    </xf>
    <xf numFmtId="0" fontId="18" fillId="10" borderId="0" xfId="0" applyFont="1" applyFill="1" applyAlignment="1">
      <alignment horizontal="right" wrapText="1"/>
    </xf>
    <xf numFmtId="0" fontId="16" fillId="10" borderId="0" xfId="0" applyFont="1" applyFill="1" applyAlignment="1">
      <alignment horizontal="center" vertical="center" wrapText="1"/>
    </xf>
    <xf numFmtId="0" fontId="24" fillId="10" borderId="0" xfId="0" applyFont="1" applyFill="1" applyAlignment="1">
      <alignment horizontal="center" vertical="center" wrapText="1"/>
    </xf>
    <xf numFmtId="0" fontId="24" fillId="0" borderId="25" xfId="0" applyFont="1" applyBorder="1" applyAlignment="1">
      <alignment vertical="top" wrapText="1"/>
    </xf>
    <xf numFmtId="9" fontId="16" fillId="0" borderId="0" xfId="0" applyNumberFormat="1" applyFont="1" applyAlignment="1">
      <alignment horizontal="center" vertical="center" wrapText="1"/>
    </xf>
    <xf numFmtId="9" fontId="24" fillId="0" borderId="0" xfId="0" applyNumberFormat="1" applyFont="1" applyAlignment="1">
      <alignment horizontal="center" vertical="center" wrapText="1"/>
    </xf>
    <xf numFmtId="0" fontId="24" fillId="0" borderId="27" xfId="0" applyFont="1" applyBorder="1" applyAlignment="1">
      <alignment vertical="top" wrapText="1"/>
    </xf>
    <xf numFmtId="0" fontId="24" fillId="10" borderId="25" xfId="0" applyFont="1" applyFill="1" applyBorder="1" applyAlignment="1">
      <alignment vertical="top" wrapText="1"/>
    </xf>
    <xf numFmtId="9" fontId="24" fillId="10" borderId="27" xfId="0" applyNumberFormat="1" applyFont="1" applyFill="1" applyBorder="1" applyAlignment="1">
      <alignment horizontal="center" vertical="center" wrapText="1"/>
    </xf>
    <xf numFmtId="0" fontId="24" fillId="10" borderId="27" xfId="0" applyFont="1" applyFill="1" applyBorder="1" applyAlignment="1">
      <alignment vertical="top" wrapText="1"/>
    </xf>
    <xf numFmtId="9" fontId="16" fillId="10" borderId="25" xfId="0" applyNumberFormat="1" applyFont="1" applyFill="1" applyBorder="1" applyAlignment="1">
      <alignment horizontal="center" vertical="center" wrapText="1"/>
    </xf>
    <xf numFmtId="9" fontId="24" fillId="10" borderId="28" xfId="0" applyNumberFormat="1" applyFont="1" applyFill="1" applyBorder="1" applyAlignment="1">
      <alignment horizontal="center" vertical="center" wrapText="1"/>
    </xf>
    <xf numFmtId="0" fontId="24" fillId="10" borderId="25" xfId="0" applyFont="1" applyFill="1" applyBorder="1" applyAlignment="1">
      <alignment horizontal="left" vertical="top" wrapText="1"/>
    </xf>
    <xf numFmtId="0" fontId="24" fillId="10" borderId="0" xfId="0" applyFont="1" applyFill="1" applyAlignment="1">
      <alignment horizontal="left" vertical="top" wrapText="1"/>
    </xf>
    <xf numFmtId="9" fontId="16" fillId="10" borderId="28" xfId="0" applyNumberFormat="1" applyFont="1" applyFill="1" applyBorder="1" applyAlignment="1">
      <alignment horizontal="center" vertical="center" wrapText="1"/>
    </xf>
    <xf numFmtId="9" fontId="24" fillId="10" borderId="25" xfId="0" applyNumberFormat="1" applyFont="1" applyFill="1" applyBorder="1" applyAlignment="1">
      <alignment horizontal="center" vertical="center" wrapText="1"/>
    </xf>
    <xf numFmtId="0" fontId="36" fillId="10" borderId="18" xfId="0" applyFont="1" applyFill="1" applyBorder="1" applyAlignment="1">
      <alignment vertical="top" wrapText="1"/>
    </xf>
    <xf numFmtId="3" fontId="36" fillId="10" borderId="0" xfId="0" applyNumberFormat="1" applyFont="1" applyFill="1" applyAlignment="1">
      <alignment horizontal="right" vertical="center" wrapText="1"/>
    </xf>
    <xf numFmtId="9" fontId="36" fillId="10" borderId="0" xfId="0" applyNumberFormat="1" applyFont="1" applyFill="1" applyAlignment="1">
      <alignment horizontal="center" vertical="center" wrapText="1"/>
    </xf>
    <xf numFmtId="0" fontId="16" fillId="10" borderId="25" xfId="0" applyFont="1" applyFill="1" applyBorder="1" applyAlignment="1">
      <alignment horizontal="left" vertical="top" wrapText="1"/>
    </xf>
    <xf numFmtId="0" fontId="16" fillId="10" borderId="28" xfId="0" applyFont="1" applyFill="1" applyBorder="1" applyAlignment="1">
      <alignment horizontal="left" vertical="top" wrapText="1"/>
    </xf>
    <xf numFmtId="3" fontId="18" fillId="10" borderId="28" xfId="0" applyNumberFormat="1" applyFont="1" applyFill="1" applyBorder="1" applyAlignment="1">
      <alignment horizontal="right" vertical="center" wrapText="1"/>
    </xf>
    <xf numFmtId="0" fontId="16" fillId="10" borderId="28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40" fillId="0" borderId="29" xfId="0" applyFont="1" applyBorder="1" applyAlignment="1">
      <alignment horizontal="left" vertical="top" wrapText="1"/>
    </xf>
    <xf numFmtId="0" fontId="16" fillId="10" borderId="29" xfId="0" applyFont="1" applyFill="1" applyBorder="1" applyAlignment="1">
      <alignment horizontal="left" vertical="top" wrapText="1"/>
    </xf>
    <xf numFmtId="9" fontId="24" fillId="10" borderId="30" xfId="0" applyNumberFormat="1" applyFont="1" applyFill="1" applyBorder="1" applyAlignment="1">
      <alignment horizontal="center" vertical="center" wrapText="1"/>
    </xf>
    <xf numFmtId="0" fontId="16" fillId="10" borderId="31" xfId="0" applyFont="1" applyFill="1" applyBorder="1" applyAlignment="1">
      <alignment horizontal="left" vertical="top" wrapText="1"/>
    </xf>
    <xf numFmtId="9" fontId="16" fillId="10" borderId="32" xfId="0" applyNumberFormat="1" applyFont="1" applyFill="1" applyBorder="1" applyAlignment="1">
      <alignment horizontal="center" vertical="center" wrapText="1"/>
    </xf>
    <xf numFmtId="9" fontId="24" fillId="10" borderId="32" xfId="0" applyNumberFormat="1" applyFont="1" applyFill="1" applyBorder="1" applyAlignment="1">
      <alignment horizontal="center" vertical="center" wrapText="1"/>
    </xf>
    <xf numFmtId="9" fontId="24" fillId="10" borderId="31" xfId="0" applyNumberFormat="1" applyFont="1" applyFill="1" applyBorder="1" applyAlignment="1">
      <alignment horizontal="center" vertical="center" wrapText="1"/>
    </xf>
    <xf numFmtId="9" fontId="16" fillId="10" borderId="31" xfId="0" applyNumberFormat="1" applyFont="1" applyFill="1" applyBorder="1" applyAlignment="1">
      <alignment horizontal="center" vertical="center" wrapText="1"/>
    </xf>
    <xf numFmtId="9" fontId="16" fillId="10" borderId="33" xfId="0" applyNumberFormat="1" applyFont="1" applyFill="1" applyBorder="1" applyAlignment="1">
      <alignment horizontal="center" vertical="center" wrapText="1"/>
    </xf>
    <xf numFmtId="0" fontId="16" fillId="10" borderId="34" xfId="0" applyFont="1" applyFill="1" applyBorder="1" applyAlignment="1">
      <alignment horizontal="left" vertical="top" wrapText="1"/>
    </xf>
    <xf numFmtId="9" fontId="16" fillId="10" borderId="34" xfId="0" applyNumberFormat="1" applyFont="1" applyFill="1" applyBorder="1" applyAlignment="1">
      <alignment horizontal="center" vertical="center" wrapText="1"/>
    </xf>
    <xf numFmtId="0" fontId="16" fillId="0" borderId="36" xfId="0" applyFont="1" applyBorder="1" applyAlignment="1">
      <alignment horizontal="left" vertical="top" wrapText="1"/>
    </xf>
    <xf numFmtId="9" fontId="16" fillId="10" borderId="35" xfId="0" applyNumberFormat="1" applyFont="1" applyFill="1" applyBorder="1" applyAlignment="1">
      <alignment horizontal="center" vertical="center" wrapText="1"/>
    </xf>
    <xf numFmtId="9" fontId="24" fillId="10" borderId="35" xfId="0" applyNumberFormat="1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top" wrapText="1"/>
    </xf>
    <xf numFmtId="0" fontId="16" fillId="10" borderId="37" xfId="0" applyFont="1" applyFill="1" applyBorder="1" applyAlignment="1">
      <alignment horizontal="left" vertical="top" wrapText="1"/>
    </xf>
    <xf numFmtId="0" fontId="20" fillId="10" borderId="39" xfId="0" applyFont="1" applyFill="1" applyBorder="1" applyAlignment="1">
      <alignment horizontal="left" vertical="top" wrapText="1"/>
    </xf>
    <xf numFmtId="9" fontId="36" fillId="10" borderId="39" xfId="0" applyNumberFormat="1" applyFont="1" applyFill="1" applyBorder="1" applyAlignment="1">
      <alignment horizontal="center" vertical="center" wrapText="1"/>
    </xf>
    <xf numFmtId="3" fontId="36" fillId="10" borderId="39" xfId="0" applyNumberFormat="1" applyFont="1" applyFill="1" applyBorder="1" applyAlignment="1">
      <alignment horizontal="right" vertical="center" wrapText="1"/>
    </xf>
    <xf numFmtId="0" fontId="40" fillId="10" borderId="40" xfId="0" applyFont="1" applyFill="1" applyBorder="1" applyAlignment="1">
      <alignment horizontal="left" vertical="top" wrapText="1"/>
    </xf>
    <xf numFmtId="0" fontId="16" fillId="10" borderId="41" xfId="0" applyFont="1" applyFill="1" applyBorder="1" applyAlignment="1">
      <alignment horizontal="left" vertical="top" wrapText="1"/>
    </xf>
    <xf numFmtId="9" fontId="16" fillId="0" borderId="40" xfId="0" applyNumberFormat="1" applyFont="1" applyBorder="1" applyAlignment="1">
      <alignment horizontal="center" vertical="center" wrapText="1"/>
    </xf>
    <xf numFmtId="9" fontId="24" fillId="0" borderId="40" xfId="0" applyNumberFormat="1" applyFont="1" applyBorder="1" applyAlignment="1">
      <alignment horizontal="center" vertical="center" wrapText="1"/>
    </xf>
    <xf numFmtId="9" fontId="24" fillId="10" borderId="43" xfId="0" applyNumberFormat="1" applyFont="1" applyFill="1" applyBorder="1" applyAlignment="1">
      <alignment horizontal="center" vertical="center" wrapText="1"/>
    </xf>
    <xf numFmtId="9" fontId="16" fillId="10" borderId="38" xfId="0" applyNumberFormat="1" applyFont="1" applyFill="1" applyBorder="1" applyAlignment="1">
      <alignment horizontal="center" vertical="center" wrapText="1"/>
    </xf>
    <xf numFmtId="9" fontId="24" fillId="10" borderId="38" xfId="0" applyNumberFormat="1" applyFont="1" applyFill="1" applyBorder="1" applyAlignment="1">
      <alignment horizontal="center" vertical="center" wrapText="1"/>
    </xf>
    <xf numFmtId="0" fontId="20" fillId="10" borderId="44" xfId="0" applyFont="1" applyFill="1" applyBorder="1" applyAlignment="1">
      <alignment horizontal="left" vertical="top" wrapText="1"/>
    </xf>
    <xf numFmtId="0" fontId="16" fillId="10" borderId="29" xfId="0" applyFont="1" applyFill="1" applyBorder="1" applyAlignment="1">
      <alignment horizontal="center" vertical="center" wrapText="1"/>
    </xf>
    <xf numFmtId="9" fontId="24" fillId="10" borderId="40" xfId="0" applyNumberFormat="1" applyFont="1" applyFill="1" applyBorder="1" applyAlignment="1">
      <alignment horizontal="center" vertical="center" wrapText="1"/>
    </xf>
    <xf numFmtId="3" fontId="18" fillId="10" borderId="46" xfId="0" applyNumberFormat="1" applyFont="1" applyFill="1" applyBorder="1" applyAlignment="1">
      <alignment horizontal="right" vertical="center" wrapText="1"/>
    </xf>
    <xf numFmtId="0" fontId="28" fillId="9" borderId="0" xfId="0" applyFont="1" applyFill="1" applyAlignment="1">
      <alignment wrapText="1"/>
    </xf>
    <xf numFmtId="3" fontId="28" fillId="9" borderId="0" xfId="0" applyNumberFormat="1" applyFont="1" applyFill="1" applyAlignment="1">
      <alignment horizontal="right" vertical="center" wrapText="1"/>
    </xf>
    <xf numFmtId="0" fontId="28" fillId="9" borderId="0" xfId="0" applyFont="1" applyFill="1" applyAlignment="1">
      <alignment horizontal="center" vertical="center" wrapText="1"/>
    </xf>
    <xf numFmtId="9" fontId="28" fillId="9" borderId="0" xfId="0" applyNumberFormat="1" applyFont="1" applyFill="1" applyAlignment="1">
      <alignment horizontal="center" vertical="center" wrapText="1"/>
    </xf>
    <xf numFmtId="0" fontId="0" fillId="2" borderId="0" xfId="0" applyFill="1"/>
    <xf numFmtId="0" fontId="41" fillId="2" borderId="0" xfId="0" applyFont="1" applyFill="1"/>
    <xf numFmtId="3" fontId="18" fillId="0" borderId="0" xfId="0" applyNumberFormat="1" applyFont="1" applyAlignment="1">
      <alignment wrapText="1"/>
    </xf>
    <xf numFmtId="3" fontId="18" fillId="0" borderId="31" xfId="0" applyNumberFormat="1" applyFont="1" applyBorder="1" applyAlignment="1">
      <alignment horizontal="right" vertical="center" wrapText="1"/>
    </xf>
    <xf numFmtId="3" fontId="18" fillId="0" borderId="23" xfId="0" applyNumberFormat="1" applyFont="1" applyBorder="1" applyAlignment="1">
      <alignment wrapText="1"/>
    </xf>
    <xf numFmtId="3" fontId="18" fillId="0" borderId="0" xfId="0" applyNumberFormat="1" applyFont="1" applyAlignment="1">
      <alignment horizontal="right" vertical="center" wrapText="1"/>
    </xf>
    <xf numFmtId="3" fontId="18" fillId="0" borderId="22" xfId="0" applyNumberFormat="1" applyFont="1" applyBorder="1" applyAlignment="1">
      <alignment wrapText="1"/>
    </xf>
    <xf numFmtId="3" fontId="18" fillId="0" borderId="29" xfId="0" applyNumberFormat="1" applyFont="1" applyBorder="1" applyAlignment="1">
      <alignment horizontal="right" vertical="center" wrapText="1"/>
    </xf>
    <xf numFmtId="3" fontId="18" fillId="0" borderId="35" xfId="0" applyNumberFormat="1" applyFont="1" applyBorder="1" applyAlignment="1">
      <alignment horizontal="right" vertical="center" wrapText="1"/>
    </xf>
    <xf numFmtId="3" fontId="18" fillId="0" borderId="38" xfId="0" applyNumberFormat="1" applyFont="1" applyBorder="1" applyAlignment="1">
      <alignment horizontal="right" vertical="center" wrapText="1"/>
    </xf>
    <xf numFmtId="0" fontId="36" fillId="16" borderId="18" xfId="0" applyFont="1" applyFill="1" applyBorder="1" applyAlignment="1">
      <alignment vertical="top" wrapText="1"/>
    </xf>
    <xf numFmtId="0" fontId="20" fillId="16" borderId="39" xfId="0" applyFont="1" applyFill="1" applyBorder="1" applyAlignment="1">
      <alignment horizontal="left" vertical="top" wrapText="1"/>
    </xf>
    <xf numFmtId="3" fontId="36" fillId="17" borderId="19" xfId="0" applyNumberFormat="1" applyFont="1" applyFill="1" applyBorder="1" applyAlignment="1">
      <alignment wrapText="1"/>
    </xf>
    <xf numFmtId="9" fontId="36" fillId="16" borderId="39" xfId="0" applyNumberFormat="1" applyFont="1" applyFill="1" applyBorder="1" applyAlignment="1">
      <alignment horizontal="center" vertical="center" wrapText="1"/>
    </xf>
    <xf numFmtId="9" fontId="36" fillId="16" borderId="45" xfId="0" applyNumberFormat="1" applyFont="1" applyFill="1" applyBorder="1" applyAlignment="1">
      <alignment horizontal="center" vertical="center" wrapText="1"/>
    </xf>
    <xf numFmtId="0" fontId="36" fillId="16" borderId="0" xfId="0" applyFont="1" applyFill="1" applyAlignment="1">
      <alignment vertical="top" wrapText="1"/>
    </xf>
    <xf numFmtId="0" fontId="20" fillId="16" borderId="44" xfId="0" applyFont="1" applyFill="1" applyBorder="1" applyAlignment="1">
      <alignment horizontal="left" vertical="top" wrapText="1"/>
    </xf>
    <xf numFmtId="3" fontId="36" fillId="16" borderId="44" xfId="0" applyNumberFormat="1" applyFont="1" applyFill="1" applyBorder="1" applyAlignment="1">
      <alignment horizontal="right" vertical="center" wrapText="1"/>
    </xf>
    <xf numFmtId="9" fontId="36" fillId="16" borderId="44" xfId="0" applyNumberFormat="1" applyFont="1" applyFill="1" applyBorder="1" applyAlignment="1">
      <alignment horizontal="center" vertical="center" wrapText="1"/>
    </xf>
    <xf numFmtId="9" fontId="36" fillId="16" borderId="0" xfId="0" applyNumberFormat="1" applyFont="1" applyFill="1" applyAlignment="1">
      <alignment horizontal="center" vertical="center" wrapText="1"/>
    </xf>
    <xf numFmtId="3" fontId="18" fillId="0" borderId="26" xfId="0" applyNumberFormat="1" applyFont="1" applyBorder="1" applyAlignment="1">
      <alignment wrapText="1"/>
    </xf>
    <xf numFmtId="3" fontId="18" fillId="0" borderId="42" xfId="0" applyNumberFormat="1" applyFont="1" applyBorder="1" applyAlignment="1">
      <alignment horizontal="right" vertical="center" wrapText="1"/>
    </xf>
    <xf numFmtId="3" fontId="18" fillId="0" borderId="24" xfId="0" applyNumberFormat="1" applyFont="1" applyBorder="1" applyAlignment="1">
      <alignment wrapText="1"/>
    </xf>
    <xf numFmtId="0" fontId="9" fillId="0" borderId="0" xfId="10" applyFont="1"/>
    <xf numFmtId="0" fontId="10" fillId="0" borderId="0" xfId="10" applyFont="1"/>
    <xf numFmtId="0" fontId="16" fillId="0" borderId="0" xfId="10" applyFont="1"/>
    <xf numFmtId="0" fontId="34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42" fillId="0" borderId="0" xfId="0" applyFont="1"/>
    <xf numFmtId="0" fontId="43" fillId="0" borderId="0" xfId="10" applyFont="1"/>
    <xf numFmtId="0" fontId="28" fillId="11" borderId="0" xfId="0" applyFont="1" applyFill="1" applyAlignment="1">
      <alignment horizontal="left" vertical="center"/>
    </xf>
    <xf numFmtId="0" fontId="18" fillId="12" borderId="0" xfId="0" applyFont="1" applyFill="1" applyAlignment="1">
      <alignment horizontal="center"/>
    </xf>
    <xf numFmtId="0" fontId="18" fillId="13" borderId="0" xfId="0" applyFont="1" applyFill="1" applyAlignment="1">
      <alignment horizontal="center"/>
    </xf>
    <xf numFmtId="0" fontId="18" fillId="0" borderId="12" xfId="0" applyFont="1" applyBorder="1"/>
    <xf numFmtId="0" fontId="16" fillId="0" borderId="12" xfId="0" applyFont="1" applyBorder="1"/>
    <xf numFmtId="3" fontId="16" fillId="12" borderId="0" xfId="0" applyNumberFormat="1" applyFont="1" applyFill="1"/>
    <xf numFmtId="3" fontId="16" fillId="13" borderId="13" xfId="0" applyNumberFormat="1" applyFont="1" applyFill="1" applyBorder="1"/>
    <xf numFmtId="3" fontId="9" fillId="0" borderId="0" xfId="10" applyNumberFormat="1" applyFont="1"/>
    <xf numFmtId="3" fontId="16" fillId="13" borderId="0" xfId="0" applyNumberFormat="1" applyFont="1" applyFill="1"/>
    <xf numFmtId="0" fontId="36" fillId="0" borderId="18" xfId="0" applyFont="1" applyBorder="1"/>
    <xf numFmtId="3" fontId="36" fillId="0" borderId="18" xfId="0" applyNumberFormat="1" applyFont="1" applyBorder="1"/>
    <xf numFmtId="0" fontId="36" fillId="0" borderId="0" xfId="0" applyFont="1"/>
    <xf numFmtId="171" fontId="10" fillId="0" borderId="0" xfId="11" applyNumberFormat="1" applyFont="1" applyBorder="1"/>
    <xf numFmtId="43" fontId="16" fillId="0" borderId="0" xfId="10" applyNumberFormat="1" applyFont="1"/>
    <xf numFmtId="0" fontId="18" fillId="0" borderId="0" xfId="10" applyFont="1"/>
    <xf numFmtId="0" fontId="28" fillId="11" borderId="0" xfId="0" applyFont="1" applyFill="1"/>
    <xf numFmtId="3" fontId="28" fillId="11" borderId="0" xfId="0" applyNumberFormat="1" applyFont="1" applyFill="1"/>
    <xf numFmtId="0" fontId="45" fillId="0" borderId="0" xfId="0" applyFont="1" applyAlignment="1">
      <alignment horizontal="left" indent="1"/>
    </xf>
    <xf numFmtId="0" fontId="7" fillId="0" borderId="0" xfId="10" applyFont="1"/>
    <xf numFmtId="3" fontId="16" fillId="0" borderId="0" xfId="0" applyNumberFormat="1" applyFont="1"/>
    <xf numFmtId="176" fontId="47" fillId="0" borderId="0" xfId="11" applyNumberFormat="1" applyFont="1" applyBorder="1"/>
    <xf numFmtId="3" fontId="16" fillId="0" borderId="0" xfId="10" applyNumberFormat="1" applyFont="1"/>
    <xf numFmtId="166" fontId="9" fillId="0" borderId="0" xfId="4" applyFont="1"/>
    <xf numFmtId="0" fontId="23" fillId="0" borderId="0" xfId="10" applyFont="1"/>
    <xf numFmtId="0" fontId="16" fillId="0" borderId="44" xfId="0" applyFont="1" applyBorder="1"/>
    <xf numFmtId="3" fontId="16" fillId="12" borderId="10" xfId="0" applyNumberFormat="1" applyFont="1" applyFill="1" applyBorder="1"/>
    <xf numFmtId="3" fontId="16" fillId="13" borderId="10" xfId="0" applyNumberFormat="1" applyFont="1" applyFill="1" applyBorder="1"/>
    <xf numFmtId="0" fontId="10" fillId="0" borderId="0" xfId="12" applyFont="1"/>
    <xf numFmtId="40" fontId="10" fillId="0" borderId="0" xfId="12" applyNumberFormat="1" applyFont="1"/>
    <xf numFmtId="0" fontId="33" fillId="0" borderId="0" xfId="12" applyFont="1" applyAlignment="1">
      <alignment horizontal="left"/>
    </xf>
    <xf numFmtId="0" fontId="25" fillId="0" borderId="0" xfId="12" applyFont="1" applyAlignment="1">
      <alignment horizontal="center"/>
    </xf>
    <xf numFmtId="40" fontId="16" fillId="0" borderId="0" xfId="12" applyNumberFormat="1" applyFont="1"/>
    <xf numFmtId="0" fontId="16" fillId="0" borderId="0" xfId="12" applyFont="1"/>
    <xf numFmtId="0" fontId="25" fillId="0" borderId="0" xfId="12" applyFont="1" applyAlignment="1">
      <alignment horizontal="left"/>
    </xf>
    <xf numFmtId="0" fontId="18" fillId="0" borderId="0" xfId="12" applyFont="1" applyAlignment="1">
      <alignment horizontal="center"/>
    </xf>
    <xf numFmtId="3" fontId="16" fillId="0" borderId="0" xfId="12" applyNumberFormat="1" applyFont="1"/>
    <xf numFmtId="3" fontId="10" fillId="0" borderId="0" xfId="12" applyNumberFormat="1" applyFont="1"/>
    <xf numFmtId="3" fontId="36" fillId="0" borderId="0" xfId="0" applyNumberFormat="1" applyFont="1"/>
    <xf numFmtId="3" fontId="16" fillId="12" borderId="48" xfId="0" applyNumberFormat="1" applyFont="1" applyFill="1" applyBorder="1"/>
    <xf numFmtId="166" fontId="16" fillId="0" borderId="0" xfId="4" applyFont="1"/>
    <xf numFmtId="166" fontId="10" fillId="0" borderId="0" xfId="4" applyFont="1"/>
    <xf numFmtId="9" fontId="10" fillId="0" borderId="0" xfId="2" applyFont="1"/>
    <xf numFmtId="0" fontId="10" fillId="0" borderId="0" xfId="12" applyFont="1" applyAlignment="1">
      <alignment horizontal="right"/>
    </xf>
    <xf numFmtId="169" fontId="10" fillId="0" borderId="0" xfId="4" applyNumberFormat="1" applyFont="1"/>
    <xf numFmtId="169" fontId="10" fillId="0" borderId="0" xfId="12" applyNumberFormat="1" applyFont="1"/>
    <xf numFmtId="169" fontId="8" fillId="0" borderId="0" xfId="12" applyNumberFormat="1" applyFont="1"/>
    <xf numFmtId="0" fontId="8" fillId="0" borderId="0" xfId="12" applyFont="1"/>
    <xf numFmtId="169" fontId="8" fillId="0" borderId="0" xfId="4" applyNumberFormat="1" applyFont="1"/>
    <xf numFmtId="0" fontId="48" fillId="0" borderId="0" xfId="12" applyFont="1" applyAlignment="1">
      <alignment vertical="center"/>
    </xf>
    <xf numFmtId="0" fontId="48" fillId="0" borderId="0" xfId="12" applyFont="1" applyAlignment="1">
      <alignment horizontal="left" vertical="center" wrapText="1"/>
    </xf>
    <xf numFmtId="0" fontId="48" fillId="0" borderId="0" xfId="0" applyFont="1"/>
    <xf numFmtId="0" fontId="49" fillId="0" borderId="0" xfId="12" applyFont="1" applyAlignment="1">
      <alignment vertical="center"/>
    </xf>
    <xf numFmtId="0" fontId="26" fillId="2" borderId="0" xfId="12" applyFont="1" applyFill="1" applyAlignment="1">
      <alignment vertical="center"/>
    </xf>
    <xf numFmtId="0" fontId="26" fillId="2" borderId="0" xfId="12" applyFont="1" applyFill="1" applyAlignment="1">
      <alignment horizontal="left"/>
    </xf>
    <xf numFmtId="0" fontId="50" fillId="5" borderId="0" xfId="12" applyFont="1" applyFill="1" applyAlignment="1">
      <alignment horizontal="center"/>
    </xf>
    <xf numFmtId="0" fontId="26" fillId="0" borderId="0" xfId="12" applyFont="1" applyAlignment="1">
      <alignment horizontal="left"/>
    </xf>
    <xf numFmtId="0" fontId="50" fillId="0" borderId="0" xfId="12" applyFont="1" applyAlignment="1">
      <alignment horizontal="center"/>
    </xf>
    <xf numFmtId="0" fontId="49" fillId="0" borderId="10" xfId="12" applyFont="1" applyBorder="1" applyAlignment="1">
      <alignment horizontal="left" vertical="center" wrapText="1"/>
    </xf>
    <xf numFmtId="0" fontId="48" fillId="0" borderId="10" xfId="12" applyFont="1" applyBorder="1" applyAlignment="1">
      <alignment vertical="center"/>
    </xf>
    <xf numFmtId="3" fontId="48" fillId="12" borderId="0" xfId="0" applyNumberFormat="1" applyFont="1" applyFill="1" applyAlignment="1">
      <alignment vertical="center"/>
    </xf>
    <xf numFmtId="3" fontId="48" fillId="12" borderId="0" xfId="0" applyNumberFormat="1" applyFont="1" applyFill="1"/>
    <xf numFmtId="3" fontId="38" fillId="0" borderId="0" xfId="0" applyNumberFormat="1" applyFont="1"/>
    <xf numFmtId="0" fontId="50" fillId="0" borderId="0" xfId="12" applyFont="1" applyAlignment="1">
      <alignment vertical="center"/>
    </xf>
    <xf numFmtId="0" fontId="50" fillId="0" borderId="0" xfId="0" applyFont="1"/>
    <xf numFmtId="0" fontId="49" fillId="0" borderId="10" xfId="12" applyFont="1" applyBorder="1" applyAlignment="1">
      <alignment vertical="center"/>
    </xf>
    <xf numFmtId="0" fontId="1" fillId="0" borderId="0" xfId="10"/>
    <xf numFmtId="0" fontId="51" fillId="2" borderId="49" xfId="10" applyFont="1" applyFill="1" applyBorder="1"/>
    <xf numFmtId="0" fontId="51" fillId="2" borderId="16" xfId="10" applyFont="1" applyFill="1" applyBorder="1"/>
    <xf numFmtId="0" fontId="3" fillId="2" borderId="16" xfId="10" applyFont="1" applyFill="1" applyBorder="1"/>
    <xf numFmtId="3" fontId="52" fillId="2" borderId="50" xfId="10" applyNumberFormat="1" applyFont="1" applyFill="1" applyBorder="1"/>
    <xf numFmtId="0" fontId="51" fillId="2" borderId="51" xfId="10" applyFont="1" applyFill="1" applyBorder="1"/>
    <xf numFmtId="0" fontId="51" fillId="2" borderId="0" xfId="10" applyFont="1" applyFill="1" applyAlignment="1">
      <alignment wrapText="1"/>
    </xf>
    <xf numFmtId="169" fontId="3" fillId="2" borderId="0" xfId="4" applyNumberFormat="1" applyFont="1" applyFill="1" applyBorder="1"/>
    <xf numFmtId="0" fontId="3" fillId="2" borderId="0" xfId="10" applyFont="1" applyFill="1"/>
    <xf numFmtId="3" fontId="52" fillId="2" borderId="52" xfId="10" applyNumberFormat="1" applyFont="1" applyFill="1" applyBorder="1"/>
    <xf numFmtId="0" fontId="51" fillId="2" borderId="0" xfId="10" applyFont="1" applyFill="1"/>
    <xf numFmtId="0" fontId="3" fillId="2" borderId="53" xfId="10" applyFont="1" applyFill="1" applyBorder="1"/>
    <xf numFmtId="0" fontId="51" fillId="2" borderId="54" xfId="10" applyFont="1" applyFill="1" applyBorder="1"/>
    <xf numFmtId="0" fontId="3" fillId="2" borderId="55" xfId="10" applyFont="1" applyFill="1" applyBorder="1"/>
    <xf numFmtId="0" fontId="3" fillId="2" borderId="56" xfId="10" applyFont="1" applyFill="1" applyBorder="1"/>
    <xf numFmtId="0" fontId="1" fillId="0" borderId="51" xfId="10" applyBorder="1"/>
    <xf numFmtId="0" fontId="53" fillId="0" borderId="0" xfId="10" applyFont="1" applyAlignment="1">
      <alignment horizontal="center" vertical="center"/>
    </xf>
    <xf numFmtId="0" fontId="1" fillId="0" borderId="52" xfId="10" applyBorder="1" applyAlignment="1">
      <alignment horizontal="center" vertical="center"/>
    </xf>
    <xf numFmtId="0" fontId="1" fillId="0" borderId="52" xfId="10" applyBorder="1"/>
    <xf numFmtId="0" fontId="2" fillId="0" borderId="57" xfId="10" applyFont="1" applyBorder="1" applyAlignment="1">
      <alignment horizontal="left" vertical="center"/>
    </xf>
    <xf numFmtId="0" fontId="1" fillId="0" borderId="11" xfId="10" applyBorder="1" applyAlignment="1">
      <alignment horizontal="left" vertical="center"/>
    </xf>
    <xf numFmtId="0" fontId="1" fillId="0" borderId="11" xfId="10" applyBorder="1"/>
    <xf numFmtId="0" fontId="1" fillId="0" borderId="58" xfId="10" applyBorder="1"/>
    <xf numFmtId="0" fontId="53" fillId="0" borderId="59" xfId="13" applyFont="1" applyBorder="1" applyAlignment="1">
      <alignment wrapText="1"/>
    </xf>
    <xf numFmtId="0" fontId="54" fillId="0" borderId="59" xfId="13" applyFont="1" applyBorder="1" applyAlignment="1">
      <alignment wrapText="1"/>
    </xf>
    <xf numFmtId="169" fontId="55" fillId="0" borderId="60" xfId="4" applyNumberFormat="1" applyFont="1" applyBorder="1" applyAlignment="1"/>
    <xf numFmtId="169" fontId="55" fillId="0" borderId="61" xfId="4" applyNumberFormat="1" applyFont="1" applyBorder="1" applyAlignment="1"/>
    <xf numFmtId="167" fontId="1" fillId="0" borderId="0" xfId="10" applyNumberFormat="1"/>
    <xf numFmtId="0" fontId="1" fillId="0" borderId="51" xfId="10" applyBorder="1" applyAlignment="1">
      <alignment vertical="center"/>
    </xf>
    <xf numFmtId="167" fontId="58" fillId="0" borderId="0" xfId="10" applyNumberFormat="1" applyFont="1"/>
    <xf numFmtId="167" fontId="58" fillId="0" borderId="52" xfId="10" applyNumberFormat="1" applyFont="1" applyBorder="1"/>
    <xf numFmtId="0" fontId="58" fillId="18" borderId="62" xfId="10" applyFont="1" applyFill="1" applyBorder="1"/>
    <xf numFmtId="0" fontId="58" fillId="18" borderId="44" xfId="10" applyFont="1" applyFill="1" applyBorder="1"/>
    <xf numFmtId="176" fontId="58" fillId="18" borderId="44" xfId="10" applyNumberFormat="1" applyFont="1" applyFill="1" applyBorder="1"/>
    <xf numFmtId="176" fontId="58" fillId="18" borderId="63" xfId="10" applyNumberFormat="1" applyFont="1" applyFill="1" applyBorder="1"/>
    <xf numFmtId="0" fontId="55" fillId="18" borderId="51" xfId="10" applyFont="1" applyFill="1" applyBorder="1"/>
    <xf numFmtId="0" fontId="55" fillId="0" borderId="0" xfId="10" applyFont="1"/>
    <xf numFmtId="0" fontId="55" fillId="0" borderId="52" xfId="10" applyFont="1" applyBorder="1"/>
    <xf numFmtId="0" fontId="52" fillId="2" borderId="57" xfId="10" applyFont="1" applyFill="1" applyBorder="1"/>
    <xf numFmtId="0" fontId="52" fillId="2" borderId="11" xfId="10" applyFont="1" applyFill="1" applyBorder="1"/>
    <xf numFmtId="176" fontId="52" fillId="2" borderId="58" xfId="10" applyNumberFormat="1" applyFont="1" applyFill="1" applyBorder="1"/>
    <xf numFmtId="176" fontId="1" fillId="0" borderId="0" xfId="10" applyNumberFormat="1"/>
    <xf numFmtId="0" fontId="59" fillId="0" borderId="0" xfId="10" applyFont="1"/>
    <xf numFmtId="0" fontId="1" fillId="0" borderId="53" xfId="10" applyBorder="1"/>
    <xf numFmtId="0" fontId="60" fillId="0" borderId="0" xfId="10" applyFont="1"/>
    <xf numFmtId="0" fontId="1" fillId="0" borderId="0" xfId="10" applyAlignment="1">
      <alignment wrapText="1"/>
    </xf>
    <xf numFmtId="0" fontId="56" fillId="0" borderId="57" xfId="10" applyFont="1" applyBorder="1" applyAlignment="1">
      <alignment horizontal="left"/>
    </xf>
    <xf numFmtId="0" fontId="53" fillId="0" borderId="64" xfId="13" applyFont="1" applyBorder="1" applyAlignment="1">
      <alignment wrapText="1"/>
    </xf>
    <xf numFmtId="0" fontId="57" fillId="0" borderId="65" xfId="13" applyFont="1" applyBorder="1" applyAlignment="1">
      <alignment vertical="center" wrapText="1"/>
    </xf>
    <xf numFmtId="0" fontId="54" fillId="0" borderId="64" xfId="13" applyFont="1" applyBorder="1" applyAlignment="1">
      <alignment wrapText="1"/>
    </xf>
    <xf numFmtId="169" fontId="58" fillId="0" borderId="57" xfId="4" applyNumberFormat="1" applyFont="1" applyBorder="1" applyAlignment="1"/>
    <xf numFmtId="169" fontId="55" fillId="0" borderId="66" xfId="4" applyNumberFormat="1" applyFont="1" applyBorder="1" applyAlignment="1"/>
    <xf numFmtId="169" fontId="58" fillId="0" borderId="11" xfId="4" applyNumberFormat="1" applyFont="1" applyBorder="1" applyAlignment="1"/>
    <xf numFmtId="169" fontId="55" fillId="0" borderId="67" xfId="4" applyNumberFormat="1" applyFont="1" applyBorder="1" applyAlignment="1"/>
    <xf numFmtId="169" fontId="58" fillId="0" borderId="58" xfId="4" applyNumberFormat="1" applyFont="1" applyBorder="1" applyAlignment="1"/>
    <xf numFmtId="169" fontId="55" fillId="0" borderId="68" xfId="4" applyNumberFormat="1" applyFont="1" applyBorder="1" applyAlignment="1"/>
    <xf numFmtId="0" fontId="50" fillId="6" borderId="0" xfId="12" applyFont="1" applyFill="1" applyAlignment="1">
      <alignment horizontal="center"/>
    </xf>
    <xf numFmtId="3" fontId="48" fillId="19" borderId="47" xfId="0" applyNumberFormat="1" applyFont="1" applyFill="1" applyBorder="1" applyAlignment="1">
      <alignment vertical="center"/>
    </xf>
    <xf numFmtId="3" fontId="48" fillId="19" borderId="0" xfId="0" applyNumberFormat="1" applyFont="1" applyFill="1"/>
    <xf numFmtId="3" fontId="16" fillId="19" borderId="48" xfId="0" applyNumberFormat="1" applyFont="1" applyFill="1" applyBorder="1"/>
    <xf numFmtId="3" fontId="16" fillId="19" borderId="0" xfId="0" applyNumberFormat="1" applyFont="1" applyFill="1"/>
    <xf numFmtId="9" fontId="9" fillId="0" borderId="0" xfId="4" applyNumberFormat="1" applyFont="1"/>
    <xf numFmtId="171" fontId="16" fillId="0" borderId="13" xfId="9" applyNumberFormat="1" applyFont="1" applyBorder="1" applyAlignment="1">
      <alignment horizontal="left" wrapText="1"/>
    </xf>
    <xf numFmtId="171" fontId="16" fillId="0" borderId="15" xfId="9" applyNumberFormat="1" applyFont="1" applyBorder="1" applyAlignment="1">
      <alignment horizontal="left" wrapText="1"/>
    </xf>
    <xf numFmtId="0" fontId="28" fillId="11" borderId="0" xfId="0" applyFont="1" applyFill="1" applyAlignment="1">
      <alignment horizontal="left" vertical="center" wrapText="1"/>
    </xf>
    <xf numFmtId="0" fontId="25" fillId="15" borderId="0" xfId="0" applyFont="1" applyFill="1" applyAlignment="1">
      <alignment horizontal="center" vertical="center" wrapText="1"/>
    </xf>
    <xf numFmtId="0" fontId="25" fillId="12" borderId="0" xfId="0" applyFont="1" applyFill="1" applyAlignment="1">
      <alignment horizontal="center" vertical="center" wrapText="1"/>
    </xf>
    <xf numFmtId="0" fontId="21" fillId="0" borderId="0" xfId="10" applyFont="1" applyAlignment="1">
      <alignment horizontal="left"/>
    </xf>
    <xf numFmtId="0" fontId="18" fillId="0" borderId="0" xfId="0" applyFont="1" applyAlignment="1">
      <alignment horizontal="center"/>
    </xf>
    <xf numFmtId="0" fontId="46" fillId="0" borderId="0" xfId="10" applyFont="1" applyAlignment="1">
      <alignment horizontal="left" wrapText="1"/>
    </xf>
    <xf numFmtId="0" fontId="10" fillId="0" borderId="0" xfId="3" applyFont="1" applyAlignment="1">
      <alignment horizontal="left" wrapText="1"/>
    </xf>
    <xf numFmtId="0" fontId="5" fillId="0" borderId="0" xfId="3" applyFont="1" applyAlignment="1">
      <alignment horizontal="left" vertical="center" wrapText="1"/>
    </xf>
    <xf numFmtId="0" fontId="10" fillId="0" borderId="0" xfId="3" applyFont="1" applyAlignment="1">
      <alignment wrapText="1"/>
    </xf>
    <xf numFmtId="0" fontId="18" fillId="0" borderId="0" xfId="0" applyFont="1" applyAlignment="1">
      <alignment horizontal="left" vertical="center" wrapText="1"/>
    </xf>
    <xf numFmtId="0" fontId="5" fillId="0" borderId="0" xfId="5" applyFont="1" applyAlignment="1">
      <alignment horizontal="left" vertical="center" wrapText="1"/>
    </xf>
    <xf numFmtId="0" fontId="23" fillId="0" borderId="0" xfId="5" applyFont="1" applyAlignment="1">
      <alignment horizontal="left" vertical="center" wrapText="1"/>
    </xf>
  </cellXfs>
  <cellStyles count="14">
    <cellStyle name="Comma" xfId="1" builtinId="3"/>
    <cellStyle name="Comma 2" xfId="4" xr:uid="{8BA19CC1-3143-4AD7-87DF-2935016D96E3}"/>
    <cellStyle name="Comma 2 2" xfId="7" xr:uid="{E48B1CE1-D4AA-4A6F-8B9C-C41B55A1D97D}"/>
    <cellStyle name="Comma 3" xfId="6" xr:uid="{AF574A44-7A87-4116-9ABA-1BB927D8DF5C}"/>
    <cellStyle name="Comma 7 3" xfId="11" xr:uid="{C040246C-E673-49D9-8BB9-EE898478CD24}"/>
    <cellStyle name="Currency 2" xfId="8" xr:uid="{E906A96F-1780-4600-BCAD-F95D86B859C5}"/>
    <cellStyle name="Normal" xfId="0" builtinId="0"/>
    <cellStyle name="Normal 11 3" xfId="10" xr:uid="{AA751907-5AF5-4948-AD39-7CD184F80BAD}"/>
    <cellStyle name="Normal 11 3 2" xfId="12" xr:uid="{771FD306-CDA1-4DB0-8973-06D0E8851BE1}"/>
    <cellStyle name="Normal 2" xfId="5" xr:uid="{77C6FDD3-EC01-44B7-A60E-B6F6F1C69424}"/>
    <cellStyle name="Normal 3" xfId="3" xr:uid="{0FE5A5AF-D1BF-439F-A282-B50B7A818035}"/>
    <cellStyle name="Normal 3 2" xfId="9" xr:uid="{5B000881-85AE-4A1D-8B06-4C6F675C41A3}"/>
    <cellStyle name="Normal_2011 Transfer Tables 2 2" xfId="13" xr:uid="{0285F4AE-A345-4184-B273-429EFE46FE50}"/>
    <cellStyle name="Percent" xfId="2" builtinId="5"/>
  </cellStyles>
  <dxfs count="0"/>
  <tableStyles count="0" defaultTableStyle="TableStyleMedium2" defaultPivotStyle="PivotStyleLight16"/>
  <colors>
    <mruColors>
      <color rgb="FFDCE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hcr365.sharepoint.com/teams/der-drrmdonorreporting/Shared%20Documents/Global%20Report%202024/Financial%20data/GR2024%20ARBAS%20(2025-04-10)%20IR.xlsx" TargetMode="External"/><Relationship Id="rId1" Type="http://schemas.openxmlformats.org/officeDocument/2006/relationships/externalLinkPath" Target="GR2024%20ARBAS%20(2025-04-10)%20I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 and Exp Overview"/>
      <sheetName val="Budget and exp by IAs"/>
      <sheetName val="Bud and Exp by OA"/>
      <sheetName val="Original and Final Bud"/>
      <sheetName val="Exp by Region "/>
      <sheetName val="Exp via Partners"/>
      <sheetName val="Partner Trend"/>
      <sheetName val="Exp by Source of Funding"/>
      <sheetName val="HQ Exp"/>
      <sheetName val="GP Exp"/>
      <sheetName val="HQ+GP Exp Trend"/>
      <sheetName val="Operational Reserve"/>
      <sheetName val="EHAGL"/>
      <sheetName val="SOA"/>
      <sheetName val="WCA "/>
      <sheetName val="AME"/>
      <sheetName val="ASIA"/>
      <sheetName val="EUR"/>
      <sheetName val="MENA"/>
      <sheetName val="2 Focus Areas Exp"/>
      <sheetName val="16 OA Exp by Region"/>
      <sheetName val="Top 10 Operations by OA"/>
      <sheetName val="Pivot"/>
      <sheetName val="Sheet1"/>
      <sheetName val="Data"/>
      <sheetName val="Data (2)"/>
      <sheetName val="Partnership"/>
      <sheetName val="GLSE Mapping"/>
      <sheetName val="Pivot (2)"/>
      <sheetName val="Pivot (3)"/>
      <sheetName val="FUNDALLOC (old)"/>
    </sheetNames>
    <sheetDataSet>
      <sheetData sheetId="0" refreshError="1"/>
      <sheetData sheetId="1" refreshError="1"/>
      <sheetData sheetId="2" refreshError="1"/>
      <sheetData sheetId="3">
        <row r="6">
          <cell r="Q6" t="str">
            <v>1. Protect</v>
          </cell>
        </row>
        <row r="7">
          <cell r="Q7" t="str">
            <v>2. Respond</v>
          </cell>
        </row>
        <row r="8">
          <cell r="Q8" t="str">
            <v>3. Empower</v>
          </cell>
        </row>
        <row r="9">
          <cell r="Q9" t="str">
            <v>4. Solve</v>
          </cell>
        </row>
      </sheetData>
      <sheetData sheetId="4">
        <row r="22">
          <cell r="A22" t="str">
            <v>1. Protect</v>
          </cell>
        </row>
        <row r="23">
          <cell r="A23" t="str">
            <v>2. Respond</v>
          </cell>
        </row>
        <row r="24">
          <cell r="A24" t="str">
            <v>3. Empower</v>
          </cell>
        </row>
        <row r="25">
          <cell r="A25" t="str">
            <v>4. Solve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UNHCR">
  <a:themeElements>
    <a:clrScheme name="UNHCR2">
      <a:dk1>
        <a:sysClr val="windowText" lastClr="000000"/>
      </a:dk1>
      <a:lt1>
        <a:sysClr val="window" lastClr="FFFFFF"/>
      </a:lt1>
      <a:dk2>
        <a:srgbClr val="0072BC"/>
      </a:dk2>
      <a:lt2>
        <a:srgbClr val="E6E6E6"/>
      </a:lt2>
      <a:accent1>
        <a:srgbClr val="18375F"/>
      </a:accent1>
      <a:accent2>
        <a:srgbClr val="80B9DE"/>
      </a:accent2>
      <a:accent3>
        <a:srgbClr val="FAEB00"/>
      </a:accent3>
      <a:accent4>
        <a:srgbClr val="00B398"/>
      </a:accent4>
      <a:accent5>
        <a:srgbClr val="EF4A60"/>
      </a:accent5>
      <a:accent6>
        <a:srgbClr val="A5A5A5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89087-929E-497F-A4B9-6052D1707978}">
  <dimension ref="A1:S52"/>
  <sheetViews>
    <sheetView topLeftCell="A9" workbookViewId="0">
      <selection activeCell="K46" sqref="K46"/>
    </sheetView>
  </sheetViews>
  <sheetFormatPr defaultColWidth="16.5" defaultRowHeight="12.75"/>
  <cols>
    <col min="1" max="2" width="5" style="93" customWidth="1"/>
    <col min="3" max="3" width="37" style="93" customWidth="1"/>
    <col min="4" max="4" width="10.5" style="93" customWidth="1"/>
    <col min="5" max="6" width="13.5" style="93" customWidth="1"/>
    <col min="7" max="7" width="14.125" style="93" customWidth="1"/>
    <col min="8" max="8" width="13.5" style="93" customWidth="1"/>
    <col min="9" max="9" width="15.75" style="95" customWidth="1"/>
    <col min="10" max="10" width="6.25" style="95" customWidth="1"/>
    <col min="11" max="11" width="9.125" style="95" customWidth="1"/>
    <col min="12" max="12" width="23.5" style="93" customWidth="1"/>
    <col min="13" max="13" width="31.875" style="93" bestFit="1" customWidth="1"/>
    <col min="14" max="14" width="16.5" style="96"/>
    <col min="15" max="15" width="6.875" style="96" customWidth="1"/>
    <col min="16" max="16" width="16.5" style="96"/>
    <col min="17" max="17" width="9.125" style="96" customWidth="1"/>
    <col min="18" max="22" width="9.125" style="93" customWidth="1"/>
    <col min="23" max="16384" width="16.5" style="93"/>
  </cols>
  <sheetData>
    <row r="1" spans="1:19">
      <c r="C1" s="94"/>
      <c r="E1" s="93" t="s">
        <v>0</v>
      </c>
      <c r="F1" s="93" t="s">
        <v>1</v>
      </c>
      <c r="G1" s="93" t="s">
        <v>2</v>
      </c>
      <c r="H1" s="93" t="s">
        <v>3</v>
      </c>
    </row>
    <row r="2" spans="1:19">
      <c r="M2" s="107"/>
    </row>
    <row r="3" spans="1:19" ht="15.75">
      <c r="C3" s="97" t="s">
        <v>4</v>
      </c>
    </row>
    <row r="4" spans="1:19">
      <c r="E4" s="98" t="str">
        <f>'[1]Original and Final Bud'!Q6</f>
        <v>1. Protect</v>
      </c>
      <c r="F4" s="98" t="str">
        <f>'[1]Original and Final Bud'!Q7</f>
        <v>2. Respond</v>
      </c>
      <c r="G4" s="98" t="str">
        <f>'[1]Original and Final Bud'!Q8</f>
        <v>3. Empower</v>
      </c>
      <c r="H4" s="98" t="str">
        <f>'[1]Original and Final Bud'!Q9</f>
        <v>4. Solve</v>
      </c>
      <c r="I4" s="99"/>
      <c r="J4" s="99"/>
      <c r="K4" s="99"/>
    </row>
    <row r="5" spans="1:19">
      <c r="E5" s="98"/>
      <c r="F5" s="98"/>
      <c r="G5" s="98"/>
      <c r="H5" s="98"/>
      <c r="I5" s="99"/>
      <c r="J5" s="99"/>
      <c r="K5" s="99"/>
    </row>
    <row r="6" spans="1:19" ht="51">
      <c r="C6" s="100" t="s">
        <v>5</v>
      </c>
      <c r="D6" s="101"/>
      <c r="E6" s="102" t="s">
        <v>6</v>
      </c>
      <c r="F6" s="102" t="s">
        <v>7</v>
      </c>
      <c r="G6" s="102" t="s">
        <v>8</v>
      </c>
      <c r="H6" s="102" t="s">
        <v>9</v>
      </c>
      <c r="I6" s="103" t="s">
        <v>10</v>
      </c>
      <c r="J6" s="104" t="s">
        <v>11</v>
      </c>
      <c r="K6" s="104" t="s">
        <v>12</v>
      </c>
    </row>
    <row r="7" spans="1:19">
      <c r="C7" s="105"/>
      <c r="E7" s="106"/>
      <c r="F7" s="106"/>
      <c r="G7" s="106"/>
      <c r="H7" s="106"/>
      <c r="I7" s="99"/>
      <c r="J7" s="99"/>
      <c r="K7" s="99"/>
    </row>
    <row r="8" spans="1:19">
      <c r="A8" s="107"/>
      <c r="B8" s="107"/>
      <c r="C8" s="403" t="s">
        <v>13</v>
      </c>
      <c r="D8" s="108" t="s">
        <v>14</v>
      </c>
      <c r="E8" s="109">
        <v>579216322.11441207</v>
      </c>
      <c r="F8" s="109">
        <v>1178984416.2969134</v>
      </c>
      <c r="G8" s="109">
        <v>264923837.08823931</v>
      </c>
      <c r="H8" s="109">
        <v>185924970.98043552</v>
      </c>
      <c r="I8" s="110">
        <v>2209049546.48</v>
      </c>
      <c r="J8" s="111">
        <v>0.20481843302238581</v>
      </c>
      <c r="K8" s="111">
        <v>0.21363705187156598</v>
      </c>
      <c r="M8" s="96"/>
      <c r="O8" s="112"/>
      <c r="Q8" s="112"/>
    </row>
    <row r="9" spans="1:19">
      <c r="B9" s="93" t="s">
        <v>15</v>
      </c>
      <c r="C9" s="404"/>
      <c r="D9" s="113" t="s">
        <v>16</v>
      </c>
      <c r="E9" s="114">
        <v>263617128.33377314</v>
      </c>
      <c r="F9" s="114">
        <v>472351283.77969623</v>
      </c>
      <c r="G9" s="114">
        <v>101679029.53329325</v>
      </c>
      <c r="H9" s="114">
        <v>61827213.725237459</v>
      </c>
      <c r="I9" s="115">
        <v>899474655.3720001</v>
      </c>
      <c r="J9" s="111">
        <v>0.18235484587492057</v>
      </c>
      <c r="K9" s="111">
        <v>0.18266569347325995</v>
      </c>
      <c r="O9" s="112"/>
      <c r="Q9" s="112"/>
    </row>
    <row r="10" spans="1:19">
      <c r="B10" s="93" t="s">
        <v>15</v>
      </c>
      <c r="C10" s="93" t="s">
        <v>17</v>
      </c>
      <c r="D10" s="108" t="s">
        <v>14</v>
      </c>
      <c r="E10" s="109">
        <v>173045761.98209065</v>
      </c>
      <c r="F10" s="109">
        <v>129199189.61446267</v>
      </c>
      <c r="G10" s="109">
        <v>88786301.703444734</v>
      </c>
      <c r="H10" s="109">
        <v>101122401.39000201</v>
      </c>
      <c r="I10" s="110">
        <v>492153654.69000006</v>
      </c>
      <c r="J10" s="111">
        <v>4.5631452911714401E-2</v>
      </c>
      <c r="K10" s="111">
        <v>4.7596151033971495E-2</v>
      </c>
      <c r="M10" s="96"/>
      <c r="O10" s="112"/>
      <c r="Q10" s="112"/>
    </row>
    <row r="11" spans="1:19">
      <c r="B11" s="93" t="s">
        <v>15</v>
      </c>
      <c r="C11" s="116"/>
      <c r="D11" s="116" t="s">
        <v>16</v>
      </c>
      <c r="E11" s="114">
        <v>66630100.367041469</v>
      </c>
      <c r="F11" s="114">
        <v>58316865.621536314</v>
      </c>
      <c r="G11" s="114">
        <v>38304792.455995098</v>
      </c>
      <c r="H11" s="114">
        <v>28650134.843427382</v>
      </c>
      <c r="I11" s="117">
        <v>191901893.28800026</v>
      </c>
      <c r="J11" s="111">
        <v>3.8905198678628697E-2</v>
      </c>
      <c r="K11" s="111">
        <v>3.8971517659701804E-2</v>
      </c>
      <c r="M11" s="96"/>
      <c r="O11" s="112"/>
      <c r="Q11" s="112"/>
    </row>
    <row r="12" spans="1:19">
      <c r="B12" s="93" t="s">
        <v>15</v>
      </c>
      <c r="C12" s="93" t="s">
        <v>18</v>
      </c>
      <c r="D12" s="108" t="s">
        <v>14</v>
      </c>
      <c r="E12" s="109">
        <v>349032288.56340331</v>
      </c>
      <c r="F12" s="109">
        <v>451059741.79989421</v>
      </c>
      <c r="G12" s="109">
        <v>195677888.91270801</v>
      </c>
      <c r="H12" s="109">
        <v>119366959.41399436</v>
      </c>
      <c r="I12" s="110">
        <v>1115136878.6899998</v>
      </c>
      <c r="J12" s="111">
        <v>0.10339314863385657</v>
      </c>
      <c r="K12" s="111">
        <v>0.10784482203045442</v>
      </c>
      <c r="M12" s="96"/>
      <c r="O12" s="112"/>
      <c r="Q12" s="112"/>
    </row>
    <row r="13" spans="1:19">
      <c r="B13" s="93" t="s">
        <v>15</v>
      </c>
      <c r="C13" s="113"/>
      <c r="D13" s="116" t="s">
        <v>16</v>
      </c>
      <c r="E13" s="114">
        <v>149979606.00039324</v>
      </c>
      <c r="F13" s="114">
        <v>199938573.40552768</v>
      </c>
      <c r="G13" s="114">
        <v>75957530.904958367</v>
      </c>
      <c r="H13" s="114">
        <v>41351692.896120526</v>
      </c>
      <c r="I13" s="117">
        <v>467227403.20699984</v>
      </c>
      <c r="J13" s="111">
        <v>9.4723270512958216E-2</v>
      </c>
      <c r="K13" s="111">
        <v>9.4884738671396948E-2</v>
      </c>
      <c r="M13" s="118"/>
      <c r="O13" s="112"/>
      <c r="Q13" s="112"/>
    </row>
    <row r="14" spans="1:19">
      <c r="B14" s="93" t="s">
        <v>15</v>
      </c>
      <c r="C14" s="93" t="s">
        <v>19</v>
      </c>
      <c r="D14" s="119" t="s">
        <v>14</v>
      </c>
      <c r="E14" s="109">
        <v>297505506.04894698</v>
      </c>
      <c r="F14" s="109">
        <v>177896416.2226128</v>
      </c>
      <c r="G14" s="109">
        <v>100363781.26670486</v>
      </c>
      <c r="H14" s="109">
        <v>258805451.43173552</v>
      </c>
      <c r="I14" s="120">
        <v>834571154.97000015</v>
      </c>
      <c r="J14" s="121">
        <v>7.7379684162817722E-2</v>
      </c>
      <c r="K14" s="121">
        <v>8.0711327371059891E-2</v>
      </c>
      <c r="M14" s="96"/>
      <c r="O14" s="112"/>
      <c r="Q14" s="112"/>
    </row>
    <row r="15" spans="1:19">
      <c r="B15" s="93" t="s">
        <v>15</v>
      </c>
      <c r="C15" s="122"/>
      <c r="D15" s="119" t="s">
        <v>16</v>
      </c>
      <c r="E15" s="114">
        <v>135644344.72306529</v>
      </c>
      <c r="F15" s="114">
        <v>75819610.195321441</v>
      </c>
      <c r="G15" s="114">
        <v>36624787.210737377</v>
      </c>
      <c r="H15" s="114">
        <v>121446343.44987591</v>
      </c>
      <c r="I15" s="123">
        <v>369535085.579</v>
      </c>
      <c r="J15" s="121">
        <v>7.4917634614468112E-2</v>
      </c>
      <c r="K15" s="121">
        <v>7.5045341485549269E-2</v>
      </c>
      <c r="M15" s="96"/>
      <c r="O15" s="112"/>
      <c r="Q15" s="112"/>
    </row>
    <row r="16" spans="1:19">
      <c r="B16" s="93" t="s">
        <v>15</v>
      </c>
      <c r="C16" s="124" t="s">
        <v>20</v>
      </c>
      <c r="D16" s="125" t="s">
        <v>14</v>
      </c>
      <c r="E16" s="109">
        <v>254328638.45366806</v>
      </c>
      <c r="F16" s="109">
        <v>451494754.9730835</v>
      </c>
      <c r="G16" s="109">
        <v>182361224.75514746</v>
      </c>
      <c r="H16" s="109">
        <v>105030112.81810109</v>
      </c>
      <c r="I16" s="120">
        <v>993214731.00000012</v>
      </c>
      <c r="J16" s="121">
        <v>9.2088783242695024E-2</v>
      </c>
      <c r="K16" s="121">
        <v>9.6053738289555171E-2</v>
      </c>
      <c r="M16" s="96"/>
      <c r="O16" s="112"/>
      <c r="Q16" s="112"/>
      <c r="S16" s="126"/>
    </row>
    <row r="17" spans="2:17">
      <c r="B17" s="93" t="s">
        <v>15</v>
      </c>
      <c r="C17" s="127"/>
      <c r="D17" s="119" t="s">
        <v>16</v>
      </c>
      <c r="E17" s="114">
        <v>120729327.66770615</v>
      </c>
      <c r="F17" s="114">
        <v>192539787.39621258</v>
      </c>
      <c r="G17" s="114">
        <v>104338828.78453273</v>
      </c>
      <c r="H17" s="114">
        <v>60673320.218548544</v>
      </c>
      <c r="I17" s="123">
        <v>478281264.06699997</v>
      </c>
      <c r="J17" s="121">
        <v>9.6964273170909138E-2</v>
      </c>
      <c r="K17" s="121">
        <v>9.7129561410414289E-2</v>
      </c>
      <c r="O17" s="112"/>
      <c r="Q17" s="128"/>
    </row>
    <row r="18" spans="2:17">
      <c r="B18" s="93" t="s">
        <v>15</v>
      </c>
      <c r="C18" s="119" t="s">
        <v>21</v>
      </c>
      <c r="D18" s="125" t="s">
        <v>14</v>
      </c>
      <c r="E18" s="109">
        <v>540734237.86526203</v>
      </c>
      <c r="F18" s="109">
        <v>607389267.58008206</v>
      </c>
      <c r="G18" s="109">
        <v>114117289.77383842</v>
      </c>
      <c r="H18" s="109">
        <v>203951874.78081757</v>
      </c>
      <c r="I18" s="120">
        <v>1466192670</v>
      </c>
      <c r="J18" s="121">
        <v>0.13594230408132987</v>
      </c>
      <c r="K18" s="121">
        <v>0.14179540698560594</v>
      </c>
      <c r="O18" s="112"/>
      <c r="Q18" s="112"/>
    </row>
    <row r="19" spans="2:17">
      <c r="B19" s="93" t="s">
        <v>15</v>
      </c>
      <c r="C19" s="129"/>
      <c r="D19" s="129" t="s">
        <v>16</v>
      </c>
      <c r="E19" s="114">
        <v>300551278.31516129</v>
      </c>
      <c r="F19" s="114">
        <v>313643393.31766671</v>
      </c>
      <c r="G19" s="114">
        <v>23946012.351919942</v>
      </c>
      <c r="H19" s="114">
        <v>93512192.731252551</v>
      </c>
      <c r="I19" s="123">
        <v>731652876.71600044</v>
      </c>
      <c r="J19" s="121">
        <v>0.14833152526383211</v>
      </c>
      <c r="K19" s="121">
        <v>0.14858437567844573</v>
      </c>
    </row>
    <row r="20" spans="2:17">
      <c r="B20" s="93" t="s">
        <v>15</v>
      </c>
      <c r="C20" s="93" t="s">
        <v>22</v>
      </c>
      <c r="D20" s="119" t="s">
        <v>14</v>
      </c>
      <c r="E20" s="109">
        <v>377332679.6902945</v>
      </c>
      <c r="F20" s="109">
        <v>1678214646.5879111</v>
      </c>
      <c r="G20" s="109">
        <v>257182488.4721534</v>
      </c>
      <c r="H20" s="109">
        <v>101048006.24964143</v>
      </c>
      <c r="I20" s="120">
        <v>2413777821.0000005</v>
      </c>
      <c r="J20" s="121">
        <v>0.22380040852826791</v>
      </c>
      <c r="K20" s="121">
        <v>0.23343631127382744</v>
      </c>
      <c r="L20" s="111"/>
    </row>
    <row r="21" spans="2:17">
      <c r="B21" s="93" t="s">
        <v>15</v>
      </c>
      <c r="C21" s="130"/>
      <c r="D21" s="131" t="s">
        <v>16</v>
      </c>
      <c r="E21" s="132">
        <v>245661778.36839622</v>
      </c>
      <c r="F21" s="132">
        <v>668052990.98411167</v>
      </c>
      <c r="G21" s="132">
        <v>127296151.58602579</v>
      </c>
      <c r="H21" s="132">
        <v>48996271.005466044</v>
      </c>
      <c r="I21" s="133">
        <v>1090007191.9439998</v>
      </c>
      <c r="J21" s="134">
        <v>0.22098242824562697</v>
      </c>
      <c r="K21" s="134">
        <v>0.22135912159186505</v>
      </c>
      <c r="M21" s="111"/>
    </row>
    <row r="22" spans="2:17">
      <c r="C22" s="93" t="s">
        <v>23</v>
      </c>
      <c r="D22" s="119" t="s">
        <v>14</v>
      </c>
      <c r="E22" s="109">
        <v>25783172.349948514</v>
      </c>
      <c r="F22" s="109">
        <v>111725021.69904406</v>
      </c>
      <c r="G22" s="109">
        <v>12067460.730622549</v>
      </c>
      <c r="H22" s="109">
        <v>10782280.470384913</v>
      </c>
      <c r="I22" s="120">
        <v>160357935.25000006</v>
      </c>
      <c r="J22" s="121">
        <v>1.4868050865108822E-2</v>
      </c>
      <c r="K22" s="121">
        <v>1.5508206497953099E-2</v>
      </c>
      <c r="M22" s="111"/>
    </row>
    <row r="23" spans="2:17">
      <c r="C23" s="130"/>
      <c r="D23" s="131" t="s">
        <v>16</v>
      </c>
      <c r="E23" s="132">
        <v>24939117.369553525</v>
      </c>
      <c r="F23" s="132">
        <v>82162843.480842263</v>
      </c>
      <c r="G23" s="132">
        <v>9878864.1969833672</v>
      </c>
      <c r="H23" s="132">
        <v>8873962.0706207678</v>
      </c>
      <c r="I23" s="133">
        <v>125854787.11799991</v>
      </c>
      <c r="J23" s="134">
        <v>2.5515149504720815E-2</v>
      </c>
      <c r="K23" s="134">
        <v>2.5558643402054656E-2</v>
      </c>
      <c r="M23" s="111"/>
    </row>
    <row r="24" spans="2:17" ht="9" customHeight="1">
      <c r="C24" s="135"/>
      <c r="D24" s="122"/>
      <c r="E24" s="136"/>
      <c r="F24" s="136"/>
      <c r="G24" s="137"/>
      <c r="H24" s="136"/>
      <c r="I24" s="138"/>
      <c r="J24" s="139"/>
      <c r="K24" s="140"/>
    </row>
    <row r="25" spans="2:17" ht="25.5">
      <c r="C25" s="141" t="s">
        <v>24</v>
      </c>
      <c r="D25" s="142" t="s">
        <v>14</v>
      </c>
      <c r="E25" s="143">
        <f t="shared" ref="E25:I26" si="0">+E22+E20+E18+E16+E14+E12+E10+E8</f>
        <v>2596978607.0680265</v>
      </c>
      <c r="F25" s="143">
        <f t="shared" si="0"/>
        <v>4785963454.774004</v>
      </c>
      <c r="G25" s="143">
        <f t="shared" si="0"/>
        <v>1215480272.7028589</v>
      </c>
      <c r="H25" s="143">
        <f t="shared" si="0"/>
        <v>1086032057.5351124</v>
      </c>
      <c r="I25" s="143">
        <f t="shared" si="0"/>
        <v>9684454392.0799999</v>
      </c>
      <c r="J25" s="144">
        <f>I25/I38</f>
        <v>0.8979222654481761</v>
      </c>
      <c r="K25" s="144">
        <f>I25/I31</f>
        <v>0.93658301535399335</v>
      </c>
    </row>
    <row r="26" spans="2:17">
      <c r="C26" s="145"/>
      <c r="D26" s="146" t="s">
        <v>16</v>
      </c>
      <c r="E26" s="143">
        <f t="shared" si="0"/>
        <v>1307752681.1450903</v>
      </c>
      <c r="F26" s="143">
        <f t="shared" si="0"/>
        <v>2062825348.1809146</v>
      </c>
      <c r="G26" s="143">
        <f t="shared" si="0"/>
        <v>518025997.02444589</v>
      </c>
      <c r="H26" s="143">
        <f t="shared" si="0"/>
        <v>465331130.94054914</v>
      </c>
      <c r="I26" s="143">
        <f t="shared" si="0"/>
        <v>4353935157.2910004</v>
      </c>
      <c r="J26" s="144">
        <f>I26/I39</f>
        <v>0.88269432586606467</v>
      </c>
      <c r="K26" s="144">
        <f>I26/I32</f>
        <v>0.8841989933726877</v>
      </c>
    </row>
    <row r="27" spans="2:17">
      <c r="C27" s="108" t="s">
        <v>25</v>
      </c>
      <c r="D27" s="93" t="s">
        <v>14</v>
      </c>
      <c r="E27" s="109">
        <v>108970436.10672647</v>
      </c>
      <c r="F27" s="109">
        <v>201078444.96489447</v>
      </c>
      <c r="G27" s="109">
        <v>51002120.323621124</v>
      </c>
      <c r="H27" s="109">
        <v>45570412.714757726</v>
      </c>
      <c r="I27" s="110">
        <v>406621414.10999984</v>
      </c>
      <c r="J27" s="111">
        <v>3.7701083257306117E-2</v>
      </c>
      <c r="K27" s="111">
        <v>3.9324333071989806E-2</v>
      </c>
    </row>
    <row r="28" spans="2:17">
      <c r="C28" s="113"/>
      <c r="D28" s="93" t="s">
        <v>16</v>
      </c>
      <c r="E28" s="114">
        <v>98302535.314665362</v>
      </c>
      <c r="F28" s="114">
        <v>155537779.36915177</v>
      </c>
      <c r="G28" s="114">
        <v>38939525.493324474</v>
      </c>
      <c r="H28" s="114">
        <v>34978502.121858239</v>
      </c>
      <c r="I28" s="117">
        <v>327758342.29899985</v>
      </c>
      <c r="J28" s="111">
        <v>6.64480334573017E-2</v>
      </c>
      <c r="K28" s="111">
        <v>6.6561302789495611E-2</v>
      </c>
    </row>
    <row r="29" spans="2:17">
      <c r="C29" s="93" t="s">
        <v>26</v>
      </c>
      <c r="D29" s="108" t="s">
        <v>14</v>
      </c>
      <c r="E29" s="109">
        <v>65119849.646332271</v>
      </c>
      <c r="F29" s="109">
        <v>126291989.40263677</v>
      </c>
      <c r="G29" s="109">
        <v>30478453.842889074</v>
      </c>
      <c r="H29" s="109">
        <v>27232509.388141781</v>
      </c>
      <c r="I29" s="110">
        <v>249122802.27999988</v>
      </c>
      <c r="J29" s="111">
        <v>2.3098142852631204E-2</v>
      </c>
      <c r="K29" s="111">
        <v>2.4092651574016681E-2</v>
      </c>
    </row>
    <row r="30" spans="2:17">
      <c r="D30" s="147" t="s">
        <v>16</v>
      </c>
      <c r="E30" s="114">
        <v>70816947.920146361</v>
      </c>
      <c r="F30" s="114">
        <v>118396714.14125632</v>
      </c>
      <c r="G30" s="114">
        <v>28051955.52758627</v>
      </c>
      <c r="H30" s="114">
        <v>25198442.290011004</v>
      </c>
      <c r="I30" s="117">
        <v>242464059.87899995</v>
      </c>
      <c r="J30" s="111">
        <v>4.9155911181462411E-2</v>
      </c>
      <c r="K30" s="111">
        <v>4.9239703837816721E-2</v>
      </c>
    </row>
    <row r="31" spans="2:17">
      <c r="C31" s="148" t="s">
        <v>27</v>
      </c>
      <c r="D31" s="149" t="s">
        <v>14</v>
      </c>
      <c r="E31" s="143">
        <f t="shared" ref="E31:H32" si="1">+E29+E27+E25</f>
        <v>2771068892.8210855</v>
      </c>
      <c r="F31" s="150">
        <f t="shared" si="1"/>
        <v>5113333889.1415348</v>
      </c>
      <c r="G31" s="150">
        <f t="shared" si="1"/>
        <v>1296960846.869369</v>
      </c>
      <c r="H31" s="143">
        <f t="shared" si="1"/>
        <v>1158834979.6380119</v>
      </c>
      <c r="I31" s="151">
        <f>SUM(E31:H31)</f>
        <v>10340198608.470001</v>
      </c>
      <c r="J31" s="144">
        <f>I31/I38</f>
        <v>0.95872149155811348</v>
      </c>
      <c r="K31" s="144">
        <f>I31/I31</f>
        <v>1</v>
      </c>
    </row>
    <row r="32" spans="2:17">
      <c r="C32" s="122"/>
      <c r="D32" s="152" t="s">
        <v>16</v>
      </c>
      <c r="E32" s="153">
        <f t="shared" si="1"/>
        <v>1476872164.3799021</v>
      </c>
      <c r="F32" s="154">
        <f t="shared" si="1"/>
        <v>2336759841.6913228</v>
      </c>
      <c r="G32" s="154">
        <f t="shared" si="1"/>
        <v>585017478.04535663</v>
      </c>
      <c r="H32" s="153">
        <f t="shared" si="1"/>
        <v>525508075.35241836</v>
      </c>
      <c r="I32" s="154">
        <f t="shared" ref="I32" si="2">SUM(E32:H32)</f>
        <v>4924157559.4689999</v>
      </c>
      <c r="J32" s="144">
        <f>I32/I39</f>
        <v>0.99829827050482867</v>
      </c>
      <c r="K32" s="144">
        <f>I32/I32</f>
        <v>1</v>
      </c>
      <c r="M32" s="155"/>
    </row>
    <row r="33" spans="3:11">
      <c r="C33" s="108" t="s">
        <v>28</v>
      </c>
      <c r="D33" s="93" t="s">
        <v>14</v>
      </c>
      <c r="E33" s="156"/>
      <c r="F33" s="109">
        <v>0</v>
      </c>
      <c r="G33" s="109">
        <v>0</v>
      </c>
      <c r="H33" s="109">
        <v>0</v>
      </c>
      <c r="I33" s="110">
        <v>433205390</v>
      </c>
      <c r="J33" s="111">
        <f>I33/I38</f>
        <v>4.0165893652333633E-2</v>
      </c>
      <c r="K33" s="157"/>
    </row>
    <row r="34" spans="3:11">
      <c r="D34" s="113"/>
      <c r="E34" s="156"/>
      <c r="F34" s="156"/>
      <c r="G34" s="156"/>
      <c r="H34" s="114"/>
      <c r="I34" s="117"/>
      <c r="J34" s="111"/>
      <c r="K34" s="157"/>
    </row>
    <row r="35" spans="3:11">
      <c r="C35" s="108" t="s">
        <v>29</v>
      </c>
      <c r="D35" s="93" t="s">
        <v>14</v>
      </c>
      <c r="E35" s="109"/>
      <c r="F35" s="109">
        <v>0</v>
      </c>
      <c r="G35" s="109">
        <v>0</v>
      </c>
      <c r="H35" s="156">
        <v>0</v>
      </c>
      <c r="I35" s="110">
        <v>12000000</v>
      </c>
      <c r="J35" s="111">
        <f>I35/I38</f>
        <v>1.1126147895528344E-3</v>
      </c>
      <c r="K35" s="157"/>
    </row>
    <row r="36" spans="3:11">
      <c r="D36" s="93" t="s">
        <v>16</v>
      </c>
      <c r="E36" s="156"/>
      <c r="F36" s="156">
        <v>0</v>
      </c>
      <c r="G36" s="156">
        <v>0</v>
      </c>
      <c r="H36" s="156">
        <v>0</v>
      </c>
      <c r="I36" s="117">
        <v>8393868.2509999964</v>
      </c>
      <c r="J36" s="111">
        <f>I36/I39</f>
        <v>1.7017294951712119E-3</v>
      </c>
      <c r="K36" s="157"/>
    </row>
    <row r="37" spans="3:11">
      <c r="E37" s="156"/>
      <c r="F37" s="156"/>
      <c r="G37" s="156"/>
      <c r="H37" s="156"/>
      <c r="I37" s="117"/>
      <c r="J37" s="117"/>
      <c r="K37" s="117"/>
    </row>
    <row r="38" spans="3:11">
      <c r="C38" s="158" t="s">
        <v>10</v>
      </c>
      <c r="D38" s="158" t="s">
        <v>14</v>
      </c>
      <c r="E38" s="159">
        <f>E31+E33+E34+E35</f>
        <v>2771068892.8210855</v>
      </c>
      <c r="F38" s="159">
        <f>F31+F33+F34+F35</f>
        <v>5113333889.1415348</v>
      </c>
      <c r="G38" s="159">
        <f>G31+G33+G34+G35</f>
        <v>1296960846.869369</v>
      </c>
      <c r="H38" s="159">
        <f>H31+H33+H34+H35</f>
        <v>1158834979.6380119</v>
      </c>
      <c r="I38" s="160">
        <f>I31+I33+I35</f>
        <v>10785403998.470001</v>
      </c>
      <c r="J38" s="159"/>
      <c r="K38" s="159"/>
    </row>
    <row r="39" spans="3:11">
      <c r="C39" s="158"/>
      <c r="D39" s="158" t="s">
        <v>16</v>
      </c>
      <c r="E39" s="159">
        <f>E32+E36</f>
        <v>1476872164.3799021</v>
      </c>
      <c r="F39" s="159">
        <f>F32+F36</f>
        <v>2336759841.6913228</v>
      </c>
      <c r="G39" s="159">
        <f>G32+G36</f>
        <v>585017478.04535663</v>
      </c>
      <c r="H39" s="159">
        <f>H32+H36</f>
        <v>525508075.35241836</v>
      </c>
      <c r="I39" s="159">
        <f>I32+I36</f>
        <v>4932551427.7200003</v>
      </c>
      <c r="J39" s="159"/>
      <c r="K39" s="159"/>
    </row>
    <row r="40" spans="3:11">
      <c r="E40" s="161"/>
    </row>
    <row r="41" spans="3:11">
      <c r="E41" s="162"/>
      <c r="F41" s="126"/>
      <c r="G41" s="126"/>
      <c r="H41" s="126"/>
    </row>
    <row r="42" spans="3:11">
      <c r="E42" s="163"/>
      <c r="F42" s="157"/>
      <c r="G42" s="157"/>
      <c r="H42" s="157"/>
      <c r="I42" s="157"/>
    </row>
    <row r="43" spans="3:11">
      <c r="E43" s="126"/>
      <c r="F43" s="164"/>
      <c r="G43" s="164"/>
      <c r="H43" s="164"/>
    </row>
    <row r="44" spans="3:11">
      <c r="E44" s="157"/>
      <c r="F44" s="157"/>
      <c r="G44" s="157"/>
      <c r="H44" s="157"/>
      <c r="I44" s="157"/>
    </row>
    <row r="47" spans="3:11">
      <c r="D47" s="111"/>
    </row>
    <row r="48" spans="3:11">
      <c r="F48" s="165"/>
      <c r="H48" s="111"/>
    </row>
    <row r="49" spans="5:9">
      <c r="I49" s="166"/>
    </row>
    <row r="51" spans="5:9">
      <c r="E51" s="157"/>
      <c r="F51" s="157"/>
      <c r="G51" s="157"/>
      <c r="H51" s="157"/>
      <c r="I51" s="157"/>
    </row>
    <row r="52" spans="5:9">
      <c r="E52" s="157"/>
      <c r="F52" s="157"/>
      <c r="G52" s="157"/>
      <c r="H52" s="157"/>
      <c r="I52" s="157"/>
    </row>
  </sheetData>
  <mergeCells count="1">
    <mergeCell ref="C8:C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BDC2-77D9-4FF3-860C-DD9571F56EAA}">
  <dimension ref="A1:C92"/>
  <sheetViews>
    <sheetView workbookViewId="0">
      <selection activeCell="F3" sqref="F3"/>
    </sheetView>
  </sheetViews>
  <sheetFormatPr defaultRowHeight="14.25"/>
  <cols>
    <col min="1" max="1" width="40.125" style="80" customWidth="1"/>
    <col min="2" max="2" width="83" style="80" customWidth="1"/>
    <col min="3" max="3" width="16.375" style="80" customWidth="1"/>
  </cols>
  <sheetData>
    <row r="1" spans="1:3" ht="18" customHeight="1">
      <c r="A1" s="415" t="s">
        <v>286</v>
      </c>
      <c r="B1" s="415"/>
      <c r="C1" s="415"/>
    </row>
    <row r="2" spans="1:3" ht="28.9" customHeight="1">
      <c r="A2" s="56"/>
      <c r="B2" s="56"/>
      <c r="C2" s="57" t="s">
        <v>287</v>
      </c>
    </row>
    <row r="3" spans="1:3" ht="19.899999999999999" customHeight="1">
      <c r="A3" s="58" t="s">
        <v>125</v>
      </c>
      <c r="B3" s="59" t="s">
        <v>288</v>
      </c>
      <c r="C3" s="81" t="s">
        <v>32</v>
      </c>
    </row>
    <row r="4" spans="1:3" ht="10.15" customHeight="1">
      <c r="A4" s="56"/>
      <c r="B4" s="56"/>
      <c r="C4" s="60"/>
    </row>
    <row r="5" spans="1:3" s="22" customFormat="1" ht="18" customHeight="1">
      <c r="A5" s="416" t="s">
        <v>289</v>
      </c>
      <c r="B5" s="416"/>
      <c r="C5" s="416"/>
    </row>
    <row r="6" spans="1:3" s="22" customFormat="1" ht="18" customHeight="1">
      <c r="A6" s="61" t="s">
        <v>214</v>
      </c>
      <c r="B6" s="61" t="s">
        <v>290</v>
      </c>
      <c r="C6" s="82">
        <v>120000</v>
      </c>
    </row>
    <row r="7" spans="1:3" s="22" customFormat="1" ht="18" customHeight="1">
      <c r="A7" s="62" t="s">
        <v>201</v>
      </c>
      <c r="B7" s="62" t="s">
        <v>291</v>
      </c>
      <c r="C7" s="83">
        <v>107100</v>
      </c>
    </row>
    <row r="8" spans="1:3" s="22" customFormat="1" ht="18" customHeight="1">
      <c r="A8" s="62" t="s">
        <v>221</v>
      </c>
      <c r="B8" s="62" t="s">
        <v>292</v>
      </c>
      <c r="C8" s="83">
        <v>98000</v>
      </c>
    </row>
    <row r="9" spans="1:3" s="22" customFormat="1" ht="18" customHeight="1">
      <c r="A9" s="62" t="s">
        <v>153</v>
      </c>
      <c r="B9" s="62" t="s">
        <v>293</v>
      </c>
      <c r="C9" s="83">
        <v>54000</v>
      </c>
    </row>
    <row r="10" spans="1:3" s="22" customFormat="1" ht="18" customHeight="1">
      <c r="A10" s="62" t="s">
        <v>235</v>
      </c>
      <c r="B10" s="62" t="s">
        <v>294</v>
      </c>
      <c r="C10" s="83">
        <v>43586.34</v>
      </c>
    </row>
    <row r="11" spans="1:3" s="22" customFormat="1" ht="18" customHeight="1">
      <c r="A11" s="62" t="s">
        <v>164</v>
      </c>
      <c r="B11" s="62" t="s">
        <v>295</v>
      </c>
      <c r="C11" s="83">
        <v>27120</v>
      </c>
    </row>
    <row r="12" spans="1:3" s="22" customFormat="1" ht="18" customHeight="1">
      <c r="A12" s="62" t="s">
        <v>169</v>
      </c>
      <c r="B12" s="62" t="s">
        <v>296</v>
      </c>
      <c r="C12" s="83">
        <v>71680.62</v>
      </c>
    </row>
    <row r="13" spans="1:3" s="22" customFormat="1" ht="18" customHeight="1">
      <c r="A13" s="62" t="s">
        <v>138</v>
      </c>
      <c r="B13" s="62" t="s">
        <v>297</v>
      </c>
      <c r="C13" s="83">
        <v>3445715</v>
      </c>
    </row>
    <row r="14" spans="1:3" s="22" customFormat="1" ht="30" customHeight="1">
      <c r="A14" s="62" t="s">
        <v>132</v>
      </c>
      <c r="B14" s="62" t="s">
        <v>298</v>
      </c>
      <c r="C14" s="83">
        <v>783261.95</v>
      </c>
    </row>
    <row r="15" spans="1:3" s="22" customFormat="1" ht="18" customHeight="1">
      <c r="A15" s="62" t="s">
        <v>136</v>
      </c>
      <c r="B15" s="62" t="s">
        <v>299</v>
      </c>
      <c r="C15" s="83">
        <v>99098.09</v>
      </c>
    </row>
    <row r="16" spans="1:3" s="22" customFormat="1" ht="18" customHeight="1">
      <c r="A16" s="62" t="s">
        <v>131</v>
      </c>
      <c r="B16" s="62" t="s">
        <v>300</v>
      </c>
      <c r="C16" s="83">
        <v>175190.84000000003</v>
      </c>
    </row>
    <row r="17" spans="1:3" s="22" customFormat="1" ht="18" customHeight="1">
      <c r="A17" s="62" t="s">
        <v>230</v>
      </c>
      <c r="B17" s="62" t="s">
        <v>301</v>
      </c>
      <c r="C17" s="83">
        <v>63531.48</v>
      </c>
    </row>
    <row r="18" spans="1:3" s="22" customFormat="1" ht="30" customHeight="1">
      <c r="A18" s="62" t="s">
        <v>162</v>
      </c>
      <c r="B18" s="62" t="s">
        <v>302</v>
      </c>
      <c r="C18" s="83">
        <v>5764565</v>
      </c>
    </row>
    <row r="19" spans="1:3" s="22" customFormat="1" ht="18" customHeight="1">
      <c r="A19" s="62" t="s">
        <v>134</v>
      </c>
      <c r="B19" s="62" t="s">
        <v>299</v>
      </c>
      <c r="C19" s="83">
        <v>70327.67</v>
      </c>
    </row>
    <row r="20" spans="1:3" s="22" customFormat="1" ht="18" customHeight="1">
      <c r="A20" s="62" t="s">
        <v>232</v>
      </c>
      <c r="B20" s="62" t="s">
        <v>303</v>
      </c>
      <c r="C20" s="83">
        <v>33695.910000000003</v>
      </c>
    </row>
    <row r="21" spans="1:3" s="22" customFormat="1" ht="18" customHeight="1">
      <c r="A21" s="62" t="s">
        <v>163</v>
      </c>
      <c r="B21" s="62" t="s">
        <v>304</v>
      </c>
      <c r="C21" s="83">
        <v>39490</v>
      </c>
    </row>
    <row r="22" spans="1:3" s="22" customFormat="1" ht="18" customHeight="1">
      <c r="A22" s="62" t="s">
        <v>237</v>
      </c>
      <c r="B22" s="62" t="s">
        <v>305</v>
      </c>
      <c r="C22" s="83">
        <v>34784</v>
      </c>
    </row>
    <row r="23" spans="1:3" s="22" customFormat="1" ht="18" customHeight="1">
      <c r="A23" s="62" t="s">
        <v>156</v>
      </c>
      <c r="B23" s="62" t="s">
        <v>306</v>
      </c>
      <c r="C23" s="83">
        <v>18867.919999999998</v>
      </c>
    </row>
    <row r="24" spans="1:3" s="22" customFormat="1" ht="18" customHeight="1">
      <c r="A24" s="62" t="s">
        <v>182</v>
      </c>
      <c r="B24" s="62" t="s">
        <v>307</v>
      </c>
      <c r="C24" s="83">
        <v>35329</v>
      </c>
    </row>
    <row r="25" spans="1:3" s="22" customFormat="1" ht="18" customHeight="1">
      <c r="A25" s="62" t="s">
        <v>183</v>
      </c>
      <c r="B25" s="62" t="s">
        <v>299</v>
      </c>
      <c r="C25" s="83">
        <v>30381.53</v>
      </c>
    </row>
    <row r="26" spans="1:3" s="22" customFormat="1" ht="18" customHeight="1">
      <c r="A26" s="62" t="s">
        <v>202</v>
      </c>
      <c r="B26" s="62" t="s">
        <v>308</v>
      </c>
      <c r="C26" s="83">
        <v>24311.18</v>
      </c>
    </row>
    <row r="27" spans="1:3" s="22" customFormat="1" ht="18" customHeight="1">
      <c r="A27" s="62" t="s">
        <v>140</v>
      </c>
      <c r="B27" s="62" t="s">
        <v>309</v>
      </c>
      <c r="C27" s="83">
        <v>124846.9</v>
      </c>
    </row>
    <row r="28" spans="1:3" s="22" customFormat="1" ht="18" customHeight="1">
      <c r="A28" s="62" t="s">
        <v>216</v>
      </c>
      <c r="B28" s="62" t="s">
        <v>310</v>
      </c>
      <c r="C28" s="83">
        <v>34355.72</v>
      </c>
    </row>
    <row r="29" spans="1:3" s="22" customFormat="1" ht="18" customHeight="1">
      <c r="A29" s="62" t="s">
        <v>170</v>
      </c>
      <c r="B29" s="62" t="s">
        <v>311</v>
      </c>
      <c r="C29" s="83">
        <v>87000</v>
      </c>
    </row>
    <row r="30" spans="1:3" s="22" customFormat="1" ht="18" customHeight="1">
      <c r="A30" s="62" t="s">
        <v>154</v>
      </c>
      <c r="B30" s="62" t="s">
        <v>312</v>
      </c>
      <c r="C30" s="83">
        <v>598484.42000000004</v>
      </c>
    </row>
    <row r="31" spans="1:3" s="22" customFormat="1" ht="18" customHeight="1">
      <c r="A31" s="62" t="s">
        <v>141</v>
      </c>
      <c r="B31" s="62" t="s">
        <v>299</v>
      </c>
      <c r="C31" s="83">
        <v>560829.77</v>
      </c>
    </row>
    <row r="32" spans="1:3" s="22" customFormat="1" ht="18" customHeight="1">
      <c r="A32" s="62" t="s">
        <v>224</v>
      </c>
      <c r="B32" s="62" t="s">
        <v>313</v>
      </c>
      <c r="C32" s="83">
        <v>104561</v>
      </c>
    </row>
    <row r="33" spans="1:3" s="22" customFormat="1" ht="18" customHeight="1">
      <c r="A33" s="62" t="s">
        <v>155</v>
      </c>
      <c r="B33" s="62" t="s">
        <v>314</v>
      </c>
      <c r="C33" s="83">
        <v>987000</v>
      </c>
    </row>
    <row r="34" spans="1:3" s="22" customFormat="1" ht="18" customHeight="1">
      <c r="A34" s="62" t="s">
        <v>223</v>
      </c>
      <c r="B34" s="62" t="s">
        <v>315</v>
      </c>
      <c r="C34" s="83">
        <v>103671.48</v>
      </c>
    </row>
    <row r="35" spans="1:3" s="22" customFormat="1" ht="18" customHeight="1">
      <c r="A35" s="62" t="s">
        <v>316</v>
      </c>
      <c r="B35" s="62" t="s">
        <v>317</v>
      </c>
      <c r="C35" s="83">
        <v>247529</v>
      </c>
    </row>
    <row r="36" spans="1:3" s="22" customFormat="1" ht="18" customHeight="1">
      <c r="A36" s="62" t="s">
        <v>133</v>
      </c>
      <c r="B36" s="62" t="s">
        <v>318</v>
      </c>
      <c r="C36" s="83">
        <v>1109000</v>
      </c>
    </row>
    <row r="37" spans="1:3" s="22" customFormat="1" ht="18" customHeight="1">
      <c r="A37" s="62" t="s">
        <v>257</v>
      </c>
      <c r="B37" s="62" t="s">
        <v>319</v>
      </c>
      <c r="C37" s="83">
        <v>6998959</v>
      </c>
    </row>
    <row r="38" spans="1:3" s="22" customFormat="1" ht="30" customHeight="1">
      <c r="A38" s="62" t="s">
        <v>149</v>
      </c>
      <c r="B38" s="62" t="s">
        <v>320</v>
      </c>
      <c r="C38" s="83">
        <v>3285719.4299999997</v>
      </c>
    </row>
    <row r="39" spans="1:3" s="22" customFormat="1" ht="18" customHeight="1">
      <c r="A39" s="62" t="s">
        <v>135</v>
      </c>
      <c r="B39" s="62" t="s">
        <v>318</v>
      </c>
      <c r="C39" s="83">
        <v>65500</v>
      </c>
    </row>
    <row r="40" spans="1:3" ht="18" customHeight="1">
      <c r="A40" s="63" t="s">
        <v>242</v>
      </c>
      <c r="B40" s="63" t="s">
        <v>321</v>
      </c>
      <c r="C40" s="84">
        <v>11041.47</v>
      </c>
    </row>
    <row r="41" spans="1:3" ht="10.15" customHeight="1">
      <c r="A41" s="64"/>
      <c r="B41" s="64"/>
      <c r="C41" s="64"/>
    </row>
    <row r="42" spans="1:3" ht="25.5">
      <c r="A42" s="65" t="s">
        <v>322</v>
      </c>
      <c r="B42" s="66"/>
      <c r="C42" s="85">
        <f>SUM(C6:C40)</f>
        <v>25458534.719999999</v>
      </c>
    </row>
    <row r="43" spans="1:3" ht="6.75" customHeight="1">
      <c r="A43" s="56"/>
      <c r="B43" s="56"/>
      <c r="C43" s="67"/>
    </row>
    <row r="44" spans="1:3" s="22" customFormat="1" ht="18" customHeight="1">
      <c r="A44" s="68" t="s">
        <v>127</v>
      </c>
      <c r="B44" s="69"/>
      <c r="C44" s="70"/>
    </row>
    <row r="45" spans="1:3" s="22" customFormat="1" ht="18" customHeight="1">
      <c r="A45" s="71" t="s">
        <v>323</v>
      </c>
      <c r="B45" s="72" t="s">
        <v>324</v>
      </c>
      <c r="C45" s="82">
        <v>238686.5</v>
      </c>
    </row>
    <row r="46" spans="1:3" s="22" customFormat="1" ht="18" customHeight="1">
      <c r="A46" s="73" t="s">
        <v>325</v>
      </c>
      <c r="B46" s="74" t="s">
        <v>326</v>
      </c>
      <c r="C46" s="83">
        <v>4228828.24</v>
      </c>
    </row>
    <row r="47" spans="1:3" s="22" customFormat="1" ht="18" customHeight="1">
      <c r="A47" s="73" t="s">
        <v>327</v>
      </c>
      <c r="B47" s="74" t="s">
        <v>328</v>
      </c>
      <c r="C47" s="83">
        <v>211261</v>
      </c>
    </row>
    <row r="48" spans="1:3" s="22" customFormat="1" ht="18" customHeight="1">
      <c r="A48" s="73" t="s">
        <v>329</v>
      </c>
      <c r="B48" s="74" t="s">
        <v>330</v>
      </c>
      <c r="C48" s="83">
        <v>52584.93</v>
      </c>
    </row>
    <row r="49" spans="1:3" s="22" customFormat="1" ht="18" customHeight="1">
      <c r="A49" s="73" t="s">
        <v>331</v>
      </c>
      <c r="B49" s="74" t="s">
        <v>332</v>
      </c>
      <c r="C49" s="83">
        <v>554000</v>
      </c>
    </row>
    <row r="50" spans="1:3" s="22" customFormat="1" ht="18" customHeight="1">
      <c r="A50" s="73" t="s">
        <v>333</v>
      </c>
      <c r="B50" s="74" t="s">
        <v>334</v>
      </c>
      <c r="C50" s="83">
        <v>257166.57</v>
      </c>
    </row>
    <row r="51" spans="1:3" s="22" customFormat="1" ht="18" customHeight="1">
      <c r="A51" s="73" t="s">
        <v>335</v>
      </c>
      <c r="B51" s="74" t="s">
        <v>336</v>
      </c>
      <c r="C51" s="83">
        <v>1001402.2799999998</v>
      </c>
    </row>
    <row r="52" spans="1:3" s="22" customFormat="1" ht="18" customHeight="1">
      <c r="A52" s="73" t="s">
        <v>337</v>
      </c>
      <c r="B52" s="74" t="s">
        <v>338</v>
      </c>
      <c r="C52" s="83">
        <v>4088532.84</v>
      </c>
    </row>
    <row r="53" spans="1:3" s="22" customFormat="1" ht="18" customHeight="1">
      <c r="A53" s="73" t="s">
        <v>339</v>
      </c>
      <c r="B53" s="74" t="s">
        <v>573</v>
      </c>
      <c r="C53" s="83">
        <v>277744.21999999997</v>
      </c>
    </row>
    <row r="54" spans="1:3" s="22" customFormat="1" ht="18" customHeight="1">
      <c r="A54" s="73" t="s">
        <v>340</v>
      </c>
      <c r="B54" s="74" t="s">
        <v>341</v>
      </c>
      <c r="C54" s="83">
        <v>75039.89</v>
      </c>
    </row>
    <row r="55" spans="1:3" s="22" customFormat="1" ht="18" customHeight="1">
      <c r="A55" s="73" t="s">
        <v>342</v>
      </c>
      <c r="B55" s="74" t="s">
        <v>343</v>
      </c>
      <c r="C55" s="83">
        <v>167701.04999999999</v>
      </c>
    </row>
    <row r="56" spans="1:3" s="22" customFormat="1" ht="18" customHeight="1">
      <c r="A56" s="73" t="s">
        <v>344</v>
      </c>
      <c r="B56" s="74" t="s">
        <v>345</v>
      </c>
      <c r="C56" s="83">
        <v>248386.19</v>
      </c>
    </row>
    <row r="57" spans="1:3" s="22" customFormat="1" ht="18" customHeight="1">
      <c r="A57" s="73" t="s">
        <v>346</v>
      </c>
      <c r="B57" s="74" t="s">
        <v>574</v>
      </c>
      <c r="C57" s="83">
        <v>126865.70999999999</v>
      </c>
    </row>
    <row r="58" spans="1:3" s="22" customFormat="1" ht="18" customHeight="1">
      <c r="A58" s="73" t="s">
        <v>347</v>
      </c>
      <c r="B58" s="74" t="s">
        <v>348</v>
      </c>
      <c r="C58" s="83">
        <v>134635.97</v>
      </c>
    </row>
    <row r="59" spans="1:3" s="22" customFormat="1" ht="18" customHeight="1">
      <c r="A59" s="73" t="s">
        <v>349</v>
      </c>
      <c r="B59" s="74" t="s">
        <v>350</v>
      </c>
      <c r="C59" s="83">
        <v>740000</v>
      </c>
    </row>
    <row r="60" spans="1:3" s="22" customFormat="1" ht="18" customHeight="1">
      <c r="A60" s="73" t="s">
        <v>351</v>
      </c>
      <c r="B60" s="74" t="s">
        <v>332</v>
      </c>
      <c r="C60" s="83">
        <v>407500</v>
      </c>
    </row>
    <row r="61" spans="1:3" s="22" customFormat="1" ht="18" customHeight="1">
      <c r="A61" s="73" t="s">
        <v>352</v>
      </c>
      <c r="B61" s="74" t="s">
        <v>353</v>
      </c>
      <c r="C61" s="83">
        <v>15355269.93</v>
      </c>
    </row>
    <row r="62" spans="1:3" s="22" customFormat="1" ht="18" customHeight="1">
      <c r="A62" s="73" t="s">
        <v>354</v>
      </c>
      <c r="B62" s="74" t="s">
        <v>355</v>
      </c>
      <c r="C62" s="83">
        <v>1036079.1</v>
      </c>
    </row>
    <row r="63" spans="1:3" s="22" customFormat="1" ht="18" customHeight="1">
      <c r="A63" s="73" t="s">
        <v>356</v>
      </c>
      <c r="B63" s="74" t="s">
        <v>357</v>
      </c>
      <c r="C63" s="83">
        <v>831400</v>
      </c>
    </row>
    <row r="64" spans="1:3" s="22" customFormat="1" ht="18" customHeight="1">
      <c r="A64" s="73" t="s">
        <v>358</v>
      </c>
      <c r="B64" s="74" t="s">
        <v>359</v>
      </c>
      <c r="C64" s="83">
        <v>390003.14</v>
      </c>
    </row>
    <row r="65" spans="1:3" s="22" customFormat="1" ht="18" customHeight="1">
      <c r="A65" s="73" t="s">
        <v>360</v>
      </c>
      <c r="B65" s="74" t="s">
        <v>361</v>
      </c>
      <c r="C65" s="83">
        <v>500500</v>
      </c>
    </row>
    <row r="66" spans="1:3" s="22" customFormat="1" ht="18" customHeight="1">
      <c r="A66" s="73" t="s">
        <v>362</v>
      </c>
      <c r="B66" s="74" t="s">
        <v>363</v>
      </c>
      <c r="C66" s="83">
        <v>420870.1</v>
      </c>
    </row>
    <row r="67" spans="1:3" s="22" customFormat="1" ht="18" customHeight="1">
      <c r="A67" s="73" t="s">
        <v>279</v>
      </c>
      <c r="B67" s="74" t="s">
        <v>364</v>
      </c>
      <c r="C67" s="83">
        <v>33741258.479999997</v>
      </c>
    </row>
    <row r="68" spans="1:3" s="22" customFormat="1" ht="18" customHeight="1">
      <c r="A68" s="73" t="s">
        <v>365</v>
      </c>
      <c r="B68" s="74" t="s">
        <v>366</v>
      </c>
      <c r="C68" s="83">
        <v>115000</v>
      </c>
    </row>
    <row r="69" spans="1:3" s="22" customFormat="1" ht="18" customHeight="1">
      <c r="A69" s="73" t="s">
        <v>367</v>
      </c>
      <c r="B69" s="74" t="s">
        <v>332</v>
      </c>
      <c r="C69" s="83">
        <v>3502000</v>
      </c>
    </row>
    <row r="70" spans="1:3" s="22" customFormat="1" ht="18" customHeight="1">
      <c r="A70" s="73" t="s">
        <v>368</v>
      </c>
      <c r="B70" s="74" t="s">
        <v>369</v>
      </c>
      <c r="C70" s="83">
        <v>37976.22</v>
      </c>
    </row>
    <row r="71" spans="1:3" s="22" customFormat="1" ht="18" customHeight="1">
      <c r="A71" s="73" t="s">
        <v>284</v>
      </c>
      <c r="B71" s="74" t="s">
        <v>370</v>
      </c>
      <c r="C71" s="83">
        <v>41400</v>
      </c>
    </row>
    <row r="72" spans="1:3" s="22" customFormat="1" ht="18" customHeight="1">
      <c r="A72" s="73" t="s">
        <v>371</v>
      </c>
      <c r="B72" s="74" t="s">
        <v>372</v>
      </c>
      <c r="C72" s="83">
        <v>86707</v>
      </c>
    </row>
    <row r="73" spans="1:3" s="22" customFormat="1" ht="18" customHeight="1">
      <c r="A73" s="73" t="s">
        <v>373</v>
      </c>
      <c r="B73" s="74" t="s">
        <v>374</v>
      </c>
      <c r="C73" s="83">
        <v>70000</v>
      </c>
    </row>
    <row r="74" spans="1:3" s="22" customFormat="1" ht="18" customHeight="1">
      <c r="A74" s="73" t="s">
        <v>375</v>
      </c>
      <c r="B74" s="74" t="s">
        <v>376</v>
      </c>
      <c r="C74" s="83">
        <v>146992</v>
      </c>
    </row>
    <row r="75" spans="1:3" s="22" customFormat="1" ht="18" customHeight="1">
      <c r="A75" s="73" t="s">
        <v>377</v>
      </c>
      <c r="B75" s="74" t="s">
        <v>378</v>
      </c>
      <c r="C75" s="83">
        <v>5218</v>
      </c>
    </row>
    <row r="76" spans="1:3" s="22" customFormat="1" ht="18" customHeight="1">
      <c r="A76" s="73" t="s">
        <v>379</v>
      </c>
      <c r="B76" s="74" t="s">
        <v>380</v>
      </c>
      <c r="C76" s="83">
        <v>260483.25</v>
      </c>
    </row>
    <row r="77" spans="1:3" s="22" customFormat="1" ht="18" customHeight="1">
      <c r="A77" s="73" t="s">
        <v>381</v>
      </c>
      <c r="B77" s="74" t="s">
        <v>382</v>
      </c>
      <c r="C77" s="83">
        <v>73952.91</v>
      </c>
    </row>
    <row r="78" spans="1:3" s="22" customFormat="1" ht="18" customHeight="1">
      <c r="A78" s="73" t="s">
        <v>383</v>
      </c>
      <c r="B78" s="74" t="s">
        <v>384</v>
      </c>
      <c r="C78" s="83">
        <v>241962</v>
      </c>
    </row>
    <row r="79" spans="1:3" s="22" customFormat="1" ht="18" customHeight="1">
      <c r="A79" s="73" t="s">
        <v>385</v>
      </c>
      <c r="B79" s="74" t="s">
        <v>348</v>
      </c>
      <c r="C79" s="83">
        <v>829337.13</v>
      </c>
    </row>
    <row r="80" spans="1:3" s="22" customFormat="1" ht="18" customHeight="1">
      <c r="A80" s="73" t="s">
        <v>386</v>
      </c>
      <c r="B80" s="74" t="s">
        <v>387</v>
      </c>
      <c r="C80" s="83">
        <v>136406.93</v>
      </c>
    </row>
    <row r="81" spans="1:3" s="22" customFormat="1" ht="18" customHeight="1">
      <c r="A81" s="73" t="s">
        <v>388</v>
      </c>
      <c r="B81" s="74" t="s">
        <v>332</v>
      </c>
      <c r="C81" s="83">
        <v>476000</v>
      </c>
    </row>
    <row r="82" spans="1:3" s="22" customFormat="1" ht="18" customHeight="1">
      <c r="A82" s="73" t="s">
        <v>389</v>
      </c>
      <c r="B82" s="74" t="s">
        <v>390</v>
      </c>
      <c r="C82" s="83">
        <v>465214.75</v>
      </c>
    </row>
    <row r="83" spans="1:3" s="22" customFormat="1" ht="18" customHeight="1">
      <c r="A83" s="73" t="s">
        <v>391</v>
      </c>
      <c r="B83" s="74" t="s">
        <v>392</v>
      </c>
      <c r="C83" s="83">
        <v>339627.06</v>
      </c>
    </row>
    <row r="84" spans="1:3" s="22" customFormat="1" ht="18" customHeight="1">
      <c r="A84" s="73" t="s">
        <v>393</v>
      </c>
      <c r="B84" s="74" t="s">
        <v>394</v>
      </c>
      <c r="C84" s="83">
        <v>461138.04</v>
      </c>
    </row>
    <row r="85" spans="1:3" s="22" customFormat="1" ht="18" customHeight="1">
      <c r="A85" s="73" t="s">
        <v>395</v>
      </c>
      <c r="B85" s="74" t="s">
        <v>396</v>
      </c>
      <c r="C85" s="83">
        <v>202860</v>
      </c>
    </row>
    <row r="86" spans="1:3" s="22" customFormat="1" ht="18" customHeight="1">
      <c r="A86" s="73" t="s">
        <v>397</v>
      </c>
      <c r="B86" s="74" t="s">
        <v>398</v>
      </c>
      <c r="C86" s="83">
        <v>125000</v>
      </c>
    </row>
    <row r="87" spans="1:3" s="22" customFormat="1" ht="18" customHeight="1">
      <c r="A87" s="73" t="s">
        <v>399</v>
      </c>
      <c r="B87" s="74" t="s">
        <v>400</v>
      </c>
      <c r="C87" s="83">
        <v>170000</v>
      </c>
    </row>
    <row r="88" spans="1:3" s="22" customFormat="1" ht="18" customHeight="1">
      <c r="A88" s="73" t="s">
        <v>401</v>
      </c>
      <c r="B88" s="74" t="s">
        <v>402</v>
      </c>
      <c r="C88" s="83">
        <v>537791.41999999993</v>
      </c>
    </row>
    <row r="89" spans="1:3" ht="10.15" customHeight="1">
      <c r="A89" s="64"/>
      <c r="B89" s="64"/>
      <c r="C89" s="75"/>
    </row>
    <row r="90" spans="1:3" ht="18" customHeight="1">
      <c r="A90" s="65" t="s">
        <v>403</v>
      </c>
      <c r="B90" s="66"/>
      <c r="C90" s="85">
        <v>73410783.780000016</v>
      </c>
    </row>
    <row r="91" spans="1:3" ht="4.5" customHeight="1">
      <c r="A91" s="65"/>
      <c r="B91" s="66"/>
      <c r="C91" s="76"/>
    </row>
    <row r="92" spans="1:3" s="22" customFormat="1" ht="18" customHeight="1">
      <c r="A92" s="77" t="s">
        <v>10</v>
      </c>
      <c r="B92" s="78"/>
      <c r="C92" s="79">
        <f>C90+C42</f>
        <v>98869318.500000015</v>
      </c>
    </row>
  </sheetData>
  <mergeCells count="2">
    <mergeCell ref="A1:C1"/>
    <mergeCell ref="A5:C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5A094-9A93-4E36-AE0D-DC0EA7CE6BF3}">
  <dimension ref="A1:B24"/>
  <sheetViews>
    <sheetView workbookViewId="0">
      <selection activeCell="I26" sqref="I26"/>
    </sheetView>
  </sheetViews>
  <sheetFormatPr defaultRowHeight="14.25"/>
  <cols>
    <col min="1" max="1" width="41.75" style="18" customWidth="1"/>
    <col min="2" max="2" width="22.125" style="18" customWidth="1"/>
  </cols>
  <sheetData>
    <row r="1" spans="1:2" ht="15.75">
      <c r="A1" s="52" t="s">
        <v>572</v>
      </c>
    </row>
    <row r="2" spans="1:2">
      <c r="B2" s="53"/>
    </row>
    <row r="3" spans="1:2">
      <c r="A3" s="54" t="s">
        <v>125</v>
      </c>
      <c r="B3" s="40" t="s">
        <v>32</v>
      </c>
    </row>
    <row r="5" spans="1:2" s="22" customFormat="1">
      <c r="A5" s="24" t="s">
        <v>130</v>
      </c>
      <c r="B5" s="41">
        <v>3100000</v>
      </c>
    </row>
    <row r="6" spans="1:2" s="22" customFormat="1">
      <c r="A6" s="24" t="s">
        <v>134</v>
      </c>
      <c r="B6" s="41">
        <v>1985170.1400000001</v>
      </c>
    </row>
    <row r="7" spans="1:2" s="22" customFormat="1">
      <c r="A7" s="24" t="s">
        <v>151</v>
      </c>
      <c r="B7" s="41">
        <v>1903703.5</v>
      </c>
    </row>
    <row r="8" spans="1:2" s="22" customFormat="1">
      <c r="A8" s="24" t="s">
        <v>131</v>
      </c>
      <c r="B8" s="41">
        <v>971169.58000000007</v>
      </c>
    </row>
    <row r="9" spans="1:2" s="22" customFormat="1">
      <c r="A9" s="24" t="s">
        <v>143</v>
      </c>
      <c r="B9" s="41">
        <v>662177</v>
      </c>
    </row>
    <row r="10" spans="1:2" s="22" customFormat="1">
      <c r="A10" s="24" t="s">
        <v>140</v>
      </c>
      <c r="B10" s="41">
        <v>621809.5</v>
      </c>
    </row>
    <row r="11" spans="1:2" s="22" customFormat="1">
      <c r="A11" s="24" t="s">
        <v>185</v>
      </c>
      <c r="B11" s="41">
        <v>353992</v>
      </c>
    </row>
    <row r="12" spans="1:2" s="22" customFormat="1">
      <c r="A12" s="24" t="s">
        <v>138</v>
      </c>
      <c r="B12" s="41">
        <v>242149</v>
      </c>
    </row>
    <row r="13" spans="1:2" s="22" customFormat="1">
      <c r="A13" s="24" t="s">
        <v>148</v>
      </c>
      <c r="B13" s="41">
        <v>220741</v>
      </c>
    </row>
    <row r="14" spans="1:2" s="22" customFormat="1">
      <c r="A14" s="24" t="s">
        <v>136</v>
      </c>
      <c r="B14" s="41">
        <v>203805</v>
      </c>
    </row>
    <row r="15" spans="1:2" s="22" customFormat="1">
      <c r="A15" s="24" t="s">
        <v>156</v>
      </c>
      <c r="B15" s="41">
        <v>192286.5</v>
      </c>
    </row>
    <row r="16" spans="1:2" s="22" customFormat="1">
      <c r="A16" s="24" t="s">
        <v>142</v>
      </c>
      <c r="B16" s="41">
        <v>191006</v>
      </c>
    </row>
    <row r="17" spans="1:2" s="22" customFormat="1">
      <c r="A17" s="24" t="s">
        <v>139</v>
      </c>
      <c r="B17" s="41">
        <v>174770</v>
      </c>
    </row>
    <row r="18" spans="1:2" s="22" customFormat="1">
      <c r="A18" s="24" t="s">
        <v>141</v>
      </c>
      <c r="B18" s="41">
        <v>173646</v>
      </c>
    </row>
    <row r="19" spans="1:2" s="22" customFormat="1">
      <c r="A19" s="24" t="s">
        <v>152</v>
      </c>
      <c r="B19" s="41">
        <v>119304</v>
      </c>
    </row>
    <row r="20" spans="1:2" s="22" customFormat="1">
      <c r="A20" s="24" t="s">
        <v>133</v>
      </c>
      <c r="B20" s="41">
        <v>100656</v>
      </c>
    </row>
    <row r="21" spans="1:2" s="22" customFormat="1">
      <c r="A21" s="24" t="s">
        <v>257</v>
      </c>
      <c r="B21" s="41">
        <v>94919</v>
      </c>
    </row>
    <row r="22" spans="1:2" s="22" customFormat="1">
      <c r="A22" s="24" t="s">
        <v>166</v>
      </c>
      <c r="B22" s="41">
        <v>38765</v>
      </c>
    </row>
    <row r="23" spans="1:2">
      <c r="B23" s="55"/>
    </row>
    <row r="24" spans="1:2" s="51" customFormat="1" ht="12.75">
      <c r="A24" s="38" t="s">
        <v>10</v>
      </c>
      <c r="B24" s="39">
        <v>11350069.220000001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F4288-BAD8-4437-AA8E-AE737523A812}">
  <dimension ref="C2:K61"/>
  <sheetViews>
    <sheetView topLeftCell="A35" workbookViewId="0">
      <selection activeCell="C66" sqref="C66"/>
    </sheetView>
  </sheetViews>
  <sheetFormatPr defaultColWidth="7.75" defaultRowHeight="14.25"/>
  <cols>
    <col min="1" max="1" width="5" customWidth="1"/>
    <col min="2" max="2" width="11.625" customWidth="1"/>
    <col min="3" max="3" width="45.875" customWidth="1"/>
    <col min="4" max="4" width="15.25" customWidth="1"/>
    <col min="5" max="5" width="12.5" customWidth="1"/>
  </cols>
  <sheetData>
    <row r="2" spans="3:11" ht="15">
      <c r="C2" s="167" t="s">
        <v>30</v>
      </c>
      <c r="D2" s="167"/>
      <c r="E2" s="167"/>
      <c r="F2" s="167"/>
      <c r="G2" s="167"/>
    </row>
    <row r="3" spans="3:11" ht="48" customHeight="1">
      <c r="C3" s="405" t="s">
        <v>31</v>
      </c>
      <c r="D3" s="168"/>
      <c r="E3" s="406" t="s">
        <v>32</v>
      </c>
      <c r="F3" s="407" t="s">
        <v>33</v>
      </c>
      <c r="G3" s="407" t="s">
        <v>34</v>
      </c>
    </row>
    <row r="4" spans="3:11">
      <c r="C4" s="405"/>
      <c r="D4" s="168"/>
      <c r="E4" s="406"/>
      <c r="F4" s="407"/>
      <c r="G4" s="407"/>
      <c r="K4" s="93"/>
    </row>
    <row r="5" spans="3:11" ht="6.75" customHeight="1">
      <c r="C5" s="169"/>
      <c r="D5" s="169"/>
      <c r="E5" s="170"/>
      <c r="F5" s="170"/>
      <c r="G5" s="170"/>
    </row>
    <row r="6" spans="3:11" ht="15.75">
      <c r="C6" s="211" t="s">
        <v>35</v>
      </c>
      <c r="D6" s="212"/>
      <c r="E6" s="171"/>
      <c r="F6" s="170"/>
      <c r="G6" s="171"/>
    </row>
    <row r="7" spans="3:11">
      <c r="C7" s="172" t="s">
        <v>36</v>
      </c>
      <c r="D7" s="213" t="s">
        <v>14</v>
      </c>
      <c r="E7" s="248">
        <v>820447606</v>
      </c>
      <c r="F7" s="174">
        <f>E7/$E$54</f>
        <v>7.9345439783452168E-2</v>
      </c>
      <c r="G7" s="214"/>
    </row>
    <row r="8" spans="3:11">
      <c r="C8" s="173"/>
      <c r="D8" s="215" t="s">
        <v>16</v>
      </c>
      <c r="E8" s="249">
        <v>448193986.97545528</v>
      </c>
      <c r="F8" s="216">
        <f>E8/$E$55</f>
        <v>9.101942445232937E-2</v>
      </c>
      <c r="G8" s="175">
        <f>E8/E7</f>
        <v>0.54627984005045083</v>
      </c>
    </row>
    <row r="9" spans="3:11">
      <c r="C9" s="172" t="s">
        <v>37</v>
      </c>
      <c r="D9" s="215" t="s">
        <v>14</v>
      </c>
      <c r="E9" s="250">
        <v>195524592</v>
      </c>
      <c r="F9" s="174">
        <f>E9/$E$54</f>
        <v>1.8909171807273278E-2</v>
      </c>
      <c r="G9" s="176"/>
    </row>
    <row r="10" spans="3:11">
      <c r="C10" s="177"/>
      <c r="D10" s="177" t="s">
        <v>16</v>
      </c>
      <c r="E10" s="251">
        <v>114382281.12568232</v>
      </c>
      <c r="F10" s="216">
        <f>E10/$E$55</f>
        <v>2.3228802032487523E-2</v>
      </c>
      <c r="G10" s="176">
        <f>E10/E9</f>
        <v>0.58500201921240846</v>
      </c>
    </row>
    <row r="11" spans="3:11">
      <c r="C11" s="177" t="s">
        <v>38</v>
      </c>
      <c r="D11" s="215" t="s">
        <v>14</v>
      </c>
      <c r="E11" s="250">
        <v>301553747</v>
      </c>
      <c r="F11" s="179">
        <f>E11/$E$54</f>
        <v>2.9163245159207488E-2</v>
      </c>
      <c r="G11" s="176"/>
    </row>
    <row r="12" spans="3:11">
      <c r="C12" s="177"/>
      <c r="D12" s="177" t="s">
        <v>16</v>
      </c>
      <c r="E12" s="249">
        <v>157075650.04931107</v>
      </c>
      <c r="F12" s="179">
        <f>E12/$E$55</f>
        <v>3.1898989451964128E-2</v>
      </c>
      <c r="G12" s="217">
        <f>E12/E11</f>
        <v>0.52088774094825319</v>
      </c>
    </row>
    <row r="13" spans="3:11">
      <c r="C13" s="172" t="s">
        <v>39</v>
      </c>
      <c r="D13" s="215" t="s">
        <v>14</v>
      </c>
      <c r="E13" s="250">
        <v>338857277</v>
      </c>
      <c r="F13" s="179">
        <f>E13/$E$54</f>
        <v>3.2770867354311076E-2</v>
      </c>
      <c r="G13" s="218"/>
    </row>
    <row r="14" spans="3:11">
      <c r="C14" s="177"/>
      <c r="D14" s="177" t="s">
        <v>16</v>
      </c>
      <c r="E14" s="249">
        <v>137093408.01220092</v>
      </c>
      <c r="F14" s="179">
        <f>E14/$E$55</f>
        <v>2.7840987286967409E-2</v>
      </c>
      <c r="G14" s="175">
        <f>E14/E13</f>
        <v>0.404575664497832</v>
      </c>
    </row>
    <row r="15" spans="3:11">
      <c r="C15" s="172" t="s">
        <v>40</v>
      </c>
      <c r="D15" s="215" t="s">
        <v>14</v>
      </c>
      <c r="E15" s="250">
        <v>245786440</v>
      </c>
      <c r="F15" s="174">
        <f>E15/$E$54</f>
        <v>2.3769992174989759E-2</v>
      </c>
      <c r="G15" s="180"/>
    </row>
    <row r="16" spans="3:11">
      <c r="C16" s="173"/>
      <c r="D16" s="215" t="s">
        <v>16</v>
      </c>
      <c r="E16" s="249">
        <v>107949448.96853185</v>
      </c>
      <c r="F16" s="216">
        <f>E16/$E$55</f>
        <v>2.1922419757050306E-2</v>
      </c>
      <c r="G16" s="180">
        <f>E16/E15</f>
        <v>0.43920018113502052</v>
      </c>
    </row>
    <row r="17" spans="3:7">
      <c r="C17" s="172" t="s">
        <v>41</v>
      </c>
      <c r="D17" s="215" t="s">
        <v>14</v>
      </c>
      <c r="E17" s="248">
        <v>352026392</v>
      </c>
      <c r="F17" s="219">
        <f>E17/$E$54</f>
        <v>3.4044451692411826E-2</v>
      </c>
      <c r="G17" s="176"/>
    </row>
    <row r="18" spans="3:7">
      <c r="C18" s="173"/>
      <c r="D18" s="177" t="s">
        <v>16</v>
      </c>
      <c r="E18" s="249">
        <v>153192511.74398088</v>
      </c>
      <c r="F18" s="181">
        <f>E18/$E$55</f>
        <v>3.1110400082425566E-2</v>
      </c>
      <c r="G18" s="175">
        <f>E18/E17</f>
        <v>0.43517337116013982</v>
      </c>
    </row>
    <row r="19" spans="3:7">
      <c r="C19" s="172" t="s">
        <v>42</v>
      </c>
      <c r="D19" s="215" t="s">
        <v>14</v>
      </c>
      <c r="E19" s="250">
        <v>613811817</v>
      </c>
      <c r="F19" s="174">
        <f>E19/$E$54</f>
        <v>5.9361704766976754E-2</v>
      </c>
      <c r="G19" s="218"/>
    </row>
    <row r="20" spans="3:7">
      <c r="C20" s="173"/>
      <c r="D20" s="215" t="s">
        <v>16</v>
      </c>
      <c r="E20" s="251">
        <v>280875078.9974938</v>
      </c>
      <c r="F20" s="216">
        <f>E20/$E$55</f>
        <v>5.7040229847515708E-2</v>
      </c>
      <c r="G20" s="175">
        <f>E20/E19</f>
        <v>0.457591514562669</v>
      </c>
    </row>
    <row r="21" spans="3:7">
      <c r="C21" s="172" t="s">
        <v>43</v>
      </c>
      <c r="D21" s="215" t="s">
        <v>14</v>
      </c>
      <c r="E21" s="252">
        <v>2408723797</v>
      </c>
      <c r="F21" s="181">
        <f>E21/$E$54</f>
        <v>0.23294753692026957</v>
      </c>
      <c r="G21" s="176"/>
    </row>
    <row r="22" spans="3:7">
      <c r="C22" s="173"/>
      <c r="D22" s="215" t="s">
        <v>16</v>
      </c>
      <c r="E22" s="249">
        <v>997440521.57146335</v>
      </c>
      <c r="F22" s="220">
        <f>E22/$E$55</f>
        <v>0.2025606430187061</v>
      </c>
      <c r="G22" s="217">
        <f>E22/E21</f>
        <v>0.41409501696032913</v>
      </c>
    </row>
    <row r="23" spans="3:7">
      <c r="C23" s="172" t="s">
        <v>44</v>
      </c>
      <c r="D23" s="215" t="s">
        <v>14</v>
      </c>
      <c r="E23" s="248">
        <v>1100453438</v>
      </c>
      <c r="F23" s="174">
        <f>E23/$E$54</f>
        <v>0.10642478734872672</v>
      </c>
      <c r="G23" s="218"/>
    </row>
    <row r="24" spans="3:7">
      <c r="C24" s="173"/>
      <c r="D24" s="215" t="s">
        <v>16</v>
      </c>
      <c r="E24" s="249">
        <v>392629312.88318902</v>
      </c>
      <c r="F24" s="216">
        <f>E24/$E$55</f>
        <v>7.9735326934893699E-2</v>
      </c>
      <c r="G24" s="175">
        <f>E24/E23</f>
        <v>0.35678866485870259</v>
      </c>
    </row>
    <row r="25" spans="3:7">
      <c r="C25" s="172" t="s">
        <v>45</v>
      </c>
      <c r="D25" s="215" t="s">
        <v>14</v>
      </c>
      <c r="E25" s="250">
        <v>621108164</v>
      </c>
      <c r="F25" s="181">
        <f>E25/$E$54</f>
        <v>6.0067334056761859E-2</v>
      </c>
      <c r="G25" s="176"/>
    </row>
    <row r="26" spans="3:7">
      <c r="C26" s="173"/>
      <c r="D26" s="215" t="s">
        <v>16</v>
      </c>
      <c r="E26" s="253">
        <v>291065985.92716783</v>
      </c>
      <c r="F26" s="220">
        <f>E26/$E$55</f>
        <v>5.9109803537349667E-2</v>
      </c>
      <c r="G26" s="217">
        <f>E26/E25</f>
        <v>0.46862366782087223</v>
      </c>
    </row>
    <row r="27" spans="3:7">
      <c r="C27" s="172" t="s">
        <v>46</v>
      </c>
      <c r="D27" s="177" t="s">
        <v>14</v>
      </c>
      <c r="E27" s="250">
        <v>508627019</v>
      </c>
      <c r="F27" s="174">
        <f>E27/$E$54</f>
        <v>4.918928913091531E-2</v>
      </c>
      <c r="G27" s="175"/>
    </row>
    <row r="28" spans="3:7">
      <c r="C28" s="173"/>
      <c r="D28" s="221" t="s">
        <v>16</v>
      </c>
      <c r="E28" s="249">
        <v>194417273.23710611</v>
      </c>
      <c r="F28" s="181">
        <f>E28/$E$55</f>
        <v>3.9482342083723088E-2</v>
      </c>
      <c r="G28" s="175">
        <f>E28/E27</f>
        <v>0.38223937379367989</v>
      </c>
    </row>
    <row r="29" spans="3:7">
      <c r="C29" s="172" t="s">
        <v>47</v>
      </c>
      <c r="D29" s="221" t="s">
        <v>14</v>
      </c>
      <c r="E29" s="250">
        <v>248903453</v>
      </c>
      <c r="F29" s="222">
        <f>E29/$E$54</f>
        <v>2.4071438319127496E-2</v>
      </c>
      <c r="G29" s="180"/>
    </row>
    <row r="30" spans="3:7">
      <c r="C30" s="173"/>
      <c r="D30" s="215" t="s">
        <v>16</v>
      </c>
      <c r="E30" s="249">
        <v>109702505.43122515</v>
      </c>
      <c r="F30" s="220">
        <f>E30/$E$55</f>
        <v>2.2278431205002908E-2</v>
      </c>
      <c r="G30" s="180">
        <f>E30/E29</f>
        <v>0.44074320427858887</v>
      </c>
    </row>
    <row r="31" spans="3:7">
      <c r="C31" s="172" t="s">
        <v>48</v>
      </c>
      <c r="D31" s="177" t="s">
        <v>14</v>
      </c>
      <c r="E31" s="250">
        <v>520790630</v>
      </c>
      <c r="F31" s="179">
        <f>E31/$E$54</f>
        <v>5.0365631236239015E-2</v>
      </c>
      <c r="G31" s="180"/>
    </row>
    <row r="32" spans="3:7">
      <c r="C32" s="173"/>
      <c r="D32" s="221" t="s">
        <v>16</v>
      </c>
      <c r="E32" s="251">
        <v>185544577.63786682</v>
      </c>
      <c r="F32" s="179">
        <f>E32/$E$55</f>
        <v>3.7680471308451619E-2</v>
      </c>
      <c r="G32" s="180">
        <f>E32/E31</f>
        <v>0.35627480017808083</v>
      </c>
    </row>
    <row r="33" spans="3:7">
      <c r="C33" s="172" t="s">
        <v>49</v>
      </c>
      <c r="D33" s="221" t="s">
        <v>14</v>
      </c>
      <c r="E33" s="252">
        <v>281815019</v>
      </c>
      <c r="F33" s="174">
        <f>E33/$E$54</f>
        <v>2.7254313933773526E-2</v>
      </c>
      <c r="G33" s="180"/>
    </row>
    <row r="34" spans="3:7">
      <c r="C34" s="173"/>
      <c r="D34" s="221" t="s">
        <v>16</v>
      </c>
      <c r="E34" s="254">
        <v>98526601.515831992</v>
      </c>
      <c r="F34" s="174">
        <f>E34/$E$55</f>
        <v>2.000882391067451E-2</v>
      </c>
      <c r="G34" s="180">
        <f>E34/E33</f>
        <v>0.34961444519687573</v>
      </c>
    </row>
    <row r="35" spans="3:7">
      <c r="C35" s="172" t="s">
        <v>50</v>
      </c>
      <c r="D35" s="215" t="s">
        <v>14</v>
      </c>
      <c r="E35" s="248">
        <v>226934087</v>
      </c>
      <c r="F35" s="174">
        <f>E35/$E$54</f>
        <v>2.1946782223740437E-2</v>
      </c>
      <c r="G35" s="176"/>
    </row>
    <row r="36" spans="3:7">
      <c r="C36" s="177"/>
      <c r="D36" s="177" t="s">
        <v>16</v>
      </c>
      <c r="E36" s="254">
        <v>155846410.3741819</v>
      </c>
      <c r="F36" s="181">
        <f>E36/$E$55</f>
        <v>3.164935493879438E-2</v>
      </c>
      <c r="G36" s="175">
        <f>E36/E35</f>
        <v>0.6867474711905307</v>
      </c>
    </row>
    <row r="37" spans="3:7">
      <c r="C37" s="223" t="s">
        <v>51</v>
      </c>
      <c r="D37" s="215" t="s">
        <v>14</v>
      </c>
      <c r="E37" s="248">
        <v>376450416</v>
      </c>
      <c r="F37" s="224">
        <f>E37/$E$54</f>
        <v>3.6406497618793124E-2</v>
      </c>
      <c r="G37" s="225"/>
    </row>
    <row r="38" spans="3:7">
      <c r="C38" s="226"/>
      <c r="D38" s="227" t="s">
        <v>16</v>
      </c>
      <c r="E38" s="255">
        <v>141213327.33765551</v>
      </c>
      <c r="F38" s="181">
        <f>E38/$E$55</f>
        <v>2.8677662246226608E-2</v>
      </c>
      <c r="G38" s="175">
        <f>E38/E37</f>
        <v>0.37511800050090932</v>
      </c>
    </row>
    <row r="39" spans="3:7">
      <c r="C39" s="182" t="s">
        <v>52</v>
      </c>
      <c r="D39" s="228" t="s">
        <v>14</v>
      </c>
      <c r="E39" s="183">
        <f>SUM(E7,E9,E11,E13,E15,E17,E19,E21,E23,E25,E27,E29,E31,E33,E35,E37)</f>
        <v>9161813894</v>
      </c>
      <c r="F39" s="229">
        <f>E39/$E$54</f>
        <v>0.88603848352696946</v>
      </c>
      <c r="G39" s="185"/>
    </row>
    <row r="40" spans="3:7">
      <c r="C40" s="182"/>
      <c r="D40" s="228" t="s">
        <v>16</v>
      </c>
      <c r="E40" s="230">
        <f>SUM(E8,E10,E12,E14,E16,E18,E20,E22,E24,E26,E28,E30,E32,E34,E36,E38)</f>
        <v>3965148881.7883444</v>
      </c>
      <c r="F40" s="229">
        <f>E40/$E$55</f>
        <v>0.8052441120945627</v>
      </c>
      <c r="G40" s="229">
        <f>E40/E39</f>
        <v>0.4327908127870933</v>
      </c>
    </row>
    <row r="41" spans="3:7" ht="15.75">
      <c r="C41" s="187" t="s">
        <v>53</v>
      </c>
      <c r="D41" s="231"/>
      <c r="E41" s="188"/>
      <c r="F41" s="189"/>
      <c r="G41" s="190"/>
    </row>
    <row r="42" spans="3:7">
      <c r="C42" s="191" t="s">
        <v>54</v>
      </c>
      <c r="D42" s="232" t="s">
        <v>14</v>
      </c>
      <c r="E42" s="248">
        <v>176051773</v>
      </c>
      <c r="F42" s="192">
        <f>E42/$E$54</f>
        <v>1.7025956625609913E-2</v>
      </c>
      <c r="G42" s="193"/>
    </row>
    <row r="43" spans="3:7">
      <c r="C43" s="194"/>
      <c r="D43" s="177" t="s">
        <v>16</v>
      </c>
      <c r="E43" s="251">
        <v>138569690.043064</v>
      </c>
      <c r="F43" s="233">
        <f t="shared" ref="F43:F55" si="0">E43/$E$55</f>
        <v>2.8140791266233717E-2</v>
      </c>
      <c r="G43" s="234">
        <f>E43/E42</f>
        <v>0.78709624834658154</v>
      </c>
    </row>
    <row r="44" spans="3:7">
      <c r="C44" s="195" t="s">
        <v>55</v>
      </c>
      <c r="D44" s="215" t="s">
        <v>14</v>
      </c>
      <c r="E44" s="266">
        <v>442684486</v>
      </c>
      <c r="F44" s="181">
        <f t="shared" ref="F44:F52" si="1">E44/$E$54</f>
        <v>4.2811990637926824E-2</v>
      </c>
      <c r="G44" s="196"/>
    </row>
    <row r="45" spans="3:7">
      <c r="C45" s="197"/>
      <c r="D45" s="215" t="s">
        <v>16</v>
      </c>
      <c r="E45" s="251">
        <v>356967109.35422593</v>
      </c>
      <c r="F45" s="198">
        <f t="shared" si="0"/>
        <v>7.2493031557812226E-2</v>
      </c>
      <c r="G45" s="199">
        <f>E45/E44</f>
        <v>0.80636914245561775</v>
      </c>
    </row>
    <row r="46" spans="3:7">
      <c r="C46" s="200" t="s">
        <v>56</v>
      </c>
      <c r="D46" s="215" t="s">
        <v>14</v>
      </c>
      <c r="E46" s="250">
        <v>97827035</v>
      </c>
      <c r="F46" s="198">
        <f t="shared" si="1"/>
        <v>9.4608468085238921E-3</v>
      </c>
      <c r="G46" s="199"/>
    </row>
    <row r="47" spans="3:7">
      <c r="C47" s="201"/>
      <c r="D47" s="215" t="s">
        <v>16</v>
      </c>
      <c r="E47" s="267">
        <v>88804587.758663476</v>
      </c>
      <c r="F47" s="198">
        <f t="shared" si="0"/>
        <v>1.8034473244645681E-2</v>
      </c>
      <c r="G47" s="235">
        <f>E47/E46</f>
        <v>0.90777143310807151</v>
      </c>
    </row>
    <row r="48" spans="3:7">
      <c r="C48" s="201" t="s">
        <v>57</v>
      </c>
      <c r="D48" s="215" t="s">
        <v>14</v>
      </c>
      <c r="E48" s="248">
        <v>429229177</v>
      </c>
      <c r="F48" s="202">
        <f t="shared" si="1"/>
        <v>4.1510728494897009E-2</v>
      </c>
      <c r="G48" s="225"/>
    </row>
    <row r="49" spans="3:7">
      <c r="C49" s="201"/>
      <c r="D49" s="215" t="s">
        <v>16</v>
      </c>
      <c r="E49" s="254">
        <v>343440442.7474581</v>
      </c>
      <c r="F49" s="198">
        <f t="shared" si="0"/>
        <v>6.9746030381792487E-2</v>
      </c>
      <c r="G49" s="175">
        <f>E49/E48</f>
        <v>0.80013303184060602</v>
      </c>
    </row>
    <row r="50" spans="3:7">
      <c r="C50" s="200" t="s">
        <v>58</v>
      </c>
      <c r="D50" s="215" t="s">
        <v>14</v>
      </c>
      <c r="E50" s="268">
        <v>32592244</v>
      </c>
      <c r="F50" s="198">
        <f t="shared" si="1"/>
        <v>3.1519940027828911E-3</v>
      </c>
      <c r="G50" s="203"/>
    </row>
    <row r="51" spans="3:7">
      <c r="C51" s="201"/>
      <c r="D51" s="177" t="s">
        <v>16</v>
      </c>
      <c r="E51" s="178">
        <v>31226847.777245287</v>
      </c>
      <c r="F51" s="236">
        <f t="shared" si="0"/>
        <v>6.3415614549532512E-3</v>
      </c>
      <c r="G51" s="237">
        <f>E51/E50</f>
        <v>0.95810671327955466</v>
      </c>
    </row>
    <row r="52" spans="3:7">
      <c r="C52" s="204" t="s">
        <v>59</v>
      </c>
      <c r="D52" s="228" t="s">
        <v>14</v>
      </c>
      <c r="E52" s="186">
        <v>1178384715</v>
      </c>
      <c r="F52" s="184">
        <f t="shared" si="1"/>
        <v>0.11396151656974053</v>
      </c>
      <c r="G52" s="185"/>
    </row>
    <row r="53" spans="3:7">
      <c r="C53" s="182"/>
      <c r="D53" s="238" t="s">
        <v>16</v>
      </c>
      <c r="E53" s="205">
        <v>959008677.68065679</v>
      </c>
      <c r="F53" s="206">
        <f t="shared" si="0"/>
        <v>0.19475588790543738</v>
      </c>
      <c r="G53" s="185">
        <f>E53/E52</f>
        <v>0.81383326300244552</v>
      </c>
    </row>
    <row r="54" spans="3:7">
      <c r="C54" s="256" t="s">
        <v>27</v>
      </c>
      <c r="D54" s="257" t="s">
        <v>14</v>
      </c>
      <c r="E54" s="258">
        <v>10340198608</v>
      </c>
      <c r="F54" s="259">
        <f>E54/$E$54</f>
        <v>1</v>
      </c>
      <c r="G54" s="260"/>
    </row>
    <row r="55" spans="3:7">
      <c r="C55" s="261"/>
      <c r="D55" s="262" t="s">
        <v>16</v>
      </c>
      <c r="E55" s="263">
        <f>E40+E53</f>
        <v>4924157559.4690008</v>
      </c>
      <c r="F55" s="264">
        <f t="shared" si="0"/>
        <v>1</v>
      </c>
      <c r="G55" s="265">
        <f>E55/E54</f>
        <v>0.47621498833293985</v>
      </c>
    </row>
    <row r="56" spans="3:7">
      <c r="C56" s="177" t="s">
        <v>60</v>
      </c>
      <c r="D56" s="213" t="s">
        <v>14</v>
      </c>
      <c r="E56" s="178">
        <v>433205390</v>
      </c>
      <c r="F56" s="239"/>
      <c r="G56" s="240"/>
    </row>
    <row r="57" spans="3:7">
      <c r="C57" s="177"/>
      <c r="D57" s="177" t="s">
        <v>16</v>
      </c>
      <c r="E57" s="241">
        <v>0</v>
      </c>
      <c r="F57" s="189"/>
      <c r="G57" s="175">
        <f>E57/E56</f>
        <v>0</v>
      </c>
    </row>
    <row r="58" spans="3:7">
      <c r="C58" s="207" t="s">
        <v>61</v>
      </c>
      <c r="D58" s="208" t="s">
        <v>14</v>
      </c>
      <c r="E58" s="209">
        <v>12000000</v>
      </c>
      <c r="F58" s="210"/>
      <c r="G58" s="203"/>
    </row>
    <row r="59" spans="3:7">
      <c r="C59" s="177"/>
      <c r="D59" s="177" t="s">
        <v>16</v>
      </c>
      <c r="E59" s="209">
        <v>8393868.2509999964</v>
      </c>
      <c r="F59" s="189"/>
      <c r="G59" s="175">
        <f>E59/E58</f>
        <v>0.69948902091666632</v>
      </c>
    </row>
    <row r="60" spans="3:7">
      <c r="C60" s="242" t="s">
        <v>10</v>
      </c>
      <c r="D60" s="242" t="s">
        <v>14</v>
      </c>
      <c r="E60" s="243">
        <f>E54+E56+E58</f>
        <v>10785403998</v>
      </c>
      <c r="F60" s="244"/>
      <c r="G60" s="245"/>
    </row>
    <row r="61" spans="3:7" ht="15">
      <c r="C61" s="246"/>
      <c r="D61" s="247" t="s">
        <v>16</v>
      </c>
      <c r="E61" s="243">
        <f>E55+E57+E59</f>
        <v>4932551427.7200012</v>
      </c>
      <c r="F61" s="246"/>
      <c r="G61" s="245">
        <f>E61/E60</f>
        <v>0.45733580574586474</v>
      </c>
    </row>
  </sheetData>
  <mergeCells count="4">
    <mergeCell ref="C3:C4"/>
    <mergeCell ref="E3:E4"/>
    <mergeCell ref="F3:F4"/>
    <mergeCell ref="G3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E5F5A-FEF0-4C1E-B33C-83CE5B7CCB10}">
  <dimension ref="B1:J40"/>
  <sheetViews>
    <sheetView workbookViewId="0">
      <selection activeCell="G11" sqref="G11"/>
    </sheetView>
  </sheetViews>
  <sheetFormatPr defaultColWidth="8.25" defaultRowHeight="14.25"/>
  <cols>
    <col min="1" max="1" width="5" style="269" customWidth="1"/>
    <col min="2" max="2" width="5.25" style="269" customWidth="1"/>
    <col min="3" max="3" width="54.5" style="269" customWidth="1"/>
    <col min="4" max="4" width="15.125" style="269" customWidth="1"/>
    <col min="5" max="5" width="12.625" style="269" customWidth="1"/>
    <col min="6" max="7" width="12.625" style="269" bestFit="1" customWidth="1"/>
    <col min="8" max="8" width="12.125" style="269" customWidth="1"/>
    <col min="9" max="9" width="13.5" style="269" customWidth="1"/>
    <col min="10" max="10" width="8.25" style="269"/>
    <col min="11" max="11" width="13.375" style="269" customWidth="1"/>
    <col min="12" max="16384" width="8.25" style="269"/>
  </cols>
  <sheetData>
    <row r="1" spans="2:10" ht="15">
      <c r="C1" s="299"/>
    </row>
    <row r="2" spans="2:10" ht="15.75">
      <c r="C2" s="408"/>
      <c r="D2" s="408"/>
      <c r="E2" s="408"/>
      <c r="F2" s="270"/>
      <c r="G2" s="271"/>
      <c r="H2" s="271"/>
      <c r="I2" s="271"/>
      <c r="J2" s="271"/>
    </row>
    <row r="3" spans="2:10" ht="15.75">
      <c r="C3" s="272" t="s">
        <v>62</v>
      </c>
      <c r="D3" s="273"/>
      <c r="E3" s="273"/>
      <c r="F3" s="270"/>
      <c r="G3" s="271"/>
      <c r="H3" s="271"/>
      <c r="I3" s="271"/>
      <c r="J3" s="271"/>
    </row>
    <row r="4" spans="2:10">
      <c r="C4" s="274"/>
      <c r="D4" s="409"/>
      <c r="E4" s="409"/>
      <c r="F4" s="275"/>
      <c r="G4" s="271"/>
      <c r="H4" s="271"/>
      <c r="I4" s="271"/>
      <c r="J4" s="271"/>
    </row>
    <row r="5" spans="2:10">
      <c r="C5" s="276" t="s">
        <v>63</v>
      </c>
      <c r="D5" s="277" t="s">
        <v>64</v>
      </c>
      <c r="E5" s="278" t="s">
        <v>65</v>
      </c>
      <c r="F5" s="270"/>
      <c r="G5" s="271"/>
      <c r="H5" s="271"/>
      <c r="I5" s="271"/>
      <c r="J5" s="271"/>
    </row>
    <row r="6" spans="2:10" ht="12.75" customHeight="1">
      <c r="C6" s="279" t="s">
        <v>66</v>
      </c>
      <c r="D6" s="280"/>
      <c r="E6" s="88"/>
      <c r="F6" s="270"/>
      <c r="G6" s="271"/>
      <c r="H6" s="271"/>
      <c r="I6" s="271"/>
      <c r="J6" s="271"/>
    </row>
    <row r="7" spans="2:10">
      <c r="B7" s="31"/>
      <c r="C7" s="88" t="s">
        <v>67</v>
      </c>
      <c r="D7" s="281">
        <v>7519606.9963799994</v>
      </c>
      <c r="E7" s="282">
        <v>7519606.9959999966</v>
      </c>
      <c r="F7" s="270"/>
      <c r="G7" s="283"/>
      <c r="H7" s="271"/>
      <c r="I7" s="271"/>
      <c r="J7" s="271"/>
    </row>
    <row r="8" spans="2:10">
      <c r="B8" s="31"/>
      <c r="C8" s="88" t="s">
        <v>68</v>
      </c>
      <c r="D8" s="281">
        <v>4919501.2479959987</v>
      </c>
      <c r="E8" s="284">
        <v>4919501.2479999997</v>
      </c>
      <c r="F8" s="270"/>
      <c r="G8" s="283"/>
      <c r="H8" s="271"/>
      <c r="I8" s="271"/>
      <c r="J8" s="271"/>
    </row>
    <row r="9" spans="2:10">
      <c r="B9" s="31"/>
      <c r="C9" s="88" t="s">
        <v>69</v>
      </c>
      <c r="D9" s="281">
        <v>10188264.272831999</v>
      </c>
      <c r="E9" s="284">
        <v>10188264.273000013</v>
      </c>
      <c r="F9" s="270"/>
      <c r="G9" s="283"/>
      <c r="H9" s="271"/>
      <c r="I9" s="271"/>
      <c r="J9" s="271"/>
    </row>
    <row r="10" spans="2:10">
      <c r="B10" s="31"/>
      <c r="C10" s="88" t="s">
        <v>70</v>
      </c>
      <c r="D10" s="281">
        <v>4377325.1041809004</v>
      </c>
      <c r="E10" s="284">
        <v>4377325.1039999984</v>
      </c>
      <c r="F10" s="270"/>
      <c r="G10" s="283"/>
      <c r="H10" s="271"/>
      <c r="I10" s="271"/>
      <c r="J10" s="271"/>
    </row>
    <row r="11" spans="2:10">
      <c r="B11" s="31"/>
      <c r="C11" s="88" t="s">
        <v>71</v>
      </c>
      <c r="D11" s="281">
        <v>1789029.0000500001</v>
      </c>
      <c r="E11" s="284">
        <v>1433937.7689999994</v>
      </c>
      <c r="F11" s="270"/>
      <c r="G11" s="283"/>
      <c r="H11" s="271"/>
      <c r="I11" s="271"/>
      <c r="J11" s="271"/>
    </row>
    <row r="12" spans="2:10">
      <c r="B12" s="31"/>
      <c r="C12" s="88" t="s">
        <v>72</v>
      </c>
      <c r="D12" s="281">
        <v>2811787.2650436</v>
      </c>
      <c r="E12" s="284">
        <v>2811787.2649999992</v>
      </c>
      <c r="F12" s="270"/>
      <c r="G12" s="283"/>
      <c r="H12" s="271"/>
      <c r="I12" s="271"/>
      <c r="J12" s="271"/>
    </row>
    <row r="13" spans="2:10">
      <c r="B13" s="31"/>
      <c r="C13" s="88" t="s">
        <v>73</v>
      </c>
      <c r="D13" s="281">
        <v>1961321.0000279997</v>
      </c>
      <c r="E13" s="284">
        <v>1893143.0159999975</v>
      </c>
      <c r="F13" s="270"/>
      <c r="G13" s="283"/>
      <c r="H13" s="271"/>
      <c r="I13" s="271"/>
      <c r="J13" s="271"/>
    </row>
    <row r="14" spans="2:10">
      <c r="B14" s="31"/>
      <c r="C14" s="88" t="s">
        <v>74</v>
      </c>
      <c r="D14" s="281">
        <v>2571420.0005505001</v>
      </c>
      <c r="E14" s="284">
        <v>2369821.8330000001</v>
      </c>
      <c r="F14" s="270"/>
      <c r="G14" s="283"/>
      <c r="H14" s="271"/>
      <c r="I14" s="271"/>
      <c r="J14" s="271"/>
    </row>
    <row r="15" spans="2:10">
      <c r="B15" s="31"/>
      <c r="C15" s="88" t="s">
        <v>75</v>
      </c>
      <c r="D15" s="281">
        <v>4150148.5009071003</v>
      </c>
      <c r="E15" s="284">
        <v>4150148.5009999983</v>
      </c>
      <c r="F15" s="270"/>
      <c r="G15" s="283"/>
      <c r="H15" s="271"/>
      <c r="I15" s="271"/>
      <c r="J15" s="271"/>
    </row>
    <row r="16" spans="2:10">
      <c r="B16" s="31"/>
      <c r="C16" s="88" t="s">
        <v>76</v>
      </c>
      <c r="D16" s="281">
        <v>3010889.4439959996</v>
      </c>
      <c r="E16" s="284">
        <v>3010889.4439999992</v>
      </c>
      <c r="F16" s="270"/>
      <c r="G16" s="283"/>
      <c r="H16" s="271"/>
      <c r="I16" s="271"/>
      <c r="J16" s="271"/>
    </row>
    <row r="17" spans="2:10">
      <c r="C17" s="285" t="s">
        <v>77</v>
      </c>
      <c r="D17" s="286">
        <v>43299292.831964098</v>
      </c>
      <c r="E17" s="286">
        <f>SUM(E7:E16)</f>
        <v>42674425.449000008</v>
      </c>
      <c r="F17" s="270"/>
      <c r="G17" s="283"/>
      <c r="H17" s="271"/>
      <c r="I17" s="271"/>
      <c r="J17" s="271"/>
    </row>
    <row r="18" spans="2:10" ht="8.1" customHeight="1">
      <c r="C18" s="287"/>
      <c r="D18" s="287"/>
      <c r="E18" s="287"/>
      <c r="F18" s="270"/>
      <c r="G18" s="283"/>
      <c r="H18" s="271"/>
      <c r="I18" s="271"/>
      <c r="J18" s="271"/>
    </row>
    <row r="19" spans="2:10">
      <c r="B19" s="31"/>
      <c r="C19" s="88" t="s">
        <v>78</v>
      </c>
      <c r="D19" s="281">
        <v>32005483.147772241</v>
      </c>
      <c r="E19" s="284">
        <v>32005483.148999989</v>
      </c>
      <c r="F19" s="288"/>
      <c r="G19" s="283"/>
      <c r="H19" s="289"/>
      <c r="I19" s="289"/>
      <c r="J19" s="271"/>
    </row>
    <row r="20" spans="2:10">
      <c r="B20" s="31"/>
      <c r="C20" s="88" t="s">
        <v>79</v>
      </c>
      <c r="D20" s="281">
        <v>20804757.190412231</v>
      </c>
      <c r="E20" s="284">
        <v>20804757.190000001</v>
      </c>
      <c r="F20" s="288"/>
      <c r="G20" s="283"/>
      <c r="J20" s="271"/>
    </row>
    <row r="21" spans="2:10">
      <c r="B21" s="31"/>
      <c r="C21" s="88" t="s">
        <v>80</v>
      </c>
      <c r="D21" s="281">
        <v>3335460.00012</v>
      </c>
      <c r="E21" s="284">
        <v>2866717.7940000007</v>
      </c>
      <c r="F21" s="288"/>
      <c r="G21" s="283"/>
      <c r="H21" s="289"/>
      <c r="I21" s="289"/>
      <c r="J21" s="271"/>
    </row>
    <row r="22" spans="2:10">
      <c r="B22" s="31"/>
      <c r="C22" s="88" t="s">
        <v>81</v>
      </c>
      <c r="D22" s="281">
        <v>25650892.182882931</v>
      </c>
      <c r="E22" s="284">
        <v>25650892.182999976</v>
      </c>
      <c r="F22" s="288"/>
      <c r="G22" s="283"/>
      <c r="H22" s="289"/>
      <c r="I22" s="289"/>
      <c r="J22" s="271"/>
    </row>
    <row r="23" spans="2:10">
      <c r="B23" s="31"/>
      <c r="C23" s="88" t="s">
        <v>82</v>
      </c>
      <c r="D23" s="281">
        <v>6347611.9897748027</v>
      </c>
      <c r="E23" s="284">
        <v>6347611.9900000049</v>
      </c>
      <c r="F23" s="288"/>
      <c r="G23" s="283"/>
      <c r="H23" s="289"/>
      <c r="I23" s="289"/>
      <c r="J23" s="271"/>
    </row>
    <row r="24" spans="2:10">
      <c r="B24" s="31"/>
      <c r="C24" s="88" t="s">
        <v>83</v>
      </c>
      <c r="D24" s="281">
        <v>25614085.79291144</v>
      </c>
      <c r="E24" s="284">
        <v>20048952.972000007</v>
      </c>
      <c r="F24" s="288"/>
      <c r="G24" s="283"/>
      <c r="H24" s="289"/>
      <c r="I24" s="289"/>
      <c r="J24" s="271"/>
    </row>
    <row r="25" spans="2:10">
      <c r="B25" s="31"/>
      <c r="C25" s="88" t="s">
        <v>84</v>
      </c>
      <c r="D25" s="281">
        <v>40867033.569888711</v>
      </c>
      <c r="E25" s="284">
        <v>40867033.577999979</v>
      </c>
      <c r="F25" s="288"/>
      <c r="G25" s="283"/>
      <c r="H25" s="289"/>
      <c r="I25" s="289"/>
      <c r="J25" s="271"/>
    </row>
    <row r="26" spans="2:10">
      <c r="B26" s="31"/>
      <c r="C26" s="88" t="s">
        <v>85</v>
      </c>
      <c r="D26" s="281">
        <v>36425439.852369003</v>
      </c>
      <c r="E26" s="284">
        <v>36425439.852999978</v>
      </c>
      <c r="F26" s="288"/>
      <c r="G26" s="283"/>
      <c r="H26" s="289"/>
      <c r="I26" s="289"/>
      <c r="J26" s="271"/>
    </row>
    <row r="27" spans="2:10">
      <c r="B27" s="31"/>
      <c r="C27" s="88" t="s">
        <v>86</v>
      </c>
      <c r="D27" s="281">
        <v>6938924.1808449998</v>
      </c>
      <c r="E27" s="284">
        <v>6938924.1809999989</v>
      </c>
      <c r="F27" s="288"/>
      <c r="G27" s="283"/>
      <c r="H27" s="289"/>
      <c r="I27" s="289"/>
      <c r="J27" s="290"/>
    </row>
    <row r="28" spans="2:10">
      <c r="B28" s="31"/>
      <c r="C28" s="88" t="s">
        <v>87</v>
      </c>
      <c r="D28" s="281">
        <v>5567755.3483640011</v>
      </c>
      <c r="E28" s="284">
        <v>5567755.3479999974</v>
      </c>
      <c r="F28" s="288"/>
      <c r="G28" s="283"/>
      <c r="H28" s="289"/>
      <c r="I28" s="289"/>
      <c r="J28" s="290"/>
    </row>
    <row r="29" spans="2:10">
      <c r="B29" s="31"/>
      <c r="C29" s="88" t="s">
        <v>88</v>
      </c>
      <c r="D29" s="301">
        <v>2266066.1920140004</v>
      </c>
      <c r="E29" s="302">
        <v>2266066.1919999993</v>
      </c>
      <c r="F29" s="288"/>
      <c r="G29" s="283"/>
      <c r="H29" s="289"/>
      <c r="I29" s="289"/>
      <c r="J29" s="271"/>
    </row>
    <row r="30" spans="2:10" ht="6.75" customHeight="1">
      <c r="B30" s="31"/>
      <c r="C30" s="300"/>
      <c r="D30" s="295"/>
      <c r="E30" s="295"/>
      <c r="F30" s="288"/>
      <c r="G30" s="283"/>
      <c r="H30" s="289"/>
      <c r="I30" s="289"/>
      <c r="J30" s="271"/>
    </row>
    <row r="31" spans="2:10">
      <c r="C31" s="291" t="s">
        <v>10</v>
      </c>
      <c r="D31" s="292">
        <v>249122802.27931848</v>
      </c>
      <c r="E31" s="292">
        <f>SUM(E17,E19:E29)</f>
        <v>242464059.87899992</v>
      </c>
      <c r="F31" s="288"/>
      <c r="G31" s="283"/>
      <c r="H31" s="289"/>
      <c r="I31" s="289"/>
      <c r="J31" s="290"/>
    </row>
    <row r="32" spans="2:10" ht="15">
      <c r="B32" s="293"/>
      <c r="C32" s="294"/>
      <c r="D32" s="295"/>
      <c r="E32" s="295"/>
      <c r="F32" s="271"/>
      <c r="G32" s="271"/>
      <c r="H32" s="289">
        <f>D32-F32</f>
        <v>0</v>
      </c>
      <c r="I32" s="289">
        <f>E32-G32</f>
        <v>0</v>
      </c>
      <c r="J32" s="271"/>
    </row>
    <row r="33" spans="3:10" ht="30" customHeight="1">
      <c r="C33" s="410" t="s">
        <v>89</v>
      </c>
      <c r="D33" s="410"/>
      <c r="E33" s="410"/>
      <c r="F33" s="296"/>
      <c r="I33" s="271"/>
      <c r="J33" s="271"/>
    </row>
    <row r="34" spans="3:10">
      <c r="C34" s="271"/>
      <c r="D34" s="271"/>
      <c r="E34" s="271"/>
      <c r="G34" s="271"/>
      <c r="H34" s="271"/>
      <c r="I34" s="271"/>
      <c r="J34" s="271"/>
    </row>
    <row r="35" spans="3:10">
      <c r="C35" s="275"/>
      <c r="D35" s="297"/>
      <c r="E35" s="297"/>
    </row>
    <row r="36" spans="3:10">
      <c r="D36" s="298"/>
      <c r="E36" s="298"/>
    </row>
    <row r="38" spans="3:10">
      <c r="D38" s="283"/>
      <c r="E38" s="283"/>
    </row>
    <row r="39" spans="3:10">
      <c r="D39" s="283"/>
      <c r="E39" s="283"/>
    </row>
    <row r="40" spans="3:10">
      <c r="D40" s="298"/>
      <c r="E40" s="298"/>
    </row>
  </sheetData>
  <mergeCells count="3">
    <mergeCell ref="C2:E2"/>
    <mergeCell ref="D4:E4"/>
    <mergeCell ref="C33:E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95F5F-AFB3-425E-8547-DE2CFF9C13E4}">
  <dimension ref="A1:K29"/>
  <sheetViews>
    <sheetView workbookViewId="0">
      <selection activeCell="B31" sqref="B31"/>
    </sheetView>
  </sheetViews>
  <sheetFormatPr defaultColWidth="7.75" defaultRowHeight="14.25"/>
  <cols>
    <col min="1" max="1" width="34" style="341" customWidth="1"/>
    <col min="2" max="2" width="38.625" style="341" customWidth="1"/>
    <col min="3" max="3" width="12" style="341" customWidth="1"/>
    <col min="4" max="4" width="11.75" style="341" customWidth="1"/>
    <col min="5" max="5" width="9.625" style="341" customWidth="1"/>
    <col min="6" max="6" width="11.75" style="341" customWidth="1"/>
    <col min="7" max="7" width="14.25" style="341" customWidth="1"/>
    <col min="8" max="8" width="7.75" style="341"/>
    <col min="9" max="9" width="14.375" style="341" customWidth="1"/>
    <col min="10" max="10" width="13.375" style="341" customWidth="1"/>
    <col min="11" max="11" width="17" style="341" customWidth="1"/>
    <col min="12" max="16384" width="7.75" style="341"/>
  </cols>
  <sheetData>
    <row r="1" spans="1:10">
      <c r="A1" s="386"/>
    </row>
    <row r="2" spans="1:10" ht="15.75">
      <c r="A2" s="385" t="s">
        <v>90</v>
      </c>
    </row>
    <row r="4" spans="1:10">
      <c r="G4" s="341" t="s">
        <v>91</v>
      </c>
    </row>
    <row r="5" spans="1:10">
      <c r="A5" s="342" t="s">
        <v>92</v>
      </c>
      <c r="B5" s="343"/>
      <c r="C5" s="344"/>
      <c r="D5" s="344"/>
      <c r="E5" s="344"/>
      <c r="F5" s="344"/>
      <c r="G5" s="345">
        <v>505222302</v>
      </c>
    </row>
    <row r="6" spans="1:10">
      <c r="A6" s="346"/>
      <c r="B6" s="347"/>
      <c r="C6" s="348"/>
      <c r="D6" s="348"/>
      <c r="E6" s="349"/>
      <c r="F6" s="349"/>
      <c r="G6" s="350"/>
    </row>
    <row r="7" spans="1:10">
      <c r="A7" s="346"/>
      <c r="B7" s="351"/>
      <c r="C7" s="349"/>
      <c r="D7" s="349"/>
      <c r="E7" s="349"/>
      <c r="F7" s="349"/>
      <c r="G7" s="350"/>
    </row>
    <row r="8" spans="1:10">
      <c r="A8" s="346"/>
      <c r="B8" s="351"/>
      <c r="C8" s="352"/>
      <c r="D8" s="352"/>
      <c r="E8" s="352"/>
      <c r="F8" s="349"/>
      <c r="G8" s="350"/>
    </row>
    <row r="9" spans="1:10">
      <c r="A9" s="353" t="s">
        <v>93</v>
      </c>
      <c r="B9" s="354"/>
      <c r="C9" s="349"/>
      <c r="D9" s="349"/>
      <c r="E9" s="349"/>
      <c r="F9" s="354"/>
      <c r="G9" s="355"/>
    </row>
    <row r="10" spans="1:10">
      <c r="A10" s="356"/>
      <c r="C10" s="357" t="str">
        <f>'[1]Exp by Region '!A22</f>
        <v>1. Protect</v>
      </c>
      <c r="D10" s="357" t="str">
        <f>'[1]Exp by Region '!A23</f>
        <v>2. Respond</v>
      </c>
      <c r="E10" s="357" t="str">
        <f>'[1]Exp by Region '!A24</f>
        <v>3. Empower</v>
      </c>
      <c r="F10" s="357" t="str">
        <f>'[1]Exp by Region '!A25</f>
        <v>4. Solve</v>
      </c>
      <c r="G10" s="358" t="s">
        <v>94</v>
      </c>
    </row>
    <row r="11" spans="1:10" ht="5.85" customHeight="1">
      <c r="A11" s="356"/>
      <c r="G11" s="359"/>
    </row>
    <row r="12" spans="1:10" ht="15">
      <c r="A12" s="360" t="s">
        <v>95</v>
      </c>
      <c r="B12" s="361"/>
      <c r="C12" s="362"/>
      <c r="D12" s="362"/>
      <c r="E12" s="362"/>
      <c r="F12" s="362"/>
      <c r="G12" s="363"/>
    </row>
    <row r="13" spans="1:10" ht="24">
      <c r="A13" s="364" t="s">
        <v>96</v>
      </c>
      <c r="B13" s="365" t="s">
        <v>97</v>
      </c>
      <c r="C13" s="366">
        <v>6766436.5947359735</v>
      </c>
      <c r="D13" s="366">
        <v>39705273.925054103</v>
      </c>
      <c r="E13" s="366">
        <v>2227200.5066255778</v>
      </c>
      <c r="F13" s="366">
        <v>845691.97358432785</v>
      </c>
      <c r="G13" s="367">
        <v>49544602.999999985</v>
      </c>
      <c r="I13" s="368"/>
      <c r="J13" s="368"/>
    </row>
    <row r="14" spans="1:10" ht="24">
      <c r="A14" s="388" t="s">
        <v>98</v>
      </c>
      <c r="B14" s="390" t="s">
        <v>97</v>
      </c>
      <c r="C14" s="392">
        <v>1768493.9640291543</v>
      </c>
      <c r="D14" s="394">
        <v>15549673.771076171</v>
      </c>
      <c r="E14" s="394">
        <v>4712678.600641204</v>
      </c>
      <c r="F14" s="394">
        <v>441462.66425347538</v>
      </c>
      <c r="G14" s="396">
        <v>22472309.000000004</v>
      </c>
      <c r="I14" s="368"/>
      <c r="J14" s="368"/>
    </row>
    <row r="15" spans="1:10" ht="16.5" customHeight="1">
      <c r="A15" s="387" t="s">
        <v>77</v>
      </c>
      <c r="B15" s="389"/>
      <c r="C15" s="391">
        <f>SUM(C13:C14)</f>
        <v>8534930.5587651283</v>
      </c>
      <c r="D15" s="393">
        <f>SUM(D13:D14)</f>
        <v>55254947.696130276</v>
      </c>
      <c r="E15" s="393">
        <f>SUM(E13:E14)</f>
        <v>6939879.1072667819</v>
      </c>
      <c r="F15" s="393">
        <f>SUM(F13:F14)</f>
        <v>1287154.6378378032</v>
      </c>
      <c r="G15" s="395">
        <f>SUM(G13:G14)</f>
        <v>72016911.999999985</v>
      </c>
      <c r="I15" s="368"/>
      <c r="J15" s="368"/>
    </row>
    <row r="16" spans="1:10" ht="6" customHeight="1">
      <c r="A16" s="369"/>
      <c r="C16" s="370"/>
      <c r="D16" s="370"/>
      <c r="E16" s="370"/>
      <c r="F16" s="370"/>
      <c r="G16" s="371"/>
      <c r="I16" s="368"/>
      <c r="J16" s="368"/>
    </row>
    <row r="17" spans="1:11" ht="2.25" customHeight="1">
      <c r="A17" s="369"/>
      <c r="C17" s="370"/>
      <c r="D17" s="370"/>
      <c r="E17" s="370"/>
      <c r="F17" s="370"/>
      <c r="G17" s="371"/>
      <c r="I17" s="368"/>
      <c r="J17" s="368"/>
    </row>
    <row r="18" spans="1:11">
      <c r="A18" s="372" t="s">
        <v>99</v>
      </c>
      <c r="B18" s="373"/>
      <c r="C18" s="374">
        <f>C15</f>
        <v>8534930.5587651283</v>
      </c>
      <c r="D18" s="374">
        <f>D15</f>
        <v>55254947.696130276</v>
      </c>
      <c r="E18" s="374">
        <f>E15</f>
        <v>6939879.1072667819</v>
      </c>
      <c r="F18" s="374">
        <f>F15</f>
        <v>1287154.6378378032</v>
      </c>
      <c r="G18" s="375">
        <f>G15</f>
        <v>72016911.999999985</v>
      </c>
      <c r="I18" s="368"/>
      <c r="J18" s="368"/>
      <c r="K18" s="368"/>
    </row>
    <row r="19" spans="1:11" ht="7.35" customHeight="1">
      <c r="A19" s="376"/>
      <c r="B19" s="377"/>
      <c r="C19" s="377"/>
      <c r="D19" s="377"/>
      <c r="E19" s="377"/>
      <c r="F19" s="377"/>
      <c r="G19" s="378"/>
      <c r="I19" s="368"/>
      <c r="J19" s="368"/>
    </row>
    <row r="20" spans="1:11">
      <c r="A20" s="379" t="s">
        <v>100</v>
      </c>
      <c r="B20" s="380"/>
      <c r="C20" s="380"/>
      <c r="D20" s="380"/>
      <c r="E20" s="380"/>
      <c r="F20" s="380"/>
      <c r="G20" s="381">
        <f>+G5-G18</f>
        <v>433205390</v>
      </c>
      <c r="I20" s="368"/>
      <c r="J20" s="368"/>
      <c r="K20" s="382"/>
    </row>
    <row r="21" spans="1:11">
      <c r="A21" s="383"/>
      <c r="J21" s="368"/>
    </row>
    <row r="29" spans="1:11">
      <c r="B29" s="38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E6BAC-F12F-4197-988A-9CA4D296C527}">
  <dimension ref="C1:M49"/>
  <sheetViews>
    <sheetView workbookViewId="0">
      <selection activeCell="D38" sqref="D38"/>
    </sheetView>
  </sheetViews>
  <sheetFormatPr defaultColWidth="8.25" defaultRowHeight="12.75"/>
  <cols>
    <col min="1" max="1" width="5" style="303" customWidth="1"/>
    <col min="2" max="2" width="7.25" style="303" customWidth="1"/>
    <col min="3" max="3" width="48" style="303" customWidth="1"/>
    <col min="4" max="4" width="15.625" style="303" customWidth="1"/>
    <col min="5" max="5" width="14.125" style="303" customWidth="1"/>
    <col min="6" max="6" width="11.375" style="304" customWidth="1"/>
    <col min="7" max="7" width="11.25" style="303" customWidth="1"/>
    <col min="8" max="8" width="17.875" style="303" customWidth="1"/>
    <col min="9" max="9" width="15.25" style="303" customWidth="1"/>
    <col min="10" max="10" width="8.25" style="303"/>
    <col min="11" max="11" width="13.375" style="303" customWidth="1"/>
    <col min="12" max="16" width="12.625" style="303" bestFit="1" customWidth="1"/>
    <col min="17" max="16384" width="8.25" style="303"/>
  </cols>
  <sheetData>
    <row r="1" spans="3:13" ht="15">
      <c r="C1" s="299"/>
    </row>
    <row r="2" spans="3:13" ht="15.75">
      <c r="C2" s="305" t="s">
        <v>101</v>
      </c>
      <c r="D2" s="306"/>
      <c r="E2" s="306"/>
      <c r="F2" s="307"/>
      <c r="G2" s="308"/>
    </row>
    <row r="3" spans="3:13">
      <c r="C3" s="309"/>
      <c r="D3" s="306"/>
      <c r="E3" s="306"/>
      <c r="F3" s="307"/>
      <c r="G3" s="308"/>
    </row>
    <row r="4" spans="3:13">
      <c r="D4" s="310"/>
      <c r="E4" s="310"/>
      <c r="F4" s="307"/>
      <c r="G4" s="308"/>
    </row>
    <row r="5" spans="3:13" ht="15">
      <c r="C5" s="329" t="s">
        <v>102</v>
      </c>
      <c r="D5" s="330" t="s">
        <v>103</v>
      </c>
      <c r="E5" s="397" t="s">
        <v>104</v>
      </c>
      <c r="F5" s="307"/>
      <c r="G5" s="308"/>
    </row>
    <row r="6" spans="3:13" ht="6.75" customHeight="1">
      <c r="C6" s="331"/>
      <c r="D6" s="332"/>
      <c r="E6" s="332"/>
      <c r="F6" s="307"/>
      <c r="G6" s="308"/>
    </row>
    <row r="7" spans="3:13" ht="15">
      <c r="C7" s="333" t="s">
        <v>105</v>
      </c>
      <c r="D7" s="334"/>
      <c r="E7" s="324"/>
      <c r="F7" s="307"/>
      <c r="G7" s="308"/>
    </row>
    <row r="8" spans="3:13" ht="14.25">
      <c r="C8" s="324" t="s">
        <v>106</v>
      </c>
      <c r="D8" s="335">
        <v>4987263.2701291516</v>
      </c>
      <c r="E8" s="398">
        <v>2194938.8039999995</v>
      </c>
      <c r="F8" s="307"/>
      <c r="G8" s="311"/>
      <c r="L8" s="312"/>
      <c r="M8" s="312"/>
    </row>
    <row r="9" spans="3:13" ht="14.25">
      <c r="C9" s="324" t="s">
        <v>107</v>
      </c>
      <c r="D9" s="336">
        <v>858821.58840182994</v>
      </c>
      <c r="E9" s="399">
        <v>-305274.08600000001</v>
      </c>
      <c r="F9" s="307"/>
      <c r="G9" s="311"/>
      <c r="L9" s="312"/>
      <c r="M9" s="312"/>
    </row>
    <row r="10" spans="3:13" ht="14.25">
      <c r="C10" s="324" t="s">
        <v>108</v>
      </c>
      <c r="D10" s="336">
        <v>4196363.9165192423</v>
      </c>
      <c r="E10" s="399">
        <v>3800078.2180000013</v>
      </c>
      <c r="F10" s="307"/>
      <c r="G10" s="311"/>
      <c r="L10" s="312"/>
      <c r="M10" s="312"/>
    </row>
    <row r="11" spans="3:13" ht="14.25">
      <c r="C11" s="324" t="s">
        <v>109</v>
      </c>
      <c r="D11" s="336">
        <v>368000.00001099997</v>
      </c>
      <c r="E11" s="399">
        <v>365027.67099999991</v>
      </c>
      <c r="F11" s="307"/>
      <c r="G11" s="311"/>
      <c r="L11" s="312"/>
      <c r="M11" s="312"/>
    </row>
    <row r="12" spans="3:13" ht="14.25">
      <c r="C12" s="324" t="s">
        <v>110</v>
      </c>
      <c r="D12" s="336">
        <v>9466294.8094539754</v>
      </c>
      <c r="E12" s="399">
        <v>4884023.0982335974</v>
      </c>
      <c r="F12" s="307"/>
      <c r="G12" s="311"/>
      <c r="L12" s="312"/>
      <c r="M12" s="312"/>
    </row>
    <row r="13" spans="3:13" ht="14.25">
      <c r="C13" s="324" t="s">
        <v>111</v>
      </c>
      <c r="D13" s="336">
        <v>166543909.60984269</v>
      </c>
      <c r="E13" s="399">
        <v>142006981.56799993</v>
      </c>
      <c r="F13" s="307"/>
      <c r="G13" s="311"/>
      <c r="H13" s="312"/>
      <c r="L13" s="312"/>
      <c r="M13" s="312"/>
    </row>
    <row r="14" spans="3:13" ht="14.25">
      <c r="C14" s="324" t="s">
        <v>112</v>
      </c>
      <c r="D14" s="336">
        <v>15519062.456214387</v>
      </c>
      <c r="E14" s="399">
        <v>9138527.9499999974</v>
      </c>
      <c r="F14" s="307"/>
      <c r="G14" s="311"/>
      <c r="H14" s="312"/>
      <c r="L14" s="312"/>
      <c r="M14" s="312"/>
    </row>
    <row r="15" spans="3:13" ht="14.25">
      <c r="C15" s="324" t="s">
        <v>113</v>
      </c>
      <c r="D15" s="336">
        <v>11300895.167958744</v>
      </c>
      <c r="E15" s="399">
        <v>7385521.8280000007</v>
      </c>
      <c r="F15" s="307"/>
      <c r="G15" s="311"/>
      <c r="L15" s="312"/>
      <c r="M15" s="312"/>
    </row>
    <row r="16" spans="3:13" ht="14.25">
      <c r="C16" s="324" t="s">
        <v>114</v>
      </c>
      <c r="D16" s="336">
        <v>15742645.982036674</v>
      </c>
      <c r="E16" s="399">
        <v>14113809.385000002</v>
      </c>
      <c r="F16" s="307"/>
      <c r="G16" s="311"/>
      <c r="L16" s="312"/>
      <c r="M16" s="312"/>
    </row>
    <row r="17" spans="3:13" ht="14.25">
      <c r="C17" s="324" t="s">
        <v>115</v>
      </c>
      <c r="D17" s="336">
        <v>5771750.00024</v>
      </c>
      <c r="E17" s="399">
        <v>3233277.5689999997</v>
      </c>
      <c r="F17" s="307"/>
      <c r="G17" s="311"/>
      <c r="L17" s="312"/>
      <c r="M17" s="312"/>
    </row>
    <row r="18" spans="3:13" ht="14.25">
      <c r="C18" s="325" t="s">
        <v>116</v>
      </c>
      <c r="D18" s="336">
        <v>894269.0927900956</v>
      </c>
      <c r="E18" s="399">
        <v>699534.42299999995</v>
      </c>
      <c r="F18" s="307"/>
      <c r="G18" s="311"/>
      <c r="L18" s="312"/>
      <c r="M18" s="312"/>
    </row>
    <row r="19" spans="3:13" ht="14.25">
      <c r="C19" s="324" t="s">
        <v>117</v>
      </c>
      <c r="D19" s="336">
        <v>960186.70999656967</v>
      </c>
      <c r="E19" s="399">
        <v>676964.98300000001</v>
      </c>
      <c r="F19" s="307"/>
      <c r="G19" s="311"/>
      <c r="L19" s="312"/>
      <c r="M19" s="312"/>
    </row>
    <row r="20" spans="3:13" ht="15">
      <c r="C20" s="327" t="s">
        <v>118</v>
      </c>
      <c r="D20" s="337">
        <v>236609462.60359436</v>
      </c>
      <c r="E20" s="337">
        <f>SUM(E8:E19)</f>
        <v>188193411.41123354</v>
      </c>
      <c r="F20" s="307"/>
      <c r="G20" s="311"/>
    </row>
    <row r="21" spans="3:13" ht="6.75" customHeight="1">
      <c r="C21" s="338"/>
      <c r="D21" s="339"/>
      <c r="E21" s="339"/>
      <c r="F21" s="307"/>
      <c r="G21" s="311"/>
    </row>
    <row r="22" spans="3:13" ht="15">
      <c r="C22" s="340" t="s">
        <v>119</v>
      </c>
      <c r="D22" s="326"/>
      <c r="E22" s="326"/>
      <c r="F22" s="307"/>
      <c r="G22" s="311"/>
      <c r="H22" s="312"/>
      <c r="I22" s="312"/>
    </row>
    <row r="23" spans="3:13" ht="14.25">
      <c r="C23" s="326" t="s">
        <v>120</v>
      </c>
      <c r="D23" s="314">
        <v>29740733.089835092</v>
      </c>
      <c r="E23" s="400">
        <v>24148166.706000037</v>
      </c>
      <c r="F23" s="307"/>
      <c r="G23" s="311"/>
    </row>
    <row r="24" spans="3:13" ht="14.25">
      <c r="C24" s="326" t="s">
        <v>78</v>
      </c>
      <c r="D24" s="281">
        <v>69767236.722050235</v>
      </c>
      <c r="E24" s="401">
        <v>59046640.40700008</v>
      </c>
      <c r="F24" s="307"/>
      <c r="G24" s="311"/>
    </row>
    <row r="25" spans="3:13" ht="14.25">
      <c r="C25" s="326" t="s">
        <v>79</v>
      </c>
      <c r="D25" s="281">
        <v>13346960.565939337</v>
      </c>
      <c r="E25" s="401">
        <v>11083853.419999992</v>
      </c>
      <c r="F25" s="307"/>
      <c r="G25" s="311"/>
    </row>
    <row r="26" spans="3:13" ht="14.25">
      <c r="C26" s="326" t="s">
        <v>83</v>
      </c>
      <c r="D26" s="281">
        <v>3473999.9999699998</v>
      </c>
      <c r="E26" s="401">
        <v>3019398.0980000002</v>
      </c>
      <c r="F26" s="307"/>
      <c r="G26" s="311"/>
    </row>
    <row r="27" spans="3:13" ht="14.25">
      <c r="C27" s="326" t="s">
        <v>80</v>
      </c>
      <c r="D27" s="281">
        <v>30448201.338168267</v>
      </c>
      <c r="E27" s="401">
        <v>24011632.195766412</v>
      </c>
      <c r="F27" s="307"/>
      <c r="G27" s="311"/>
    </row>
    <row r="28" spans="3:13" ht="14.25">
      <c r="C28" s="326" t="s">
        <v>121</v>
      </c>
      <c r="D28" s="281">
        <v>16187503.290030636</v>
      </c>
      <c r="E28" s="401">
        <v>12203417.597999996</v>
      </c>
      <c r="F28" s="307"/>
      <c r="G28" s="311"/>
    </row>
    <row r="29" spans="3:13" ht="14.25">
      <c r="C29" s="326" t="s">
        <v>122</v>
      </c>
      <c r="D29" s="281">
        <v>7047316.5006457763</v>
      </c>
      <c r="E29" s="401">
        <v>6051822.4629999967</v>
      </c>
      <c r="F29" s="307"/>
      <c r="G29" s="311"/>
    </row>
    <row r="30" spans="3:13" ht="15">
      <c r="C30" s="327" t="s">
        <v>123</v>
      </c>
      <c r="D30" s="313">
        <v>170011951.50663936</v>
      </c>
      <c r="E30" s="313">
        <f>SUM(E23:E29)</f>
        <v>139564930.88776651</v>
      </c>
      <c r="F30" s="307"/>
      <c r="G30" s="311"/>
    </row>
    <row r="31" spans="3:13" ht="6.75" customHeight="1">
      <c r="C31" s="327"/>
      <c r="D31" s="287"/>
      <c r="E31" s="287"/>
      <c r="F31" s="307"/>
      <c r="G31" s="311"/>
    </row>
    <row r="32" spans="3:13" ht="15">
      <c r="C32" s="328" t="s">
        <v>10</v>
      </c>
      <c r="D32" s="292">
        <f>D20+D30</f>
        <v>406621414.11023372</v>
      </c>
      <c r="E32" s="292">
        <f>E20+E30</f>
        <v>327758342.29900002</v>
      </c>
      <c r="F32" s="307"/>
      <c r="G32" s="311"/>
    </row>
    <row r="33" spans="3:9">
      <c r="C33" s="308"/>
      <c r="D33" s="308"/>
      <c r="F33" s="307"/>
      <c r="G33" s="308"/>
    </row>
    <row r="34" spans="3:9">
      <c r="C34" s="308"/>
      <c r="D34" s="311"/>
      <c r="E34" s="311"/>
      <c r="G34" s="308"/>
    </row>
    <row r="35" spans="3:9">
      <c r="C35" s="308"/>
      <c r="D35" s="315"/>
      <c r="E35" s="315"/>
      <c r="F35" s="307"/>
      <c r="G35" s="308"/>
    </row>
    <row r="37" spans="3:9">
      <c r="D37" s="312"/>
      <c r="E37" s="312"/>
    </row>
    <row r="38" spans="3:9">
      <c r="D38" s="316"/>
      <c r="E38" s="316"/>
    </row>
    <row r="40" spans="3:9">
      <c r="D40" s="312"/>
      <c r="E40" s="312"/>
      <c r="G40" s="317"/>
    </row>
    <row r="41" spans="3:9">
      <c r="D41" s="316"/>
      <c r="E41" s="316"/>
    </row>
    <row r="47" spans="3:9">
      <c r="C47" s="318"/>
      <c r="E47" s="319"/>
      <c r="F47" s="319"/>
      <c r="G47" s="320"/>
      <c r="H47" s="321"/>
      <c r="I47" s="320"/>
    </row>
    <row r="48" spans="3:9">
      <c r="E48" s="319"/>
      <c r="F48" s="319"/>
      <c r="G48" s="320"/>
      <c r="H48" s="321"/>
      <c r="I48" s="320"/>
    </row>
    <row r="49" spans="4:8">
      <c r="D49" s="322"/>
      <c r="E49" s="323"/>
      <c r="F49" s="323"/>
      <c r="G49" s="321"/>
      <c r="H49" s="32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B6F74-CF03-43D0-892E-2980013D9B70}">
  <dimension ref="A1:F132"/>
  <sheetViews>
    <sheetView topLeftCell="A117" workbookViewId="0">
      <selection activeCell="A123" sqref="A123:F123"/>
    </sheetView>
  </sheetViews>
  <sheetFormatPr defaultColWidth="9" defaultRowHeight="15"/>
  <cols>
    <col min="1" max="1" width="43.375" style="5" customWidth="1"/>
    <col min="2" max="6" width="21.25" style="6" customWidth="1"/>
    <col min="7" max="16384" width="9" style="1"/>
  </cols>
  <sheetData>
    <row r="1" spans="1:6" ht="34.9" customHeight="1">
      <c r="A1" s="412" t="s">
        <v>124</v>
      </c>
      <c r="B1" s="412"/>
      <c r="C1" s="412"/>
      <c r="D1" s="412"/>
      <c r="E1" s="412"/>
      <c r="F1" s="412"/>
    </row>
    <row r="3" spans="1:6" ht="25.5">
      <c r="A3" s="2" t="s">
        <v>125</v>
      </c>
      <c r="B3" s="3" t="s">
        <v>126</v>
      </c>
      <c r="C3" s="4" t="s">
        <v>127</v>
      </c>
      <c r="D3" s="3" t="s">
        <v>128</v>
      </c>
      <c r="E3" s="4" t="s">
        <v>129</v>
      </c>
      <c r="F3" s="15" t="s">
        <v>10</v>
      </c>
    </row>
    <row r="4" spans="1:6" ht="9.9499999999999993" customHeight="1"/>
    <row r="5" spans="1:6" ht="18" customHeight="1">
      <c r="A5" s="7" t="s">
        <v>130</v>
      </c>
      <c r="B5" s="8">
        <v>2055594863.9999995</v>
      </c>
      <c r="C5" s="9">
        <v>82661669.690000027</v>
      </c>
      <c r="D5" s="8"/>
      <c r="E5" s="9"/>
      <c r="F5" s="16">
        <v>2138256533.6899996</v>
      </c>
    </row>
    <row r="6" spans="1:6" ht="18" customHeight="1">
      <c r="A6" s="10" t="s">
        <v>131</v>
      </c>
      <c r="B6" s="11">
        <v>332728487.26999998</v>
      </c>
      <c r="C6" s="12">
        <v>39699064.570000008</v>
      </c>
      <c r="D6" s="11"/>
      <c r="E6" s="12"/>
      <c r="F6" s="16">
        <v>372427551.83999997</v>
      </c>
    </row>
    <row r="7" spans="1:6" ht="18" customHeight="1">
      <c r="A7" s="10" t="s">
        <v>132</v>
      </c>
      <c r="B7" s="11"/>
      <c r="C7" s="12"/>
      <c r="D7" s="11">
        <v>270563344.93000007</v>
      </c>
      <c r="E7" s="12"/>
      <c r="F7" s="16">
        <v>270563344.93000007</v>
      </c>
    </row>
    <row r="8" spans="1:6" ht="18" customHeight="1">
      <c r="A8" s="10" t="s">
        <v>133</v>
      </c>
      <c r="B8" s="11">
        <v>166545810.55999997</v>
      </c>
      <c r="C8" s="12">
        <v>29391082.370000008</v>
      </c>
      <c r="D8" s="11"/>
      <c r="E8" s="12"/>
      <c r="F8" s="16">
        <v>195936892.92999998</v>
      </c>
    </row>
    <row r="9" spans="1:6" ht="18" customHeight="1">
      <c r="A9" s="10" t="s">
        <v>134</v>
      </c>
      <c r="B9" s="11">
        <v>118535352.33999999</v>
      </c>
      <c r="C9" s="12">
        <v>62447647.399999999</v>
      </c>
      <c r="D9" s="11"/>
      <c r="E9" s="12"/>
      <c r="F9" s="16">
        <v>180982999.73999998</v>
      </c>
    </row>
    <row r="10" spans="1:6" ht="18" customHeight="1">
      <c r="A10" s="10" t="s">
        <v>135</v>
      </c>
      <c r="B10" s="11">
        <v>111811938.86999999</v>
      </c>
      <c r="C10" s="12">
        <v>31986401.09999999</v>
      </c>
      <c r="D10" s="11"/>
      <c r="E10" s="12"/>
      <c r="F10" s="16">
        <v>143798339.96999997</v>
      </c>
    </row>
    <row r="11" spans="1:6" ht="18" customHeight="1">
      <c r="A11" s="10" t="s">
        <v>136</v>
      </c>
      <c r="B11" s="11">
        <v>130649042.37000008</v>
      </c>
      <c r="C11" s="12">
        <v>7767681.7600000016</v>
      </c>
      <c r="D11" s="11"/>
      <c r="E11" s="12"/>
      <c r="F11" s="16">
        <v>138416724.13000008</v>
      </c>
    </row>
    <row r="12" spans="1:6" ht="18" customHeight="1">
      <c r="A12" s="10" t="s">
        <v>137</v>
      </c>
      <c r="B12" s="11">
        <v>32056081.079999991</v>
      </c>
      <c r="C12" s="12">
        <v>105017569.88000008</v>
      </c>
      <c r="D12" s="11"/>
      <c r="E12" s="12"/>
      <c r="F12" s="16">
        <v>137073650.96000007</v>
      </c>
    </row>
    <row r="13" spans="1:6" ht="18" customHeight="1">
      <c r="A13" s="10" t="s">
        <v>138</v>
      </c>
      <c r="B13" s="11">
        <v>118324136.14999999</v>
      </c>
      <c r="C13" s="12">
        <v>13527387.019999994</v>
      </c>
      <c r="D13" s="11"/>
      <c r="E13" s="12"/>
      <c r="F13" s="16">
        <v>131851523.16999999</v>
      </c>
    </row>
    <row r="14" spans="1:6" ht="18" customHeight="1">
      <c r="A14" s="10" t="s">
        <v>139</v>
      </c>
      <c r="B14" s="11">
        <v>127415294.10999998</v>
      </c>
      <c r="C14" s="12">
        <v>3502000</v>
      </c>
      <c r="D14" s="11"/>
      <c r="E14" s="12"/>
      <c r="F14" s="16">
        <v>130917294.10999998</v>
      </c>
    </row>
    <row r="15" spans="1:6" ht="18" customHeight="1">
      <c r="A15" s="10" t="s">
        <v>140</v>
      </c>
      <c r="B15" s="11">
        <v>79888853.989999995</v>
      </c>
      <c r="C15" s="12">
        <v>39413253.759999953</v>
      </c>
      <c r="D15" s="11"/>
      <c r="E15" s="12"/>
      <c r="F15" s="16">
        <v>119302107.74999994</v>
      </c>
    </row>
    <row r="16" spans="1:6" ht="18" customHeight="1">
      <c r="A16" s="10" t="s">
        <v>141</v>
      </c>
      <c r="B16" s="11">
        <v>66709728.590000004</v>
      </c>
      <c r="C16" s="12">
        <v>41796209.32000003</v>
      </c>
      <c r="D16" s="11"/>
      <c r="E16" s="12"/>
      <c r="F16" s="16">
        <v>108505937.91000003</v>
      </c>
    </row>
    <row r="17" spans="1:6" ht="18" customHeight="1">
      <c r="A17" s="10" t="s">
        <v>142</v>
      </c>
      <c r="B17" s="11">
        <v>64194449.300000004</v>
      </c>
      <c r="C17" s="12">
        <v>36069399.530000016</v>
      </c>
      <c r="D17" s="11"/>
      <c r="E17" s="12"/>
      <c r="F17" s="16">
        <v>100263848.83000001</v>
      </c>
    </row>
    <row r="18" spans="1:6" ht="18" customHeight="1">
      <c r="A18" s="10" t="s">
        <v>143</v>
      </c>
      <c r="B18" s="11">
        <v>65981544.039999977</v>
      </c>
      <c r="C18" s="12">
        <v>32718283.080000009</v>
      </c>
      <c r="D18" s="11"/>
      <c r="E18" s="12"/>
      <c r="F18" s="16">
        <v>98699827.11999999</v>
      </c>
    </row>
    <row r="19" spans="1:6" ht="18" customHeight="1">
      <c r="A19" s="10" t="s">
        <v>144</v>
      </c>
      <c r="B19" s="11">
        <v>58563361.05999998</v>
      </c>
      <c r="C19" s="12">
        <v>11166249.930000002</v>
      </c>
      <c r="D19" s="11"/>
      <c r="E19" s="12"/>
      <c r="F19" s="16">
        <v>69729610.98999998</v>
      </c>
    </row>
    <row r="20" spans="1:6" ht="18" customHeight="1">
      <c r="A20" s="10" t="s">
        <v>145</v>
      </c>
      <c r="B20" s="11"/>
      <c r="C20" s="12"/>
      <c r="D20" s="11"/>
      <c r="E20" s="12">
        <v>62381352.460000008</v>
      </c>
      <c r="F20" s="16">
        <v>62381352.460000008</v>
      </c>
    </row>
    <row r="21" spans="1:6" ht="18" customHeight="1">
      <c r="A21" s="10" t="s">
        <v>146</v>
      </c>
      <c r="B21" s="11">
        <v>38304928.130000003</v>
      </c>
      <c r="C21" s="12">
        <v>16777083.579999994</v>
      </c>
      <c r="D21" s="11"/>
      <c r="E21" s="12"/>
      <c r="F21" s="16">
        <v>55082011.709999993</v>
      </c>
    </row>
    <row r="22" spans="1:6" ht="18" customHeight="1">
      <c r="A22" s="10" t="s">
        <v>147</v>
      </c>
      <c r="B22" s="11"/>
      <c r="C22" s="12"/>
      <c r="D22" s="11"/>
      <c r="E22" s="12">
        <v>47206291.390000001</v>
      </c>
      <c r="F22" s="16">
        <v>47206291.390000001</v>
      </c>
    </row>
    <row r="23" spans="1:6" ht="18" customHeight="1">
      <c r="A23" s="10" t="s">
        <v>148</v>
      </c>
      <c r="B23" s="11">
        <v>38677331.600000001</v>
      </c>
      <c r="C23" s="12">
        <v>53495.4</v>
      </c>
      <c r="D23" s="11"/>
      <c r="E23" s="12"/>
      <c r="F23" s="16">
        <v>38730827</v>
      </c>
    </row>
    <row r="24" spans="1:6" ht="18" customHeight="1">
      <c r="A24" s="10" t="s">
        <v>149</v>
      </c>
      <c r="B24" s="11">
        <v>23285719.430000003</v>
      </c>
      <c r="C24" s="12">
        <v>11715453.990000002</v>
      </c>
      <c r="D24" s="11"/>
      <c r="E24" s="12"/>
      <c r="F24" s="16">
        <v>35001173.420000002</v>
      </c>
    </row>
    <row r="25" spans="1:6" ht="18" customHeight="1">
      <c r="A25" s="10" t="s">
        <v>150</v>
      </c>
      <c r="B25" s="11">
        <v>31212680.829999994</v>
      </c>
      <c r="C25" s="12">
        <v>66518.850000000006</v>
      </c>
      <c r="D25" s="11"/>
      <c r="E25" s="12"/>
      <c r="F25" s="16">
        <v>31279199.679999996</v>
      </c>
    </row>
    <row r="26" spans="1:6" ht="18" customHeight="1">
      <c r="A26" s="10" t="s">
        <v>151</v>
      </c>
      <c r="B26" s="11">
        <v>5791244.5</v>
      </c>
      <c r="C26" s="12">
        <v>19445963.510000002</v>
      </c>
      <c r="D26" s="11"/>
      <c r="E26" s="12"/>
      <c r="F26" s="16">
        <v>25237208.010000002</v>
      </c>
    </row>
    <row r="27" spans="1:6" ht="18" customHeight="1">
      <c r="A27" s="10" t="s">
        <v>152</v>
      </c>
      <c r="B27" s="11">
        <v>24237410.150000002</v>
      </c>
      <c r="C27" s="12">
        <v>645656.25</v>
      </c>
      <c r="D27" s="11"/>
      <c r="E27" s="12"/>
      <c r="F27" s="16">
        <v>24883066.400000002</v>
      </c>
    </row>
    <row r="28" spans="1:6" ht="18" customHeight="1">
      <c r="A28" s="10" t="s">
        <v>153</v>
      </c>
      <c r="B28" s="11">
        <v>24226540.57</v>
      </c>
      <c r="C28" s="12">
        <v>42047.01</v>
      </c>
      <c r="D28" s="11"/>
      <c r="E28" s="12"/>
      <c r="F28" s="16">
        <v>24268587.580000002</v>
      </c>
    </row>
    <row r="29" spans="1:6" ht="18" customHeight="1">
      <c r="A29" s="10" t="s">
        <v>154</v>
      </c>
      <c r="B29" s="11">
        <v>20203649.859999999</v>
      </c>
      <c r="C29" s="12">
        <v>3938371.7900000005</v>
      </c>
      <c r="D29" s="11"/>
      <c r="E29" s="12"/>
      <c r="F29" s="16">
        <v>24142021.649999999</v>
      </c>
    </row>
    <row r="30" spans="1:6" ht="18" customHeight="1">
      <c r="A30" s="10" t="s">
        <v>155</v>
      </c>
      <c r="B30" s="11">
        <v>20374145.649999999</v>
      </c>
      <c r="C30" s="12">
        <v>2072872.6300000004</v>
      </c>
      <c r="D30" s="11"/>
      <c r="E30" s="12"/>
      <c r="F30" s="16">
        <v>22447018.279999997</v>
      </c>
    </row>
    <row r="31" spans="1:6" ht="18" customHeight="1">
      <c r="A31" s="10" t="s">
        <v>156</v>
      </c>
      <c r="B31" s="11">
        <v>12585528.51</v>
      </c>
      <c r="C31" s="12">
        <v>1628111.9</v>
      </c>
      <c r="D31" s="11"/>
      <c r="E31" s="12"/>
      <c r="F31" s="16">
        <v>14213640.41</v>
      </c>
    </row>
    <row r="32" spans="1:6" ht="18" customHeight="1">
      <c r="A32" s="10" t="s">
        <v>157</v>
      </c>
      <c r="B32" s="11"/>
      <c r="C32" s="12"/>
      <c r="D32" s="11"/>
      <c r="E32" s="12">
        <v>13461399.439999999</v>
      </c>
      <c r="F32" s="16">
        <v>13461399.439999999</v>
      </c>
    </row>
    <row r="33" spans="1:6" ht="18" customHeight="1">
      <c r="A33" s="10" t="s">
        <v>158</v>
      </c>
      <c r="B33" s="11"/>
      <c r="C33" s="12"/>
      <c r="D33" s="11"/>
      <c r="E33" s="12">
        <v>9365880</v>
      </c>
      <c r="F33" s="16">
        <v>9365880</v>
      </c>
    </row>
    <row r="34" spans="1:6" ht="18" customHeight="1">
      <c r="A34" s="10" t="s">
        <v>159</v>
      </c>
      <c r="B34" s="11"/>
      <c r="C34" s="12"/>
      <c r="D34" s="11"/>
      <c r="E34" s="12">
        <v>9125499.7699999996</v>
      </c>
      <c r="F34" s="16">
        <v>9125499.7699999996</v>
      </c>
    </row>
    <row r="35" spans="1:6" ht="18" customHeight="1">
      <c r="A35" s="10" t="s">
        <v>160</v>
      </c>
      <c r="B35" s="11">
        <v>7531223.2300000004</v>
      </c>
      <c r="C35" s="12">
        <v>249111.84999999998</v>
      </c>
      <c r="D35" s="11"/>
      <c r="E35" s="12"/>
      <c r="F35" s="16">
        <v>7780335.0800000001</v>
      </c>
    </row>
    <row r="36" spans="1:6" ht="18" customHeight="1">
      <c r="A36" s="10" t="s">
        <v>161</v>
      </c>
      <c r="B36" s="11"/>
      <c r="C36" s="12">
        <v>6026110.6699999999</v>
      </c>
      <c r="D36" s="11"/>
      <c r="E36" s="12"/>
      <c r="F36" s="16">
        <v>6026110.6699999999</v>
      </c>
    </row>
    <row r="37" spans="1:6" ht="18" customHeight="1">
      <c r="A37" s="10" t="s">
        <v>162</v>
      </c>
      <c r="B37" s="11">
        <v>5764565</v>
      </c>
      <c r="C37" s="12"/>
      <c r="D37" s="11"/>
      <c r="E37" s="12"/>
      <c r="F37" s="16">
        <v>5764565</v>
      </c>
    </row>
    <row r="38" spans="1:6" ht="18" customHeight="1">
      <c r="A38" s="10" t="s">
        <v>163</v>
      </c>
      <c r="B38" s="11">
        <v>3039490</v>
      </c>
      <c r="C38" s="12">
        <v>2376351.790000001</v>
      </c>
      <c r="D38" s="11"/>
      <c r="E38" s="12"/>
      <c r="F38" s="16">
        <v>5415841.790000001</v>
      </c>
    </row>
    <row r="39" spans="1:6" ht="18" customHeight="1">
      <c r="A39" s="10" t="s">
        <v>164</v>
      </c>
      <c r="B39" s="11">
        <v>411513.62</v>
      </c>
      <c r="C39" s="12">
        <v>4682670.1099999985</v>
      </c>
      <c r="D39" s="11"/>
      <c r="E39" s="12"/>
      <c r="F39" s="16">
        <v>5094183.7299999986</v>
      </c>
    </row>
    <row r="40" spans="1:6" ht="18" customHeight="1">
      <c r="A40" s="10" t="s">
        <v>165</v>
      </c>
      <c r="B40" s="11">
        <v>49629.630000000005</v>
      </c>
      <c r="C40" s="12">
        <v>4892802.9000000004</v>
      </c>
      <c r="D40" s="11"/>
      <c r="E40" s="12"/>
      <c r="F40" s="16">
        <v>4942432.53</v>
      </c>
    </row>
    <row r="41" spans="1:6" ht="18" customHeight="1">
      <c r="A41" s="10" t="s">
        <v>166</v>
      </c>
      <c r="B41" s="11">
        <v>4460118.38</v>
      </c>
      <c r="C41" s="12"/>
      <c r="D41" s="11"/>
      <c r="E41" s="12"/>
      <c r="F41" s="16">
        <v>4460118.38</v>
      </c>
    </row>
    <row r="42" spans="1:6" ht="18" customHeight="1">
      <c r="A42" s="10" t="s">
        <v>167</v>
      </c>
      <c r="B42" s="11"/>
      <c r="C42" s="12">
        <v>4181065.5100000007</v>
      </c>
      <c r="D42" s="11"/>
      <c r="E42" s="12"/>
      <c r="F42" s="16">
        <v>4181065.5100000007</v>
      </c>
    </row>
    <row r="43" spans="1:6" ht="18" customHeight="1">
      <c r="A43" s="10" t="s">
        <v>168</v>
      </c>
      <c r="B43" s="11">
        <v>107134.82</v>
      </c>
      <c r="C43" s="12">
        <v>3991864.7099999995</v>
      </c>
      <c r="D43" s="11"/>
      <c r="E43" s="12"/>
      <c r="F43" s="16">
        <v>4098999.5299999993</v>
      </c>
    </row>
    <row r="44" spans="1:6" ht="18" customHeight="1">
      <c r="A44" s="10" t="s">
        <v>169</v>
      </c>
      <c r="B44" s="11">
        <v>3566035.2399999998</v>
      </c>
      <c r="C44" s="12">
        <v>302799.5</v>
      </c>
      <c r="D44" s="11"/>
      <c r="E44" s="12"/>
      <c r="F44" s="16">
        <v>3868834.7399999998</v>
      </c>
    </row>
    <row r="45" spans="1:6" ht="18" customHeight="1">
      <c r="A45" s="10" t="s">
        <v>170</v>
      </c>
      <c r="B45" s="11">
        <v>3741216.81</v>
      </c>
      <c r="C45" s="12"/>
      <c r="D45" s="11"/>
      <c r="E45" s="12"/>
      <c r="F45" s="16">
        <v>3741216.81</v>
      </c>
    </row>
    <row r="46" spans="1:6" ht="18" customHeight="1">
      <c r="A46" s="10" t="s">
        <v>171</v>
      </c>
      <c r="B46" s="11"/>
      <c r="C46" s="12"/>
      <c r="D46" s="11"/>
      <c r="E46" s="12">
        <v>3168066.26</v>
      </c>
      <c r="F46" s="16">
        <v>3168066.26</v>
      </c>
    </row>
    <row r="47" spans="1:6" ht="30" customHeight="1">
      <c r="A47" s="10" t="s">
        <v>172</v>
      </c>
      <c r="B47" s="11"/>
      <c r="C47" s="12"/>
      <c r="D47" s="11"/>
      <c r="E47" s="12">
        <v>3007936.0000000005</v>
      </c>
      <c r="F47" s="16">
        <v>3007936.0000000005</v>
      </c>
    </row>
    <row r="48" spans="1:6" ht="18" customHeight="1">
      <c r="A48" s="10" t="s">
        <v>173</v>
      </c>
      <c r="B48" s="11">
        <v>285000</v>
      </c>
      <c r="C48" s="12">
        <v>2675586.6400000006</v>
      </c>
      <c r="D48" s="11"/>
      <c r="E48" s="12"/>
      <c r="F48" s="16">
        <v>2960586.6400000006</v>
      </c>
    </row>
    <row r="49" spans="1:6" ht="30" customHeight="1">
      <c r="A49" s="10" t="s">
        <v>174</v>
      </c>
      <c r="B49" s="11"/>
      <c r="C49" s="12"/>
      <c r="D49" s="11"/>
      <c r="E49" s="12">
        <v>2764363</v>
      </c>
      <c r="F49" s="16">
        <v>2764363</v>
      </c>
    </row>
    <row r="50" spans="1:6" ht="18" customHeight="1">
      <c r="A50" s="10" t="s">
        <v>175</v>
      </c>
      <c r="B50" s="11"/>
      <c r="C50" s="12"/>
      <c r="D50" s="11"/>
      <c r="E50" s="12">
        <v>2450000</v>
      </c>
      <c r="F50" s="16">
        <v>2450000</v>
      </c>
    </row>
    <row r="51" spans="1:6" ht="18" customHeight="1">
      <c r="A51" s="10" t="s">
        <v>176</v>
      </c>
      <c r="B51" s="11"/>
      <c r="C51" s="12"/>
      <c r="D51" s="11"/>
      <c r="E51" s="12">
        <v>2431299.91</v>
      </c>
      <c r="F51" s="16">
        <v>2431299.91</v>
      </c>
    </row>
    <row r="52" spans="1:6" ht="18" customHeight="1">
      <c r="A52" s="10" t="s">
        <v>177</v>
      </c>
      <c r="B52" s="11"/>
      <c r="C52" s="12"/>
      <c r="D52" s="11">
        <v>2305295.79</v>
      </c>
      <c r="E52" s="12"/>
      <c r="F52" s="16">
        <v>2305295.79</v>
      </c>
    </row>
    <row r="53" spans="1:6" ht="18" customHeight="1">
      <c r="A53" s="10" t="s">
        <v>178</v>
      </c>
      <c r="B53" s="11">
        <v>2000000</v>
      </c>
      <c r="C53" s="12"/>
      <c r="D53" s="11"/>
      <c r="E53" s="12"/>
      <c r="F53" s="16">
        <v>2000000</v>
      </c>
    </row>
    <row r="54" spans="1:6" ht="18" customHeight="1">
      <c r="A54" s="10" t="s">
        <v>179</v>
      </c>
      <c r="B54" s="11">
        <v>805301.24000000011</v>
      </c>
      <c r="C54" s="12">
        <v>1054442.22</v>
      </c>
      <c r="D54" s="11"/>
      <c r="E54" s="12"/>
      <c r="F54" s="16">
        <v>1859743.46</v>
      </c>
    </row>
    <row r="55" spans="1:6" ht="18" customHeight="1">
      <c r="A55" s="10" t="s">
        <v>180</v>
      </c>
      <c r="B55" s="11"/>
      <c r="C55" s="12"/>
      <c r="D55" s="11"/>
      <c r="E55" s="12">
        <v>1773430</v>
      </c>
      <c r="F55" s="16">
        <v>1773430</v>
      </c>
    </row>
    <row r="56" spans="1:6" ht="18" customHeight="1">
      <c r="A56" s="10" t="s">
        <v>181</v>
      </c>
      <c r="B56" s="11"/>
      <c r="C56" s="12"/>
      <c r="D56" s="11"/>
      <c r="E56" s="12">
        <v>1700000</v>
      </c>
      <c r="F56" s="16">
        <v>1700000</v>
      </c>
    </row>
    <row r="57" spans="1:6" ht="18" customHeight="1">
      <c r="A57" s="10" t="s">
        <v>182</v>
      </c>
      <c r="B57" s="11">
        <v>110329</v>
      </c>
      <c r="C57" s="12">
        <v>1269574.4999999998</v>
      </c>
      <c r="D57" s="11"/>
      <c r="E57" s="12"/>
      <c r="F57" s="16">
        <v>1379903.4999999998</v>
      </c>
    </row>
    <row r="58" spans="1:6" ht="18" customHeight="1">
      <c r="A58" s="10" t="s">
        <v>183</v>
      </c>
      <c r="B58" s="11">
        <v>1124758.1400000001</v>
      </c>
      <c r="C58" s="12">
        <v>21668.47</v>
      </c>
      <c r="D58" s="11"/>
      <c r="E58" s="12"/>
      <c r="F58" s="16">
        <v>1146426.6100000001</v>
      </c>
    </row>
    <row r="59" spans="1:6" ht="18" customHeight="1">
      <c r="A59" s="10" t="s">
        <v>184</v>
      </c>
      <c r="B59" s="11">
        <v>60000</v>
      </c>
      <c r="C59" s="12">
        <v>1073690.9399999992</v>
      </c>
      <c r="D59" s="11"/>
      <c r="E59" s="12"/>
      <c r="F59" s="16">
        <v>1133690.9399999992</v>
      </c>
    </row>
    <row r="60" spans="1:6" ht="18" customHeight="1">
      <c r="A60" s="10" t="s">
        <v>185</v>
      </c>
      <c r="B60" s="11">
        <v>1102693.3900000001</v>
      </c>
      <c r="C60" s="12"/>
      <c r="D60" s="11"/>
      <c r="E60" s="12"/>
      <c r="F60" s="16">
        <v>1102693.3900000001</v>
      </c>
    </row>
    <row r="61" spans="1:6" ht="18" customHeight="1">
      <c r="A61" s="10" t="s">
        <v>186</v>
      </c>
      <c r="B61" s="11"/>
      <c r="C61" s="12"/>
      <c r="D61" s="11">
        <v>1097000</v>
      </c>
      <c r="E61" s="12"/>
      <c r="F61" s="16">
        <v>1097000</v>
      </c>
    </row>
    <row r="62" spans="1:6" ht="18" customHeight="1">
      <c r="A62" s="10" t="s">
        <v>187</v>
      </c>
      <c r="B62" s="11">
        <v>60000</v>
      </c>
      <c r="C62" s="12">
        <v>915643.40000000049</v>
      </c>
      <c r="D62" s="11"/>
      <c r="E62" s="12"/>
      <c r="F62" s="16">
        <v>975643.40000000049</v>
      </c>
    </row>
    <row r="63" spans="1:6" ht="30" customHeight="1">
      <c r="A63" s="10" t="s">
        <v>188</v>
      </c>
      <c r="B63" s="11"/>
      <c r="C63" s="12"/>
      <c r="D63" s="11"/>
      <c r="E63" s="12">
        <v>946950</v>
      </c>
      <c r="F63" s="16">
        <v>946950</v>
      </c>
    </row>
    <row r="64" spans="1:6" ht="18" customHeight="1">
      <c r="A64" s="10" t="s">
        <v>189</v>
      </c>
      <c r="B64" s="11"/>
      <c r="C64" s="12"/>
      <c r="D64" s="11"/>
      <c r="E64" s="12">
        <v>901059.75</v>
      </c>
      <c r="F64" s="16">
        <v>901059.75</v>
      </c>
    </row>
    <row r="65" spans="1:6" ht="18" customHeight="1">
      <c r="A65" s="10" t="s">
        <v>190</v>
      </c>
      <c r="B65" s="11"/>
      <c r="C65" s="12"/>
      <c r="D65" s="11"/>
      <c r="E65" s="12">
        <v>800082.34</v>
      </c>
      <c r="F65" s="16">
        <v>800082.34</v>
      </c>
    </row>
    <row r="66" spans="1:6" ht="18" customHeight="1">
      <c r="A66" s="10" t="s">
        <v>191</v>
      </c>
      <c r="B66" s="11"/>
      <c r="C66" s="12"/>
      <c r="D66" s="11">
        <v>720420</v>
      </c>
      <c r="E66" s="12"/>
      <c r="F66" s="16">
        <v>720420</v>
      </c>
    </row>
    <row r="67" spans="1:6" ht="18" customHeight="1">
      <c r="A67" s="10" t="s">
        <v>192</v>
      </c>
      <c r="B67" s="11"/>
      <c r="C67" s="12"/>
      <c r="D67" s="11"/>
      <c r="E67" s="12">
        <v>695100</v>
      </c>
      <c r="F67" s="16">
        <v>695100</v>
      </c>
    </row>
    <row r="68" spans="1:6" ht="18" customHeight="1">
      <c r="A68" s="10" t="s">
        <v>193</v>
      </c>
      <c r="B68" s="11">
        <v>692840.6399999999</v>
      </c>
      <c r="C68" s="12"/>
      <c r="D68" s="11"/>
      <c r="E68" s="12"/>
      <c r="F68" s="16">
        <v>692840.6399999999</v>
      </c>
    </row>
    <row r="69" spans="1:6" ht="18" customHeight="1">
      <c r="A69" s="10" t="s">
        <v>194</v>
      </c>
      <c r="B69" s="11"/>
      <c r="C69" s="12"/>
      <c r="D69" s="11"/>
      <c r="E69" s="12">
        <v>653357.08000000007</v>
      </c>
      <c r="F69" s="16">
        <v>653357.08000000007</v>
      </c>
    </row>
    <row r="70" spans="1:6" ht="18" customHeight="1">
      <c r="A70" s="10" t="s">
        <v>195</v>
      </c>
      <c r="B70" s="11"/>
      <c r="C70" s="12"/>
      <c r="D70" s="11">
        <v>500000</v>
      </c>
      <c r="E70" s="12"/>
      <c r="F70" s="16">
        <v>500000</v>
      </c>
    </row>
    <row r="71" spans="1:6" ht="18" customHeight="1">
      <c r="A71" s="10" t="s">
        <v>196</v>
      </c>
      <c r="B71" s="11"/>
      <c r="C71" s="12">
        <v>443794.36</v>
      </c>
      <c r="D71" s="11"/>
      <c r="E71" s="12"/>
      <c r="F71" s="16">
        <v>443794.36</v>
      </c>
    </row>
    <row r="72" spans="1:6" ht="18" customHeight="1">
      <c r="A72" s="10" t="s">
        <v>197</v>
      </c>
      <c r="B72" s="11"/>
      <c r="C72" s="12"/>
      <c r="D72" s="11"/>
      <c r="E72" s="12">
        <v>424517</v>
      </c>
      <c r="F72" s="16">
        <v>424517</v>
      </c>
    </row>
    <row r="73" spans="1:6" ht="18" customHeight="1">
      <c r="A73" s="10" t="s">
        <v>198</v>
      </c>
      <c r="B73" s="11"/>
      <c r="C73" s="12"/>
      <c r="D73" s="11"/>
      <c r="E73" s="12">
        <v>414000</v>
      </c>
      <c r="F73" s="16">
        <v>414000</v>
      </c>
    </row>
    <row r="74" spans="1:6" ht="30" customHeight="1">
      <c r="A74" s="10" t="s">
        <v>199</v>
      </c>
      <c r="B74" s="11"/>
      <c r="C74" s="12"/>
      <c r="D74" s="11"/>
      <c r="E74" s="12">
        <v>407285.24</v>
      </c>
      <c r="F74" s="16">
        <v>407285.24</v>
      </c>
    </row>
    <row r="75" spans="1:6" ht="18" customHeight="1">
      <c r="A75" s="10" t="s">
        <v>200</v>
      </c>
      <c r="B75" s="11"/>
      <c r="C75" s="12">
        <v>390003.14</v>
      </c>
      <c r="D75" s="11"/>
      <c r="E75" s="12"/>
      <c r="F75" s="16">
        <v>390003.14</v>
      </c>
    </row>
    <row r="76" spans="1:6" ht="18" customHeight="1">
      <c r="A76" s="10" t="s">
        <v>201</v>
      </c>
      <c r="B76" s="11">
        <v>107100</v>
      </c>
      <c r="C76" s="12">
        <v>241815.47</v>
      </c>
      <c r="D76" s="11"/>
      <c r="E76" s="12"/>
      <c r="F76" s="16">
        <v>348915.47</v>
      </c>
    </row>
    <row r="77" spans="1:6" ht="18" customHeight="1">
      <c r="A77" s="10" t="s">
        <v>202</v>
      </c>
      <c r="B77" s="11">
        <v>324311.18</v>
      </c>
      <c r="C77" s="12"/>
      <c r="D77" s="11"/>
      <c r="E77" s="12"/>
      <c r="F77" s="16">
        <v>324311.18</v>
      </c>
    </row>
    <row r="78" spans="1:6" ht="18" customHeight="1">
      <c r="A78" s="10" t="s">
        <v>203</v>
      </c>
      <c r="B78" s="11"/>
      <c r="C78" s="12">
        <v>322444.36000000004</v>
      </c>
      <c r="D78" s="11"/>
      <c r="E78" s="12"/>
      <c r="F78" s="16">
        <v>322444.36000000004</v>
      </c>
    </row>
    <row r="79" spans="1:6" ht="18" customHeight="1">
      <c r="A79" s="10" t="s">
        <v>204</v>
      </c>
      <c r="B79" s="11"/>
      <c r="C79" s="12">
        <v>317134.46000000002</v>
      </c>
      <c r="D79" s="11"/>
      <c r="E79" s="12"/>
      <c r="F79" s="16">
        <v>317134.46000000002</v>
      </c>
    </row>
    <row r="80" spans="1:6" ht="18" customHeight="1">
      <c r="A80" s="10" t="s">
        <v>205</v>
      </c>
      <c r="B80" s="11">
        <v>302393.27</v>
      </c>
      <c r="C80" s="12"/>
      <c r="D80" s="11"/>
      <c r="E80" s="12"/>
      <c r="F80" s="16">
        <v>302393.27</v>
      </c>
    </row>
    <row r="81" spans="1:6" ht="18" customHeight="1">
      <c r="A81" s="10" t="s">
        <v>206</v>
      </c>
      <c r="B81" s="11">
        <v>300000</v>
      </c>
      <c r="C81" s="12"/>
      <c r="D81" s="11"/>
      <c r="E81" s="12"/>
      <c r="F81" s="16">
        <v>300000</v>
      </c>
    </row>
    <row r="82" spans="1:6" ht="18" customHeight="1">
      <c r="A82" s="10" t="s">
        <v>207</v>
      </c>
      <c r="B82" s="11">
        <v>224282.55000000002</v>
      </c>
      <c r="C82" s="12">
        <v>62652.37</v>
      </c>
      <c r="D82" s="11"/>
      <c r="E82" s="12"/>
      <c r="F82" s="16">
        <v>286934.92000000004</v>
      </c>
    </row>
    <row r="83" spans="1:6" ht="18" customHeight="1">
      <c r="A83" s="10" t="s">
        <v>208</v>
      </c>
      <c r="B83" s="11"/>
      <c r="C83" s="12"/>
      <c r="D83" s="11"/>
      <c r="E83" s="12">
        <v>257845.02000000002</v>
      </c>
      <c r="F83" s="16">
        <v>257845.02000000002</v>
      </c>
    </row>
    <row r="84" spans="1:6" ht="18" customHeight="1">
      <c r="A84" s="10" t="s">
        <v>209</v>
      </c>
      <c r="B84" s="11">
        <v>220254.75</v>
      </c>
      <c r="C84" s="12"/>
      <c r="D84" s="11"/>
      <c r="E84" s="12"/>
      <c r="F84" s="16">
        <v>220254.75</v>
      </c>
    </row>
    <row r="85" spans="1:6" ht="18" customHeight="1">
      <c r="A85" s="10" t="s">
        <v>210</v>
      </c>
      <c r="B85" s="11"/>
      <c r="C85" s="12">
        <v>217456.14999999997</v>
      </c>
      <c r="D85" s="11"/>
      <c r="E85" s="12"/>
      <c r="F85" s="16">
        <v>217456.14999999997</v>
      </c>
    </row>
    <row r="86" spans="1:6" ht="18" customHeight="1">
      <c r="A86" s="10" t="s">
        <v>211</v>
      </c>
      <c r="B86" s="11">
        <v>68027.210000000006</v>
      </c>
      <c r="C86" s="12">
        <v>108459.87</v>
      </c>
      <c r="D86" s="11"/>
      <c r="E86" s="12"/>
      <c r="F86" s="16">
        <v>176487.08000000002</v>
      </c>
    </row>
    <row r="87" spans="1:6" ht="18" customHeight="1">
      <c r="A87" s="10" t="s">
        <v>212</v>
      </c>
      <c r="B87" s="11"/>
      <c r="C87" s="12">
        <v>172542.35000000003</v>
      </c>
      <c r="D87" s="11"/>
      <c r="E87" s="12"/>
      <c r="F87" s="16">
        <v>172542.35000000003</v>
      </c>
    </row>
    <row r="88" spans="1:6" ht="18" customHeight="1">
      <c r="A88" s="10" t="s">
        <v>213</v>
      </c>
      <c r="B88" s="11">
        <v>172531.91999999998</v>
      </c>
      <c r="C88" s="12"/>
      <c r="D88" s="11"/>
      <c r="E88" s="12"/>
      <c r="F88" s="16">
        <v>172531.91999999998</v>
      </c>
    </row>
    <row r="89" spans="1:6" ht="18" customHeight="1">
      <c r="A89" s="10" t="s">
        <v>214</v>
      </c>
      <c r="B89" s="11">
        <v>170000</v>
      </c>
      <c r="C89" s="12"/>
      <c r="D89" s="11"/>
      <c r="E89" s="12"/>
      <c r="F89" s="16">
        <v>170000</v>
      </c>
    </row>
    <row r="90" spans="1:6" ht="18" customHeight="1">
      <c r="A90" s="10" t="s">
        <v>215</v>
      </c>
      <c r="B90" s="11">
        <v>148442.53999999998</v>
      </c>
      <c r="C90" s="12"/>
      <c r="D90" s="11"/>
      <c r="E90" s="12"/>
      <c r="F90" s="16">
        <v>148442.53999999998</v>
      </c>
    </row>
    <row r="91" spans="1:6" ht="18" customHeight="1">
      <c r="A91" s="10" t="s">
        <v>216</v>
      </c>
      <c r="B91" s="11">
        <v>34355.72</v>
      </c>
      <c r="C91" s="12">
        <v>112471.87</v>
      </c>
      <c r="D91" s="11"/>
      <c r="E91" s="12"/>
      <c r="F91" s="16">
        <v>146827.59</v>
      </c>
    </row>
    <row r="92" spans="1:6" ht="18" customHeight="1">
      <c r="A92" s="10" t="s">
        <v>217</v>
      </c>
      <c r="B92" s="11"/>
      <c r="C92" s="12"/>
      <c r="D92" s="11">
        <v>130000</v>
      </c>
      <c r="E92" s="12"/>
      <c r="F92" s="16">
        <v>130000</v>
      </c>
    </row>
    <row r="93" spans="1:6" ht="18" customHeight="1">
      <c r="A93" s="10" t="s">
        <v>218</v>
      </c>
      <c r="B93" s="11"/>
      <c r="C93" s="12">
        <v>126865.70999999999</v>
      </c>
      <c r="D93" s="11"/>
      <c r="E93" s="12"/>
      <c r="F93" s="16">
        <v>126865.70999999999</v>
      </c>
    </row>
    <row r="94" spans="1:6" ht="18" customHeight="1">
      <c r="A94" s="10" t="s">
        <v>219</v>
      </c>
      <c r="B94" s="11"/>
      <c r="C94" s="12"/>
      <c r="D94" s="11"/>
      <c r="E94" s="12">
        <v>123008</v>
      </c>
      <c r="F94" s="16">
        <v>123008</v>
      </c>
    </row>
    <row r="95" spans="1:6" ht="18" customHeight="1">
      <c r="A95" s="10" t="s">
        <v>220</v>
      </c>
      <c r="B95" s="11">
        <v>119008.39</v>
      </c>
      <c r="C95" s="12"/>
      <c r="D95" s="11"/>
      <c r="E95" s="12"/>
      <c r="F95" s="16">
        <v>119008.39</v>
      </c>
    </row>
    <row r="96" spans="1:6" ht="18" customHeight="1">
      <c r="A96" s="10" t="s">
        <v>221</v>
      </c>
      <c r="B96" s="11">
        <v>118000</v>
      </c>
      <c r="C96" s="12"/>
      <c r="D96" s="11"/>
      <c r="E96" s="12"/>
      <c r="F96" s="16">
        <v>118000</v>
      </c>
    </row>
    <row r="97" spans="1:6" ht="18" customHeight="1">
      <c r="A97" s="10" t="s">
        <v>222</v>
      </c>
      <c r="B97" s="11"/>
      <c r="C97" s="12"/>
      <c r="D97" s="11"/>
      <c r="E97" s="12">
        <v>109770</v>
      </c>
      <c r="F97" s="16">
        <v>109770</v>
      </c>
    </row>
    <row r="98" spans="1:6" ht="18" customHeight="1">
      <c r="A98" s="10" t="s">
        <v>223</v>
      </c>
      <c r="B98" s="11">
        <v>108671.48</v>
      </c>
      <c r="C98" s="12"/>
      <c r="D98" s="11"/>
      <c r="E98" s="12"/>
      <c r="F98" s="16">
        <v>108671.48</v>
      </c>
    </row>
    <row r="99" spans="1:6" ht="18" customHeight="1">
      <c r="A99" s="10" t="s">
        <v>224</v>
      </c>
      <c r="B99" s="11">
        <v>104561</v>
      </c>
      <c r="C99" s="12"/>
      <c r="D99" s="11"/>
      <c r="E99" s="12"/>
      <c r="F99" s="16">
        <v>104561</v>
      </c>
    </row>
    <row r="100" spans="1:6" ht="18" customHeight="1">
      <c r="A100" s="10" t="s">
        <v>225</v>
      </c>
      <c r="B100" s="11">
        <v>100000</v>
      </c>
      <c r="C100" s="12"/>
      <c r="D100" s="11"/>
      <c r="E100" s="12"/>
      <c r="F100" s="16">
        <v>100000</v>
      </c>
    </row>
    <row r="101" spans="1:6" ht="18" customHeight="1">
      <c r="A101" s="10" t="s">
        <v>226</v>
      </c>
      <c r="B101" s="11"/>
      <c r="C101" s="12"/>
      <c r="D101" s="11"/>
      <c r="E101" s="12">
        <v>100000</v>
      </c>
      <c r="F101" s="16">
        <v>100000</v>
      </c>
    </row>
    <row r="102" spans="1:6" ht="18" customHeight="1">
      <c r="A102" s="10" t="s">
        <v>227</v>
      </c>
      <c r="B102" s="11"/>
      <c r="C102" s="12">
        <v>83653.929999999993</v>
      </c>
      <c r="D102" s="11"/>
      <c r="E102" s="12"/>
      <c r="F102" s="16">
        <v>83653.929999999993</v>
      </c>
    </row>
    <row r="103" spans="1:6" ht="18" customHeight="1">
      <c r="A103" s="10" t="s">
        <v>228</v>
      </c>
      <c r="B103" s="11"/>
      <c r="C103" s="12"/>
      <c r="D103" s="11">
        <v>75000</v>
      </c>
      <c r="E103" s="12"/>
      <c r="F103" s="16">
        <v>75000</v>
      </c>
    </row>
    <row r="104" spans="1:6" ht="18" customHeight="1">
      <c r="A104" s="10" t="s">
        <v>229</v>
      </c>
      <c r="B104" s="11"/>
      <c r="C104" s="12"/>
      <c r="D104" s="11">
        <v>72000</v>
      </c>
      <c r="E104" s="12"/>
      <c r="F104" s="16">
        <v>72000</v>
      </c>
    </row>
    <row r="105" spans="1:6" ht="18" customHeight="1">
      <c r="A105" s="10" t="s">
        <v>230</v>
      </c>
      <c r="B105" s="11">
        <v>63531.48</v>
      </c>
      <c r="C105" s="12"/>
      <c r="D105" s="11"/>
      <c r="E105" s="12"/>
      <c r="F105" s="16">
        <v>63531.48</v>
      </c>
    </row>
    <row r="106" spans="1:6" ht="18" customHeight="1">
      <c r="A106" s="10" t="s">
        <v>231</v>
      </c>
      <c r="B106" s="11"/>
      <c r="C106" s="12"/>
      <c r="D106" s="11"/>
      <c r="E106" s="12">
        <v>60000</v>
      </c>
      <c r="F106" s="16">
        <v>60000</v>
      </c>
    </row>
    <row r="107" spans="1:6" ht="18" customHeight="1">
      <c r="A107" s="10" t="s">
        <v>232</v>
      </c>
      <c r="B107" s="11">
        <v>58695.91</v>
      </c>
      <c r="C107" s="12"/>
      <c r="D107" s="11"/>
      <c r="E107" s="12"/>
      <c r="F107" s="16">
        <v>58695.91</v>
      </c>
    </row>
    <row r="108" spans="1:6" ht="18" customHeight="1">
      <c r="A108" s="10" t="s">
        <v>233</v>
      </c>
      <c r="B108" s="11">
        <v>50333.51</v>
      </c>
      <c r="C108" s="12"/>
      <c r="D108" s="11"/>
      <c r="E108" s="12"/>
      <c r="F108" s="16">
        <v>50333.51</v>
      </c>
    </row>
    <row r="109" spans="1:6" ht="18" customHeight="1">
      <c r="A109" s="10" t="s">
        <v>234</v>
      </c>
      <c r="B109" s="11"/>
      <c r="C109" s="12"/>
      <c r="D109" s="11"/>
      <c r="E109" s="12">
        <v>47925</v>
      </c>
      <c r="F109" s="16">
        <v>47925</v>
      </c>
    </row>
    <row r="110" spans="1:6" ht="18" customHeight="1">
      <c r="A110" s="10" t="s">
        <v>235</v>
      </c>
      <c r="B110" s="11">
        <v>43586.34</v>
      </c>
      <c r="C110" s="12"/>
      <c r="D110" s="11"/>
      <c r="E110" s="12"/>
      <c r="F110" s="16">
        <v>43586.34</v>
      </c>
    </row>
    <row r="111" spans="1:6" ht="18" customHeight="1">
      <c r="A111" s="10" t="s">
        <v>236</v>
      </c>
      <c r="B111" s="11"/>
      <c r="C111" s="12"/>
      <c r="D111" s="11"/>
      <c r="E111" s="12">
        <v>42600</v>
      </c>
      <c r="F111" s="16">
        <v>42600</v>
      </c>
    </row>
    <row r="112" spans="1:6" ht="18" customHeight="1">
      <c r="A112" s="10" t="s">
        <v>237</v>
      </c>
      <c r="B112" s="11">
        <v>34784</v>
      </c>
      <c r="C112" s="12"/>
      <c r="D112" s="11"/>
      <c r="E112" s="12"/>
      <c r="F112" s="16">
        <v>34784</v>
      </c>
    </row>
    <row r="113" spans="1:6" ht="18" customHeight="1">
      <c r="A113" s="10" t="s">
        <v>238</v>
      </c>
      <c r="B113" s="11">
        <v>30000</v>
      </c>
      <c r="C113" s="12"/>
      <c r="D113" s="11"/>
      <c r="E113" s="12"/>
      <c r="F113" s="16">
        <v>30000</v>
      </c>
    </row>
    <row r="114" spans="1:6" ht="18" customHeight="1">
      <c r="A114" s="10" t="s">
        <v>239</v>
      </c>
      <c r="B114" s="11"/>
      <c r="C114" s="12">
        <v>21868.979999999996</v>
      </c>
      <c r="D114" s="11"/>
      <c r="E114" s="12"/>
      <c r="F114" s="16">
        <v>21868.979999999996</v>
      </c>
    </row>
    <row r="115" spans="1:6" ht="18" customHeight="1">
      <c r="A115" s="10" t="s">
        <v>240</v>
      </c>
      <c r="B115" s="11">
        <v>16447.37</v>
      </c>
      <c r="C115" s="12"/>
      <c r="D115" s="11"/>
      <c r="E115" s="12"/>
      <c r="F115" s="16">
        <v>16447.37</v>
      </c>
    </row>
    <row r="116" spans="1:6" ht="18" customHeight="1">
      <c r="A116" s="10" t="s">
        <v>241</v>
      </c>
      <c r="B116" s="11">
        <v>15266.84</v>
      </c>
      <c r="C116" s="12"/>
      <c r="D116" s="11"/>
      <c r="E116" s="12"/>
      <c r="F116" s="16">
        <v>15266.84</v>
      </c>
    </row>
    <row r="117" spans="1:6" ht="18" customHeight="1">
      <c r="A117" s="10" t="s">
        <v>242</v>
      </c>
      <c r="B117" s="11"/>
      <c r="C117" s="12"/>
      <c r="D117" s="11"/>
      <c r="E117" s="12">
        <v>11041.47</v>
      </c>
      <c r="F117" s="16">
        <v>11041.47</v>
      </c>
    </row>
    <row r="118" spans="1:6" ht="18" customHeight="1">
      <c r="A118" s="10" t="s">
        <v>243</v>
      </c>
      <c r="B118" s="11">
        <v>10940.92</v>
      </c>
      <c r="C118" s="12"/>
      <c r="D118" s="11"/>
      <c r="E118" s="12"/>
      <c r="F118" s="16">
        <v>10940.92</v>
      </c>
    </row>
    <row r="119" spans="1:6" ht="18" customHeight="1">
      <c r="A119" s="10" t="s">
        <v>244</v>
      </c>
      <c r="B119" s="11"/>
      <c r="C119" s="12">
        <v>250</v>
      </c>
      <c r="D119" s="11"/>
      <c r="E119" s="12"/>
      <c r="F119" s="16">
        <v>250</v>
      </c>
    </row>
    <row r="120" spans="1:6" ht="9.9499999999999993" customHeight="1"/>
    <row r="121" spans="1:6">
      <c r="A121" s="13" t="s">
        <v>245</v>
      </c>
      <c r="B121" s="14">
        <v>3805755498.4799991</v>
      </c>
      <c r="C121" s="14">
        <v>629884270.55000031</v>
      </c>
      <c r="D121" s="14">
        <v>275463060.72000009</v>
      </c>
      <c r="E121" s="14">
        <v>164830059.13</v>
      </c>
      <c r="F121" s="14">
        <v>4875932888.8800001</v>
      </c>
    </row>
    <row r="122" spans="1:6">
      <c r="B122" s="402">
        <f>B121/F121</f>
        <v>0.78051843313089153</v>
      </c>
      <c r="C122" s="402">
        <f>C121/F121</f>
        <v>0.1291823092943932</v>
      </c>
      <c r="D122" s="402">
        <f>D121/F121</f>
        <v>5.6494432347134672E-2</v>
      </c>
      <c r="E122" s="402">
        <f>E121/F121</f>
        <v>3.3804825227580479E-2</v>
      </c>
    </row>
    <row r="123" spans="1:6" ht="19.899999999999999" customHeight="1">
      <c r="A123" s="413" t="s">
        <v>246</v>
      </c>
      <c r="B123" s="413"/>
      <c r="C123" s="413"/>
      <c r="D123" s="413"/>
      <c r="E123" s="413"/>
      <c r="F123" s="413"/>
    </row>
    <row r="124" spans="1:6" ht="19.899999999999999" customHeight="1">
      <c r="A124" s="413" t="s">
        <v>247</v>
      </c>
      <c r="B124" s="413"/>
      <c r="C124" s="413"/>
      <c r="D124" s="413"/>
      <c r="E124" s="413"/>
      <c r="F124" s="413"/>
    </row>
    <row r="125" spans="1:6" ht="19.899999999999999" customHeight="1">
      <c r="A125" s="413" t="s">
        <v>248</v>
      </c>
      <c r="B125" s="413"/>
      <c r="C125" s="413"/>
      <c r="D125" s="413"/>
      <c r="E125" s="413"/>
      <c r="F125" s="413"/>
    </row>
    <row r="126" spans="1:6" ht="19.899999999999999" customHeight="1">
      <c r="A126" s="413" t="s">
        <v>249</v>
      </c>
      <c r="B126" s="413"/>
      <c r="C126" s="413"/>
      <c r="D126" s="413"/>
      <c r="E126" s="413"/>
      <c r="F126" s="413"/>
    </row>
    <row r="127" spans="1:6" ht="19.899999999999999" customHeight="1">
      <c r="A127" s="413" t="s">
        <v>250</v>
      </c>
      <c r="B127" s="413"/>
      <c r="C127" s="413"/>
      <c r="D127" s="413"/>
      <c r="E127" s="413"/>
      <c r="F127" s="413"/>
    </row>
    <row r="128" spans="1:6" ht="19.899999999999999" customHeight="1">
      <c r="A128" s="411" t="s">
        <v>251</v>
      </c>
      <c r="B128" s="411"/>
      <c r="C128" s="411"/>
      <c r="D128" s="411"/>
      <c r="E128" s="411"/>
      <c r="F128" s="411"/>
    </row>
    <row r="129" s="1" customFormat="1" ht="19.899999999999999" customHeight="1"/>
    <row r="130" s="1" customFormat="1" ht="19.899999999999999" customHeight="1"/>
    <row r="131" s="1" customFormat="1" ht="19.899999999999999" customHeight="1"/>
    <row r="132" s="1" customFormat="1" ht="19.899999999999999" customHeight="1"/>
  </sheetData>
  <mergeCells count="7">
    <mergeCell ref="A128:F128"/>
    <mergeCell ref="A1:F1"/>
    <mergeCell ref="A123:F123"/>
    <mergeCell ref="A124:F124"/>
    <mergeCell ref="A125:F125"/>
    <mergeCell ref="A126:F126"/>
    <mergeCell ref="A127:F1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C329-2072-4106-98CF-D60F019B8BDE}">
  <dimension ref="A1:B222"/>
  <sheetViews>
    <sheetView tabSelected="1" topLeftCell="A191" workbookViewId="0">
      <selection activeCell="F202" sqref="F202"/>
    </sheetView>
  </sheetViews>
  <sheetFormatPr defaultRowHeight="14.25"/>
  <cols>
    <col min="1" max="1" width="43.625" customWidth="1"/>
  </cols>
  <sheetData>
    <row r="1" spans="1:2" ht="15.75">
      <c r="A1" s="91" t="s">
        <v>404</v>
      </c>
      <c r="B1" s="86"/>
    </row>
    <row r="2" spans="1:2">
      <c r="A2" s="87"/>
      <c r="B2" s="87"/>
    </row>
    <row r="3" spans="1:2">
      <c r="A3" s="90" t="s">
        <v>405</v>
      </c>
      <c r="B3" s="87"/>
    </row>
    <row r="4" spans="1:2" ht="6.75" customHeight="1">
      <c r="A4" s="87"/>
      <c r="B4" s="87"/>
    </row>
    <row r="5" spans="1:2">
      <c r="A5" s="87" t="s">
        <v>337</v>
      </c>
      <c r="B5" s="87"/>
    </row>
    <row r="6" spans="1:2">
      <c r="A6" s="87" t="s">
        <v>406</v>
      </c>
      <c r="B6" s="87"/>
    </row>
    <row r="7" spans="1:2">
      <c r="A7" s="87" t="s">
        <v>407</v>
      </c>
      <c r="B7" s="87"/>
    </row>
    <row r="8" spans="1:2">
      <c r="A8" s="87" t="s">
        <v>408</v>
      </c>
      <c r="B8" s="87"/>
    </row>
    <row r="9" spans="1:2">
      <c r="A9" s="87" t="s">
        <v>401</v>
      </c>
      <c r="B9" s="87"/>
    </row>
    <row r="10" spans="1:2" ht="6.75" customHeight="1">
      <c r="A10" s="87"/>
      <c r="B10" s="87"/>
    </row>
    <row r="11" spans="1:2">
      <c r="A11" s="90" t="s">
        <v>409</v>
      </c>
      <c r="B11" s="87"/>
    </row>
    <row r="12" spans="1:2" ht="6.75" customHeight="1">
      <c r="A12" s="87"/>
      <c r="B12" s="87"/>
    </row>
    <row r="13" spans="1:2">
      <c r="A13" s="92" t="s">
        <v>410</v>
      </c>
      <c r="B13" s="87"/>
    </row>
    <row r="14" spans="1:2">
      <c r="A14" s="87" t="s">
        <v>411</v>
      </c>
      <c r="B14" s="87"/>
    </row>
    <row r="15" spans="1:2" ht="5.25" customHeight="1">
      <c r="A15" s="87"/>
      <c r="B15" s="87"/>
    </row>
    <row r="16" spans="1:2">
      <c r="A16" s="90" t="s">
        <v>19</v>
      </c>
      <c r="B16" s="87"/>
    </row>
    <row r="17" spans="1:2" ht="6.75" customHeight="1">
      <c r="A17" s="87"/>
      <c r="B17" s="87"/>
    </row>
    <row r="18" spans="1:2">
      <c r="A18" s="92" t="s">
        <v>410</v>
      </c>
      <c r="B18" s="87"/>
    </row>
    <row r="19" spans="1:2">
      <c r="A19" s="87" t="s">
        <v>412</v>
      </c>
      <c r="B19" s="87"/>
    </row>
    <row r="20" spans="1:2">
      <c r="A20" s="87" t="s">
        <v>413</v>
      </c>
      <c r="B20" s="87"/>
    </row>
    <row r="21" spans="1:2">
      <c r="A21" s="87" t="s">
        <v>414</v>
      </c>
      <c r="B21" s="87"/>
    </row>
    <row r="22" spans="1:2" ht="5.25" customHeight="1">
      <c r="A22" s="87"/>
      <c r="B22" s="87"/>
    </row>
    <row r="23" spans="1:2">
      <c r="A23" s="92" t="s">
        <v>415</v>
      </c>
      <c r="B23" s="87"/>
    </row>
    <row r="24" spans="1:2">
      <c r="A24" s="87" t="s">
        <v>416</v>
      </c>
      <c r="B24" s="87"/>
    </row>
    <row r="25" spans="1:2" ht="5.25" customHeight="1">
      <c r="A25" s="87"/>
      <c r="B25" s="87"/>
    </row>
    <row r="26" spans="1:2">
      <c r="A26" s="92" t="s">
        <v>417</v>
      </c>
      <c r="B26" s="87"/>
    </row>
    <row r="27" spans="1:2">
      <c r="A27" s="87" t="s">
        <v>418</v>
      </c>
      <c r="B27" s="87"/>
    </row>
    <row r="28" spans="1:2">
      <c r="A28" s="87" t="s">
        <v>419</v>
      </c>
      <c r="B28" s="87"/>
    </row>
    <row r="29" spans="1:2">
      <c r="A29" s="87" t="s">
        <v>420</v>
      </c>
      <c r="B29" s="87"/>
    </row>
    <row r="30" spans="1:2">
      <c r="A30" s="87" t="s">
        <v>421</v>
      </c>
      <c r="B30" s="87"/>
    </row>
    <row r="31" spans="1:2">
      <c r="A31" s="87" t="s">
        <v>422</v>
      </c>
      <c r="B31" s="87"/>
    </row>
    <row r="32" spans="1:2">
      <c r="A32" s="87" t="s">
        <v>423</v>
      </c>
      <c r="B32" s="87"/>
    </row>
    <row r="33" spans="1:2">
      <c r="A33" s="87" t="s">
        <v>424</v>
      </c>
      <c r="B33" s="87"/>
    </row>
    <row r="34" spans="1:2">
      <c r="A34" s="87" t="s">
        <v>425</v>
      </c>
      <c r="B34" s="87"/>
    </row>
    <row r="35" spans="1:2" ht="5.25" customHeight="1">
      <c r="A35" s="87"/>
      <c r="B35" s="87"/>
    </row>
    <row r="36" spans="1:2">
      <c r="A36" s="92" t="s">
        <v>426</v>
      </c>
      <c r="B36" s="87"/>
    </row>
    <row r="37" spans="1:2">
      <c r="A37" s="87" t="s">
        <v>427</v>
      </c>
      <c r="B37" s="87"/>
    </row>
    <row r="38" spans="1:2" ht="6.75" customHeight="1">
      <c r="A38" s="87"/>
      <c r="B38" s="87"/>
    </row>
    <row r="39" spans="1:2">
      <c r="A39" s="92" t="s">
        <v>428</v>
      </c>
      <c r="B39" s="87"/>
    </row>
    <row r="40" spans="1:2">
      <c r="A40" s="88" t="s">
        <v>429</v>
      </c>
      <c r="B40" s="87"/>
    </row>
    <row r="41" spans="1:2">
      <c r="A41" s="87" t="s">
        <v>430</v>
      </c>
      <c r="B41" s="87"/>
    </row>
    <row r="42" spans="1:2">
      <c r="A42" s="87" t="s">
        <v>427</v>
      </c>
      <c r="B42" s="87"/>
    </row>
    <row r="43" spans="1:2">
      <c r="A43" s="87" t="s">
        <v>431</v>
      </c>
      <c r="B43" s="87"/>
    </row>
    <row r="44" spans="1:2">
      <c r="A44" s="87" t="s">
        <v>432</v>
      </c>
      <c r="B44" s="87"/>
    </row>
    <row r="45" spans="1:2">
      <c r="A45" s="87" t="s">
        <v>433</v>
      </c>
      <c r="B45" s="87"/>
    </row>
    <row r="46" spans="1:2">
      <c r="A46" s="87" t="s">
        <v>434</v>
      </c>
      <c r="B46" s="87"/>
    </row>
    <row r="47" spans="1:2">
      <c r="A47" s="87" t="s">
        <v>435</v>
      </c>
      <c r="B47" s="87"/>
    </row>
    <row r="48" spans="1:2">
      <c r="A48" s="87" t="s">
        <v>436</v>
      </c>
      <c r="B48" s="87"/>
    </row>
    <row r="49" spans="1:2">
      <c r="A49" s="87" t="s">
        <v>437</v>
      </c>
      <c r="B49" s="87"/>
    </row>
    <row r="50" spans="1:2">
      <c r="A50" s="87" t="s">
        <v>438</v>
      </c>
      <c r="B50" s="87"/>
    </row>
    <row r="51" spans="1:2">
      <c r="A51" s="87" t="s">
        <v>439</v>
      </c>
      <c r="B51" s="87"/>
    </row>
    <row r="52" spans="1:2">
      <c r="A52" s="87" t="s">
        <v>440</v>
      </c>
      <c r="B52" s="87"/>
    </row>
    <row r="53" spans="1:2">
      <c r="A53" s="87" t="s">
        <v>441</v>
      </c>
      <c r="B53" s="87"/>
    </row>
    <row r="54" spans="1:2" ht="6.75" customHeight="1">
      <c r="A54" s="87"/>
      <c r="B54" s="87"/>
    </row>
    <row r="55" spans="1:2">
      <c r="A55" s="90" t="s">
        <v>20</v>
      </c>
      <c r="B55" s="87"/>
    </row>
    <row r="56" spans="1:2" ht="6.75" customHeight="1">
      <c r="A56" s="87"/>
      <c r="B56" s="87"/>
    </row>
    <row r="57" spans="1:2">
      <c r="A57" s="92" t="s">
        <v>410</v>
      </c>
      <c r="B57" s="87"/>
    </row>
    <row r="58" spans="1:2">
      <c r="A58" s="87" t="s">
        <v>442</v>
      </c>
      <c r="B58" s="87"/>
    </row>
    <row r="59" spans="1:2">
      <c r="A59" s="87" t="s">
        <v>443</v>
      </c>
      <c r="B59" s="87"/>
    </row>
    <row r="60" spans="1:2" ht="6.75" customHeight="1">
      <c r="A60" s="87"/>
      <c r="B60" s="87"/>
    </row>
    <row r="61" spans="1:2">
      <c r="A61" s="92" t="s">
        <v>444</v>
      </c>
      <c r="B61" s="87"/>
    </row>
    <row r="62" spans="1:2">
      <c r="A62" s="87" t="s">
        <v>445</v>
      </c>
      <c r="B62" s="87"/>
    </row>
    <row r="63" spans="1:2" ht="6.75" customHeight="1">
      <c r="A63" s="87"/>
      <c r="B63" s="87"/>
    </row>
    <row r="64" spans="1:2">
      <c r="A64" s="92" t="s">
        <v>446</v>
      </c>
      <c r="B64" s="87"/>
    </row>
    <row r="65" spans="1:2">
      <c r="A65" s="87" t="s">
        <v>325</v>
      </c>
      <c r="B65" s="87"/>
    </row>
    <row r="66" spans="1:2">
      <c r="A66" s="87" t="s">
        <v>447</v>
      </c>
      <c r="B66" s="87"/>
    </row>
    <row r="67" spans="1:2">
      <c r="A67" s="87" t="s">
        <v>448</v>
      </c>
      <c r="B67" s="87"/>
    </row>
    <row r="68" spans="1:2">
      <c r="A68" s="87" t="s">
        <v>360</v>
      </c>
      <c r="B68" s="87"/>
    </row>
    <row r="69" spans="1:2">
      <c r="A69" s="87" t="s">
        <v>449</v>
      </c>
      <c r="B69" s="87"/>
    </row>
    <row r="70" spans="1:2">
      <c r="A70" s="87" t="s">
        <v>450</v>
      </c>
      <c r="B70" s="87"/>
    </row>
    <row r="71" spans="1:2">
      <c r="A71" s="87" t="s">
        <v>451</v>
      </c>
      <c r="B71" s="87"/>
    </row>
    <row r="72" spans="1:2">
      <c r="A72" s="87" t="s">
        <v>452</v>
      </c>
      <c r="B72" s="87"/>
    </row>
    <row r="73" spans="1:2">
      <c r="A73" s="87" t="s">
        <v>453</v>
      </c>
      <c r="B73" s="87"/>
    </row>
    <row r="74" spans="1:2" ht="6.75" customHeight="1">
      <c r="A74" s="87"/>
      <c r="B74" s="87"/>
    </row>
    <row r="75" spans="1:2">
      <c r="A75" s="92" t="s">
        <v>454</v>
      </c>
      <c r="B75" s="87"/>
    </row>
    <row r="76" spans="1:2">
      <c r="A76" s="87" t="s">
        <v>455</v>
      </c>
      <c r="B76" s="87"/>
    </row>
    <row r="77" spans="1:2">
      <c r="A77" s="88" t="s">
        <v>456</v>
      </c>
      <c r="B77" s="87"/>
    </row>
    <row r="78" spans="1:2">
      <c r="A78" s="87" t="s">
        <v>344</v>
      </c>
      <c r="B78" s="87"/>
    </row>
    <row r="79" spans="1:2">
      <c r="A79" s="87" t="s">
        <v>457</v>
      </c>
      <c r="B79" s="87"/>
    </row>
    <row r="80" spans="1:2">
      <c r="A80" s="87" t="s">
        <v>458</v>
      </c>
      <c r="B80" s="87"/>
    </row>
    <row r="81" spans="1:2">
      <c r="A81" s="87" t="s">
        <v>459</v>
      </c>
      <c r="B81" s="87"/>
    </row>
    <row r="82" spans="1:2">
      <c r="A82" s="87" t="s">
        <v>460</v>
      </c>
      <c r="B82" s="87"/>
    </row>
    <row r="83" spans="1:2">
      <c r="A83" s="87" t="s">
        <v>461</v>
      </c>
      <c r="B83" s="87"/>
    </row>
    <row r="84" spans="1:2" ht="6.75" customHeight="1">
      <c r="A84" s="87"/>
      <c r="B84" s="87"/>
    </row>
    <row r="85" spans="1:2">
      <c r="A85" s="92" t="s">
        <v>462</v>
      </c>
      <c r="B85" s="87"/>
    </row>
    <row r="86" spans="1:2">
      <c r="A86" s="87" t="s">
        <v>463</v>
      </c>
      <c r="B86" s="87"/>
    </row>
    <row r="87" spans="1:2" ht="6.75" customHeight="1">
      <c r="A87" s="87"/>
      <c r="B87" s="87"/>
    </row>
    <row r="88" spans="1:2">
      <c r="A88" s="92" t="s">
        <v>464</v>
      </c>
      <c r="B88" s="87"/>
    </row>
    <row r="89" spans="1:2">
      <c r="A89" s="87" t="s">
        <v>465</v>
      </c>
      <c r="B89" s="87"/>
    </row>
    <row r="90" spans="1:2" ht="6.75" customHeight="1">
      <c r="A90" s="87"/>
      <c r="B90" s="87"/>
    </row>
    <row r="91" spans="1:2">
      <c r="A91" s="90" t="s">
        <v>21</v>
      </c>
      <c r="B91" s="87"/>
    </row>
    <row r="92" spans="1:2" ht="6.75" customHeight="1">
      <c r="A92" s="87"/>
      <c r="B92" s="87"/>
    </row>
    <row r="93" spans="1:2">
      <c r="A93" s="92" t="s">
        <v>575</v>
      </c>
      <c r="B93" s="87"/>
    </row>
    <row r="94" spans="1:2">
      <c r="A94" s="87" t="s">
        <v>466</v>
      </c>
      <c r="B94" s="87"/>
    </row>
    <row r="95" spans="1:2">
      <c r="A95" s="87" t="s">
        <v>467</v>
      </c>
      <c r="B95" s="87"/>
    </row>
    <row r="96" spans="1:2">
      <c r="A96" s="87" t="s">
        <v>468</v>
      </c>
      <c r="B96" s="87"/>
    </row>
    <row r="97" spans="1:2" ht="6.75" customHeight="1">
      <c r="A97" s="87"/>
      <c r="B97" s="87"/>
    </row>
    <row r="98" spans="1:2">
      <c r="A98" s="92" t="s">
        <v>469</v>
      </c>
      <c r="B98" s="87"/>
    </row>
    <row r="99" spans="1:2">
      <c r="A99" s="87" t="s">
        <v>470</v>
      </c>
      <c r="B99" s="87"/>
    </row>
    <row r="100" spans="1:2" ht="6.75" customHeight="1">
      <c r="A100" s="87"/>
      <c r="B100" s="87"/>
    </row>
    <row r="101" spans="1:2">
      <c r="A101" s="92" t="s">
        <v>471</v>
      </c>
      <c r="B101" s="87"/>
    </row>
    <row r="102" spans="1:2">
      <c r="A102" s="87" t="s">
        <v>472</v>
      </c>
      <c r="B102" s="87"/>
    </row>
    <row r="103" spans="1:2">
      <c r="A103" s="87" t="s">
        <v>473</v>
      </c>
      <c r="B103" s="87"/>
    </row>
    <row r="104" spans="1:2">
      <c r="A104" s="87" t="s">
        <v>474</v>
      </c>
      <c r="B104" s="87"/>
    </row>
    <row r="105" spans="1:2">
      <c r="A105" s="87" t="s">
        <v>475</v>
      </c>
      <c r="B105" s="87"/>
    </row>
    <row r="106" spans="1:2" ht="6.75" customHeight="1">
      <c r="A106" s="87"/>
      <c r="B106" s="87"/>
    </row>
    <row r="107" spans="1:2">
      <c r="A107" s="92" t="s">
        <v>476</v>
      </c>
      <c r="B107" s="87"/>
    </row>
    <row r="108" spans="1:2">
      <c r="A108" s="87" t="s">
        <v>477</v>
      </c>
      <c r="B108" s="87"/>
    </row>
    <row r="109" spans="1:2">
      <c r="A109" s="87" t="s">
        <v>340</v>
      </c>
      <c r="B109" s="87"/>
    </row>
    <row r="110" spans="1:2">
      <c r="A110" s="87" t="s">
        <v>478</v>
      </c>
      <c r="B110" s="87"/>
    </row>
    <row r="111" spans="1:2">
      <c r="A111" s="87" t="s">
        <v>352</v>
      </c>
      <c r="B111" s="87"/>
    </row>
    <row r="112" spans="1:2">
      <c r="A112" s="87" t="s">
        <v>479</v>
      </c>
      <c r="B112" s="87"/>
    </row>
    <row r="113" spans="1:2">
      <c r="A113" s="87" t="s">
        <v>480</v>
      </c>
      <c r="B113" s="87"/>
    </row>
    <row r="114" spans="1:2" ht="6.75" customHeight="1">
      <c r="A114" s="87"/>
      <c r="B114" s="87"/>
    </row>
    <row r="115" spans="1:2">
      <c r="A115" s="92" t="s">
        <v>481</v>
      </c>
      <c r="B115" s="87"/>
    </row>
    <row r="116" spans="1:2">
      <c r="A116" s="89" t="s">
        <v>482</v>
      </c>
      <c r="B116" s="87"/>
    </row>
    <row r="117" spans="1:2" ht="6.75" customHeight="1">
      <c r="A117" s="87"/>
      <c r="B117" s="87"/>
    </row>
    <row r="118" spans="1:2">
      <c r="A118" s="92" t="s">
        <v>483</v>
      </c>
      <c r="B118" s="87"/>
    </row>
    <row r="119" spans="1:2">
      <c r="A119" s="87" t="s">
        <v>484</v>
      </c>
      <c r="B119" s="87"/>
    </row>
    <row r="120" spans="1:2">
      <c r="A120" s="87" t="s">
        <v>485</v>
      </c>
      <c r="B120" s="87"/>
    </row>
    <row r="121" spans="1:2">
      <c r="A121" s="87" t="s">
        <v>486</v>
      </c>
      <c r="B121" s="87"/>
    </row>
    <row r="122" spans="1:2">
      <c r="A122" s="87" t="s">
        <v>487</v>
      </c>
      <c r="B122" s="87"/>
    </row>
    <row r="123" spans="1:2">
      <c r="A123" s="87" t="s">
        <v>488</v>
      </c>
      <c r="B123" s="87"/>
    </row>
    <row r="124" spans="1:2">
      <c r="A124" s="87" t="s">
        <v>489</v>
      </c>
      <c r="B124" s="87"/>
    </row>
    <row r="125" spans="1:2">
      <c r="A125" s="87" t="s">
        <v>490</v>
      </c>
      <c r="B125" s="87"/>
    </row>
    <row r="126" spans="1:2">
      <c r="A126" s="87" t="s">
        <v>491</v>
      </c>
      <c r="B126" s="87"/>
    </row>
    <row r="127" spans="1:2">
      <c r="A127" s="87" t="s">
        <v>492</v>
      </c>
      <c r="B127" s="87"/>
    </row>
    <row r="128" spans="1:2">
      <c r="A128" s="87" t="s">
        <v>493</v>
      </c>
      <c r="B128" s="87"/>
    </row>
    <row r="129" spans="1:2">
      <c r="A129" s="87" t="s">
        <v>494</v>
      </c>
      <c r="B129" s="87"/>
    </row>
    <row r="130" spans="1:2">
      <c r="A130" s="87" t="s">
        <v>495</v>
      </c>
      <c r="B130" s="87"/>
    </row>
    <row r="131" spans="1:2">
      <c r="A131" s="87" t="s">
        <v>496</v>
      </c>
      <c r="B131" s="87"/>
    </row>
    <row r="132" spans="1:2">
      <c r="A132" s="87" t="s">
        <v>497</v>
      </c>
      <c r="B132" s="87"/>
    </row>
    <row r="133" spans="1:2" ht="6.75" customHeight="1">
      <c r="A133" s="87"/>
      <c r="B133" s="87"/>
    </row>
    <row r="134" spans="1:2">
      <c r="A134" s="92" t="s">
        <v>498</v>
      </c>
      <c r="B134" s="87"/>
    </row>
    <row r="135" spans="1:2">
      <c r="A135" s="87" t="s">
        <v>499</v>
      </c>
      <c r="B135" s="87"/>
    </row>
    <row r="136" spans="1:2">
      <c r="A136" s="87" t="s">
        <v>500</v>
      </c>
      <c r="B136" s="87"/>
    </row>
    <row r="137" spans="1:2">
      <c r="A137" s="87" t="s">
        <v>501</v>
      </c>
      <c r="B137" s="87"/>
    </row>
    <row r="138" spans="1:2">
      <c r="A138" s="87" t="s">
        <v>502</v>
      </c>
      <c r="B138" s="87"/>
    </row>
    <row r="139" spans="1:2">
      <c r="A139" s="87" t="s">
        <v>503</v>
      </c>
      <c r="B139" s="87"/>
    </row>
    <row r="140" spans="1:2">
      <c r="A140" s="87" t="s">
        <v>504</v>
      </c>
      <c r="B140" s="87"/>
    </row>
    <row r="141" spans="1:2">
      <c r="A141" s="87" t="s">
        <v>505</v>
      </c>
      <c r="B141" s="87"/>
    </row>
    <row r="142" spans="1:2">
      <c r="A142" s="87" t="s">
        <v>506</v>
      </c>
      <c r="B142" s="87"/>
    </row>
    <row r="143" spans="1:2" ht="6" customHeight="1">
      <c r="A143" s="87"/>
      <c r="B143" s="87"/>
    </row>
    <row r="144" spans="1:2">
      <c r="A144" s="92" t="s">
        <v>507</v>
      </c>
      <c r="B144" s="87"/>
    </row>
    <row r="145" spans="1:2">
      <c r="A145" s="87" t="s">
        <v>508</v>
      </c>
      <c r="B145" s="87"/>
    </row>
    <row r="146" spans="1:2">
      <c r="A146" s="87" t="s">
        <v>335</v>
      </c>
      <c r="B146" s="87"/>
    </row>
    <row r="147" spans="1:2">
      <c r="A147" s="87" t="s">
        <v>509</v>
      </c>
      <c r="B147" s="87"/>
    </row>
    <row r="148" spans="1:2">
      <c r="A148" s="87" t="s">
        <v>347</v>
      </c>
      <c r="B148" s="87"/>
    </row>
    <row r="149" spans="1:2">
      <c r="A149" s="87" t="s">
        <v>510</v>
      </c>
      <c r="B149" s="87"/>
    </row>
    <row r="150" spans="1:2">
      <c r="A150" s="87" t="s">
        <v>511</v>
      </c>
      <c r="B150" s="87"/>
    </row>
    <row r="151" spans="1:2">
      <c r="A151" s="87" t="s">
        <v>512</v>
      </c>
      <c r="B151" s="87"/>
    </row>
    <row r="152" spans="1:2">
      <c r="A152" s="87" t="s">
        <v>513</v>
      </c>
      <c r="B152" s="87"/>
    </row>
    <row r="153" spans="1:2">
      <c r="A153" s="87" t="s">
        <v>514</v>
      </c>
      <c r="B153" s="87"/>
    </row>
    <row r="154" spans="1:2" ht="6.75" customHeight="1">
      <c r="A154" s="87"/>
      <c r="B154" s="87"/>
    </row>
    <row r="155" spans="1:2">
      <c r="A155" s="92" t="s">
        <v>515</v>
      </c>
      <c r="B155" s="87"/>
    </row>
    <row r="156" spans="1:2">
      <c r="A156" s="87" t="s">
        <v>516</v>
      </c>
      <c r="B156" s="87"/>
    </row>
    <row r="157" spans="1:2">
      <c r="A157" s="87" t="s">
        <v>517</v>
      </c>
      <c r="B157" s="87"/>
    </row>
    <row r="158" spans="1:2">
      <c r="A158" s="87" t="s">
        <v>518</v>
      </c>
      <c r="B158" s="87"/>
    </row>
    <row r="159" spans="1:2">
      <c r="A159" s="87" t="s">
        <v>519</v>
      </c>
      <c r="B159" s="87"/>
    </row>
    <row r="160" spans="1:2" ht="6.75" customHeight="1">
      <c r="A160" s="87"/>
      <c r="B160" s="87"/>
    </row>
    <row r="161" spans="1:2">
      <c r="A161" s="92" t="s">
        <v>520</v>
      </c>
      <c r="B161" s="87"/>
    </row>
    <row r="162" spans="1:2">
      <c r="A162" s="87" t="s">
        <v>521</v>
      </c>
      <c r="B162" s="87"/>
    </row>
    <row r="163" spans="1:2">
      <c r="A163" s="87" t="s">
        <v>522</v>
      </c>
      <c r="B163" s="87"/>
    </row>
    <row r="164" spans="1:2">
      <c r="A164" s="87" t="s">
        <v>523</v>
      </c>
      <c r="B164" s="87"/>
    </row>
    <row r="165" spans="1:2">
      <c r="A165" s="87" t="s">
        <v>524</v>
      </c>
      <c r="B165" s="87"/>
    </row>
    <row r="166" spans="1:2">
      <c r="A166" s="87" t="s">
        <v>525</v>
      </c>
      <c r="B166" s="87"/>
    </row>
    <row r="167" spans="1:2">
      <c r="A167" s="87" t="s">
        <v>526</v>
      </c>
      <c r="B167" s="87"/>
    </row>
    <row r="168" spans="1:2">
      <c r="A168" s="87" t="s">
        <v>333</v>
      </c>
      <c r="B168" s="87"/>
    </row>
    <row r="169" spans="1:2">
      <c r="A169" s="87" t="s">
        <v>527</v>
      </c>
      <c r="B169" s="87"/>
    </row>
    <row r="170" spans="1:2">
      <c r="A170" s="87" t="s">
        <v>528</v>
      </c>
      <c r="B170" s="87"/>
    </row>
    <row r="171" spans="1:2">
      <c r="A171" s="87" t="s">
        <v>529</v>
      </c>
      <c r="B171" s="87"/>
    </row>
    <row r="172" spans="1:2">
      <c r="A172" s="87" t="s">
        <v>530</v>
      </c>
      <c r="B172" s="87"/>
    </row>
    <row r="173" spans="1:2">
      <c r="A173" s="87" t="s">
        <v>531</v>
      </c>
      <c r="B173" s="87"/>
    </row>
    <row r="174" spans="1:2">
      <c r="A174" s="87" t="s">
        <v>532</v>
      </c>
      <c r="B174" s="87"/>
    </row>
    <row r="175" spans="1:2">
      <c r="A175" s="87" t="s">
        <v>533</v>
      </c>
      <c r="B175" s="87"/>
    </row>
    <row r="176" spans="1:2">
      <c r="A176" s="87" t="s">
        <v>534</v>
      </c>
      <c r="B176" s="87"/>
    </row>
    <row r="177" spans="1:2">
      <c r="A177" s="87" t="s">
        <v>535</v>
      </c>
      <c r="B177" s="87"/>
    </row>
    <row r="178" spans="1:2">
      <c r="A178" s="87" t="s">
        <v>536</v>
      </c>
      <c r="B178" s="87"/>
    </row>
    <row r="179" spans="1:2">
      <c r="A179" s="87" t="s">
        <v>537</v>
      </c>
      <c r="B179" s="87"/>
    </row>
    <row r="180" spans="1:2">
      <c r="A180" s="87" t="s">
        <v>538</v>
      </c>
      <c r="B180" s="87"/>
    </row>
    <row r="181" spans="1:2" ht="6.75" customHeight="1">
      <c r="A181" s="87"/>
      <c r="B181" s="87"/>
    </row>
    <row r="182" spans="1:2">
      <c r="A182" s="92" t="s">
        <v>539</v>
      </c>
      <c r="B182" s="87"/>
    </row>
    <row r="183" spans="1:2">
      <c r="A183" s="87" t="s">
        <v>540</v>
      </c>
      <c r="B183" s="87"/>
    </row>
    <row r="184" spans="1:2">
      <c r="A184" s="87" t="s">
        <v>541</v>
      </c>
      <c r="B184" s="87"/>
    </row>
    <row r="185" spans="1:2">
      <c r="A185" s="87" t="s">
        <v>542</v>
      </c>
      <c r="B185" s="87"/>
    </row>
    <row r="186" spans="1:2">
      <c r="A186" s="87" t="s">
        <v>543</v>
      </c>
      <c r="B186" s="87"/>
    </row>
    <row r="187" spans="1:2" ht="6.75" customHeight="1">
      <c r="A187" s="87"/>
      <c r="B187" s="87"/>
    </row>
    <row r="188" spans="1:2">
      <c r="A188" s="90" t="s">
        <v>22</v>
      </c>
      <c r="B188" s="87"/>
    </row>
    <row r="189" spans="1:2" ht="6.75" customHeight="1">
      <c r="A189" s="87"/>
      <c r="B189" s="87"/>
    </row>
    <row r="190" spans="1:2">
      <c r="A190" s="92" t="s">
        <v>410</v>
      </c>
      <c r="B190" s="87"/>
    </row>
    <row r="191" spans="1:2">
      <c r="A191" s="89" t="s">
        <v>544</v>
      </c>
      <c r="B191" s="87"/>
    </row>
    <row r="192" spans="1:2">
      <c r="A192" s="89" t="s">
        <v>545</v>
      </c>
      <c r="B192" s="87"/>
    </row>
    <row r="193" spans="1:2">
      <c r="A193" s="87" t="s">
        <v>546</v>
      </c>
      <c r="B193" s="87"/>
    </row>
    <row r="194" spans="1:2" ht="6.75" customHeight="1">
      <c r="A194" s="87"/>
      <c r="B194" s="87"/>
    </row>
    <row r="195" spans="1:2">
      <c r="A195" s="92" t="s">
        <v>547</v>
      </c>
      <c r="B195" s="87"/>
    </row>
    <row r="196" spans="1:2">
      <c r="A196" s="87" t="s">
        <v>548</v>
      </c>
      <c r="B196" s="87"/>
    </row>
    <row r="197" spans="1:2">
      <c r="A197" s="87" t="s">
        <v>549</v>
      </c>
      <c r="B197" s="87"/>
    </row>
    <row r="198" spans="1:2">
      <c r="A198" s="87" t="s">
        <v>550</v>
      </c>
      <c r="B198" s="87"/>
    </row>
    <row r="199" spans="1:2">
      <c r="A199" s="87" t="s">
        <v>551</v>
      </c>
      <c r="B199" s="87"/>
    </row>
    <row r="200" spans="1:2">
      <c r="A200" s="87" t="s">
        <v>552</v>
      </c>
      <c r="B200" s="87"/>
    </row>
    <row r="201" spans="1:2">
      <c r="A201" s="87" t="s">
        <v>553</v>
      </c>
      <c r="B201" s="87"/>
    </row>
    <row r="202" spans="1:2">
      <c r="A202" s="87" t="s">
        <v>554</v>
      </c>
      <c r="B202" s="87"/>
    </row>
    <row r="203" spans="1:2">
      <c r="A203" s="87" t="s">
        <v>555</v>
      </c>
      <c r="B203" s="87"/>
    </row>
    <row r="204" spans="1:2" ht="6.75" customHeight="1">
      <c r="A204" s="87"/>
      <c r="B204" s="87"/>
    </row>
    <row r="205" spans="1:2">
      <c r="A205" s="92" t="s">
        <v>556</v>
      </c>
      <c r="B205" s="87"/>
    </row>
    <row r="206" spans="1:2">
      <c r="A206" s="87" t="s">
        <v>557</v>
      </c>
      <c r="B206" s="87"/>
    </row>
    <row r="207" spans="1:2" ht="6.75" customHeight="1">
      <c r="A207" s="87"/>
      <c r="B207" s="87"/>
    </row>
    <row r="208" spans="1:2">
      <c r="A208" s="92" t="s">
        <v>558</v>
      </c>
      <c r="B208" s="87"/>
    </row>
    <row r="209" spans="1:2">
      <c r="A209" s="87" t="s">
        <v>559</v>
      </c>
      <c r="B209" s="87"/>
    </row>
    <row r="210" spans="1:2">
      <c r="A210" s="87" t="s">
        <v>560</v>
      </c>
      <c r="B210" s="87"/>
    </row>
    <row r="211" spans="1:2">
      <c r="A211" s="87" t="s">
        <v>561</v>
      </c>
      <c r="B211" s="87"/>
    </row>
    <row r="212" spans="1:2">
      <c r="A212" s="87" t="s">
        <v>562</v>
      </c>
      <c r="B212" s="87"/>
    </row>
    <row r="213" spans="1:2" ht="6.75" customHeight="1">
      <c r="A213" s="87"/>
      <c r="B213" s="87"/>
    </row>
    <row r="214" spans="1:2">
      <c r="A214" s="92" t="s">
        <v>563</v>
      </c>
      <c r="B214" s="87"/>
    </row>
    <row r="215" spans="1:2">
      <c r="A215" s="87" t="s">
        <v>564</v>
      </c>
      <c r="B215" s="87"/>
    </row>
    <row r="216" spans="1:2">
      <c r="A216" s="87" t="s">
        <v>565</v>
      </c>
      <c r="B216" s="87"/>
    </row>
    <row r="217" spans="1:2">
      <c r="A217" s="87" t="s">
        <v>566</v>
      </c>
      <c r="B217" s="87"/>
    </row>
    <row r="218" spans="1:2">
      <c r="A218" s="87" t="s">
        <v>567</v>
      </c>
      <c r="B218" s="87"/>
    </row>
    <row r="219" spans="1:2">
      <c r="A219" s="87" t="s">
        <v>568</v>
      </c>
      <c r="B219" s="87"/>
    </row>
    <row r="220" spans="1:2">
      <c r="A220" s="87" t="s">
        <v>569</v>
      </c>
      <c r="B220" s="87"/>
    </row>
    <row r="221" spans="1:2">
      <c r="A221" s="87" t="s">
        <v>570</v>
      </c>
      <c r="B221" s="87"/>
    </row>
    <row r="222" spans="1:2">
      <c r="A222" s="87" t="s">
        <v>571</v>
      </c>
      <c r="B222" s="8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7640C-3240-47E0-91FB-CF4E09FBE15B}">
  <dimension ref="A1:E42"/>
  <sheetViews>
    <sheetView topLeftCell="A9" workbookViewId="0">
      <selection activeCell="E13" sqref="E13"/>
    </sheetView>
  </sheetViews>
  <sheetFormatPr defaultRowHeight="14.25"/>
  <cols>
    <col min="1" max="1" width="50.75" style="18" customWidth="1"/>
    <col min="2" max="2" width="36.5" style="18" customWidth="1"/>
    <col min="3" max="3" width="22.375" style="18" customWidth="1"/>
    <col min="4" max="4" width="14.25" customWidth="1"/>
  </cols>
  <sheetData>
    <row r="1" spans="1:3" ht="18">
      <c r="A1" s="17" t="s">
        <v>252</v>
      </c>
    </row>
    <row r="2" spans="1:3">
      <c r="B2" s="19"/>
      <c r="C2" s="19"/>
    </row>
    <row r="3" spans="1:3" s="22" customFormat="1" ht="18" customHeight="1">
      <c r="A3" s="20" t="s">
        <v>63</v>
      </c>
      <c r="B3" s="21" t="s">
        <v>253</v>
      </c>
      <c r="C3" s="40" t="s">
        <v>32</v>
      </c>
    </row>
    <row r="4" spans="1:3" ht="9.9499999999999993" customHeight="1">
      <c r="A4" s="23"/>
      <c r="B4" s="23"/>
      <c r="C4" s="23"/>
    </row>
    <row r="5" spans="1:3" s="22" customFormat="1" ht="18" customHeight="1">
      <c r="A5" s="42" t="s">
        <v>254</v>
      </c>
      <c r="B5" s="47" t="s">
        <v>147</v>
      </c>
      <c r="C5" s="46">
        <v>47206291.390000001</v>
      </c>
    </row>
    <row r="6" spans="1:3" s="22" customFormat="1" ht="18" customHeight="1">
      <c r="A6" s="25"/>
      <c r="B6" s="26" t="s">
        <v>77</v>
      </c>
      <c r="C6" s="27">
        <f>C5</f>
        <v>47206291.390000001</v>
      </c>
    </row>
    <row r="7" spans="1:3" ht="9.9499999999999993" customHeight="1">
      <c r="A7" s="43"/>
      <c r="B7" s="23"/>
      <c r="C7" s="23"/>
    </row>
    <row r="8" spans="1:3" s="22" customFormat="1" ht="18" customHeight="1">
      <c r="A8" s="28" t="s">
        <v>255</v>
      </c>
      <c r="B8" s="24" t="s">
        <v>162</v>
      </c>
      <c r="C8" s="41">
        <v>5404565</v>
      </c>
    </row>
    <row r="9" spans="1:3" s="22" customFormat="1" ht="18" customHeight="1">
      <c r="A9" s="28"/>
      <c r="B9" s="47" t="s">
        <v>138</v>
      </c>
      <c r="C9" s="46">
        <v>3445715</v>
      </c>
    </row>
    <row r="10" spans="1:3" s="22" customFormat="1" ht="18" customHeight="1">
      <c r="A10" s="25"/>
      <c r="B10" s="26" t="s">
        <v>77</v>
      </c>
      <c r="C10" s="27">
        <f>SUM(C8:C9)</f>
        <v>8850280</v>
      </c>
    </row>
    <row r="11" spans="1:3" ht="9.9499999999999993" customHeight="1">
      <c r="A11" s="44"/>
      <c r="B11" s="23"/>
      <c r="C11" s="23"/>
    </row>
    <row r="12" spans="1:3" s="22" customFormat="1" ht="18" customHeight="1">
      <c r="A12" s="28" t="s">
        <v>256</v>
      </c>
      <c r="B12" s="47" t="s">
        <v>257</v>
      </c>
      <c r="C12" s="46">
        <v>4589323.1100000003</v>
      </c>
    </row>
    <row r="13" spans="1:3" s="22" customFormat="1" ht="18" customHeight="1">
      <c r="A13" s="25"/>
      <c r="B13" s="26" t="s">
        <v>77</v>
      </c>
      <c r="C13" s="27">
        <f>C12</f>
        <v>4589323.1100000003</v>
      </c>
    </row>
    <row r="14" spans="1:3" ht="9.9499999999999993" customHeight="1">
      <c r="A14" s="44"/>
      <c r="B14" s="23"/>
      <c r="C14" s="23"/>
    </row>
    <row r="15" spans="1:3" s="22" customFormat="1" ht="18" customHeight="1">
      <c r="A15" s="28" t="s">
        <v>258</v>
      </c>
      <c r="B15" s="24" t="s">
        <v>133</v>
      </c>
      <c r="C15" s="41">
        <v>242734</v>
      </c>
    </row>
    <row r="16" spans="1:3" s="22" customFormat="1" ht="18" customHeight="1">
      <c r="A16" s="28"/>
      <c r="B16" s="24" t="s">
        <v>130</v>
      </c>
      <c r="C16" s="41">
        <v>213000</v>
      </c>
    </row>
    <row r="17" spans="1:5" s="22" customFormat="1" ht="18" customHeight="1">
      <c r="A17" s="28"/>
      <c r="B17" s="24" t="s">
        <v>257</v>
      </c>
      <c r="C17" s="41">
        <v>183000</v>
      </c>
    </row>
    <row r="18" spans="1:5" s="22" customFormat="1" ht="18" customHeight="1">
      <c r="A18" s="28"/>
      <c r="B18" s="24" t="s">
        <v>140</v>
      </c>
      <c r="C18" s="41">
        <v>74550</v>
      </c>
    </row>
    <row r="19" spans="1:5" s="22" customFormat="1" ht="18" customHeight="1">
      <c r="A19" s="28"/>
      <c r="B19" s="47" t="s">
        <v>132</v>
      </c>
      <c r="C19" s="46">
        <v>22487.72</v>
      </c>
    </row>
    <row r="20" spans="1:5" s="22" customFormat="1" ht="18" customHeight="1">
      <c r="A20" s="29"/>
      <c r="B20" s="26" t="s">
        <v>77</v>
      </c>
      <c r="C20" s="27">
        <f>SUM(C15:C19)</f>
        <v>735771.72</v>
      </c>
    </row>
    <row r="21" spans="1:5" ht="9.9499999999999993" customHeight="1">
      <c r="A21" s="44"/>
      <c r="B21" s="23"/>
      <c r="C21" s="23"/>
    </row>
    <row r="22" spans="1:5" s="22" customFormat="1" ht="18" customHeight="1">
      <c r="A22" s="28" t="s">
        <v>259</v>
      </c>
      <c r="B22" s="24" t="s">
        <v>131</v>
      </c>
      <c r="C22" s="41">
        <v>361572.78</v>
      </c>
      <c r="E22" s="30"/>
    </row>
    <row r="23" spans="1:5" s="22" customFormat="1" ht="18" customHeight="1">
      <c r="A23" s="28"/>
      <c r="B23" s="47" t="s">
        <v>140</v>
      </c>
      <c r="C23" s="46">
        <v>22320</v>
      </c>
    </row>
    <row r="24" spans="1:5" s="22" customFormat="1" ht="18" customHeight="1">
      <c r="A24" s="25"/>
      <c r="B24" s="26" t="s">
        <v>77</v>
      </c>
      <c r="C24" s="27">
        <f>SUM(C22:C23)</f>
        <v>383892.78</v>
      </c>
    </row>
    <row r="25" spans="1:5" ht="9.9499999999999993" customHeight="1">
      <c r="A25" s="45"/>
      <c r="D25" s="31"/>
      <c r="E25" s="32"/>
    </row>
    <row r="26" spans="1:5" s="22" customFormat="1" ht="18" customHeight="1">
      <c r="A26" s="28" t="s">
        <v>260</v>
      </c>
      <c r="B26" s="47" t="s">
        <v>156</v>
      </c>
      <c r="C26" s="46">
        <v>349650.35</v>
      </c>
      <c r="D26" s="30"/>
      <c r="E26" s="33"/>
    </row>
    <row r="27" spans="1:5" s="22" customFormat="1" ht="18" customHeight="1">
      <c r="A27" s="25"/>
      <c r="B27" s="26" t="s">
        <v>77</v>
      </c>
      <c r="C27" s="27">
        <f>SUM(C26)</f>
        <v>349650.35</v>
      </c>
      <c r="D27" s="30"/>
      <c r="E27" s="33"/>
    </row>
    <row r="28" spans="1:5" ht="9.9499999999999993" customHeight="1">
      <c r="A28" s="45"/>
    </row>
    <row r="29" spans="1:5" s="22" customFormat="1" ht="18" customHeight="1">
      <c r="A29" s="28" t="s">
        <v>261</v>
      </c>
      <c r="B29" s="47" t="s">
        <v>262</v>
      </c>
      <c r="C29" s="46">
        <v>103825.53</v>
      </c>
    </row>
    <row r="30" spans="1:5" s="22" customFormat="1" ht="18" customHeight="1">
      <c r="A30" s="34"/>
      <c r="B30" s="26" t="s">
        <v>77</v>
      </c>
      <c r="C30" s="27">
        <f>C29</f>
        <v>103825.53</v>
      </c>
    </row>
    <row r="31" spans="1:5" ht="9.9499999999999993" customHeight="1">
      <c r="A31" s="45"/>
      <c r="B31" s="35"/>
      <c r="C31" s="36"/>
    </row>
    <row r="32" spans="1:5" s="22" customFormat="1" ht="18" customHeight="1">
      <c r="A32" s="37" t="s">
        <v>263</v>
      </c>
      <c r="B32" s="47" t="s">
        <v>140</v>
      </c>
      <c r="C32" s="46">
        <v>10650</v>
      </c>
    </row>
    <row r="33" spans="1:3" s="22" customFormat="1" ht="18" customHeight="1">
      <c r="A33" s="34"/>
      <c r="B33" s="26" t="s">
        <v>77</v>
      </c>
      <c r="C33" s="27">
        <f>C32</f>
        <v>10650</v>
      </c>
    </row>
    <row r="34" spans="1:3" ht="9.9499999999999993" customHeight="1">
      <c r="A34" s="45"/>
      <c r="B34" s="35"/>
      <c r="C34" s="36"/>
    </row>
    <row r="35" spans="1:3" s="22" customFormat="1" ht="18" customHeight="1">
      <c r="A35" s="28" t="s">
        <v>264</v>
      </c>
      <c r="B35" s="47" t="s">
        <v>265</v>
      </c>
      <c r="C35" s="46">
        <v>5324.96</v>
      </c>
    </row>
    <row r="36" spans="1:3" s="22" customFormat="1" ht="18" customHeight="1">
      <c r="A36" s="34"/>
      <c r="B36" s="26" t="s">
        <v>77</v>
      </c>
      <c r="C36" s="27">
        <f>C35</f>
        <v>5324.96</v>
      </c>
    </row>
    <row r="37" spans="1:3" ht="9.9499999999999993" customHeight="1">
      <c r="B37" s="35"/>
      <c r="C37" s="36"/>
    </row>
    <row r="38" spans="1:3" s="22" customFormat="1" ht="18" customHeight="1">
      <c r="A38" s="38" t="s">
        <v>266</v>
      </c>
      <c r="B38" s="38"/>
      <c r="C38" s="39">
        <f>C6+C10+C13+C20+C27+C24+C30+C36+C33</f>
        <v>62235009.840000004</v>
      </c>
    </row>
    <row r="39" spans="1:3" ht="9.9499999999999993" customHeight="1">
      <c r="A39" s="23"/>
      <c r="B39" s="23"/>
      <c r="C39" s="23"/>
    </row>
    <row r="40" spans="1:3">
      <c r="A40" s="23" t="s">
        <v>267</v>
      </c>
      <c r="B40" s="23"/>
      <c r="C40" s="23"/>
    </row>
    <row r="41" spans="1:3">
      <c r="A41" s="23" t="s">
        <v>268</v>
      </c>
      <c r="B41" s="23"/>
      <c r="C41" s="23"/>
    </row>
    <row r="42" spans="1:3">
      <c r="B42" s="23"/>
      <c r="C42" s="2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2EAE8-FEC8-456D-B191-559E7A4D5EBE}">
  <dimension ref="A1:C85"/>
  <sheetViews>
    <sheetView workbookViewId="0">
      <selection activeCell="F64" sqref="F64"/>
    </sheetView>
  </sheetViews>
  <sheetFormatPr defaultRowHeight="14.25"/>
  <cols>
    <col min="1" max="1" width="48.125" style="49" customWidth="1"/>
    <col min="2" max="2" width="36.5" style="23" customWidth="1"/>
    <col min="3" max="3" width="22.375" style="23" customWidth="1"/>
  </cols>
  <sheetData>
    <row r="1" spans="1:3" ht="18">
      <c r="A1" s="17" t="s">
        <v>269</v>
      </c>
      <c r="B1" s="48"/>
    </row>
    <row r="2" spans="1:3">
      <c r="B2" s="50"/>
      <c r="C2" s="48"/>
    </row>
    <row r="3" spans="1:3" ht="18" customHeight="1">
      <c r="A3" s="20" t="s">
        <v>63</v>
      </c>
      <c r="B3" s="21" t="s">
        <v>253</v>
      </c>
      <c r="C3" s="40" t="s">
        <v>32</v>
      </c>
    </row>
    <row r="4" spans="1:3" ht="9.9499999999999993" customHeight="1">
      <c r="C4" s="48"/>
    </row>
    <row r="5" spans="1:3" s="22" customFormat="1" ht="18" customHeight="1">
      <c r="A5" s="37" t="s">
        <v>270</v>
      </c>
      <c r="B5" s="24" t="s">
        <v>130</v>
      </c>
      <c r="C5" s="41">
        <v>33200000</v>
      </c>
    </row>
    <row r="6" spans="1:3" s="22" customFormat="1" ht="18" customHeight="1">
      <c r="A6" s="51"/>
      <c r="B6" s="26" t="s">
        <v>77</v>
      </c>
      <c r="C6" s="27">
        <f>SUM(C5)</f>
        <v>33200000</v>
      </c>
    </row>
    <row r="7" spans="1:3" ht="9.9499999999999993" customHeight="1"/>
    <row r="8" spans="1:3" s="22" customFormat="1" ht="18" customHeight="1">
      <c r="A8" s="37" t="s">
        <v>263</v>
      </c>
      <c r="B8" s="24" t="s">
        <v>130</v>
      </c>
      <c r="C8" s="41">
        <v>4614207</v>
      </c>
    </row>
    <row r="9" spans="1:3" s="22" customFormat="1" ht="18" customHeight="1">
      <c r="A9" s="51"/>
      <c r="B9" s="24" t="s">
        <v>158</v>
      </c>
      <c r="C9" s="41">
        <v>2255322</v>
      </c>
    </row>
    <row r="10" spans="1:3" s="22" customFormat="1" ht="18" customHeight="1">
      <c r="A10" s="51"/>
      <c r="B10" s="24" t="s">
        <v>257</v>
      </c>
      <c r="C10" s="41">
        <v>1820608.99</v>
      </c>
    </row>
    <row r="11" spans="1:3" s="22" customFormat="1" ht="18" customHeight="1">
      <c r="A11" s="51"/>
      <c r="B11" s="24" t="s">
        <v>138</v>
      </c>
      <c r="C11" s="41">
        <v>1662054.34</v>
      </c>
    </row>
    <row r="12" spans="1:3" s="22" customFormat="1" ht="18" customHeight="1">
      <c r="A12" s="51"/>
      <c r="B12" s="24" t="s">
        <v>132</v>
      </c>
      <c r="C12" s="41">
        <v>970347.75</v>
      </c>
    </row>
    <row r="13" spans="1:3" s="22" customFormat="1" ht="18" customHeight="1">
      <c r="A13" s="51"/>
      <c r="B13" s="24" t="s">
        <v>265</v>
      </c>
      <c r="C13" s="41">
        <v>427466.47</v>
      </c>
    </row>
    <row r="14" spans="1:3" s="22" customFormat="1" ht="18" customHeight="1">
      <c r="A14" s="51"/>
      <c r="B14" s="24" t="s">
        <v>151</v>
      </c>
      <c r="C14" s="41">
        <v>372902</v>
      </c>
    </row>
    <row r="15" spans="1:3" s="22" customFormat="1" ht="18" customHeight="1">
      <c r="A15" s="51"/>
      <c r="B15" s="24" t="s">
        <v>271</v>
      </c>
      <c r="C15" s="41">
        <v>320500</v>
      </c>
    </row>
    <row r="16" spans="1:3" s="22" customFormat="1" ht="18" customHeight="1">
      <c r="A16" s="51"/>
      <c r="B16" s="24" t="s">
        <v>131</v>
      </c>
      <c r="C16" s="41">
        <v>286987.03999999998</v>
      </c>
    </row>
    <row r="17" spans="1:3" s="22" customFormat="1" ht="18" customHeight="1">
      <c r="A17" s="51"/>
      <c r="B17" s="24" t="s">
        <v>140</v>
      </c>
      <c r="C17" s="41">
        <v>242728</v>
      </c>
    </row>
    <row r="18" spans="1:3" s="22" customFormat="1" ht="18" customHeight="1">
      <c r="A18" s="51"/>
      <c r="B18" s="24" t="s">
        <v>156</v>
      </c>
      <c r="C18" s="41">
        <v>233100.22</v>
      </c>
    </row>
    <row r="19" spans="1:3" s="22" customFormat="1" ht="18" customHeight="1">
      <c r="A19" s="51"/>
      <c r="B19" s="24" t="s">
        <v>272</v>
      </c>
      <c r="C19" s="41">
        <v>159750.01999999999</v>
      </c>
    </row>
    <row r="20" spans="1:3" s="22" customFormat="1" ht="18" customHeight="1">
      <c r="A20" s="51"/>
      <c r="B20" s="24" t="s">
        <v>228</v>
      </c>
      <c r="C20" s="41">
        <v>75000</v>
      </c>
    </row>
    <row r="21" spans="1:3" s="22" customFormat="1" ht="18" customHeight="1">
      <c r="A21" s="51"/>
      <c r="B21" s="24" t="s">
        <v>134</v>
      </c>
      <c r="C21" s="41">
        <v>70327.67</v>
      </c>
    </row>
    <row r="22" spans="1:3" s="22" customFormat="1" ht="18" customHeight="1">
      <c r="A22" s="51"/>
      <c r="B22" s="24" t="s">
        <v>176</v>
      </c>
      <c r="C22" s="41">
        <v>63389.06</v>
      </c>
    </row>
    <row r="23" spans="1:3" s="22" customFormat="1" ht="18" customHeight="1">
      <c r="A23" s="51"/>
      <c r="B23" s="24" t="s">
        <v>183</v>
      </c>
      <c r="C23" s="41">
        <v>32894.74</v>
      </c>
    </row>
    <row r="24" spans="1:3" s="22" customFormat="1" ht="18" customHeight="1">
      <c r="A24" s="51"/>
      <c r="B24" s="26" t="s">
        <v>77</v>
      </c>
      <c r="C24" s="27">
        <f>SUM(C8:C23)</f>
        <v>13607585.300000001</v>
      </c>
    </row>
    <row r="25" spans="1:3" ht="9.9499999999999993" customHeight="1"/>
    <row r="26" spans="1:3" s="22" customFormat="1" ht="18" customHeight="1">
      <c r="A26" s="37" t="s">
        <v>273</v>
      </c>
      <c r="B26" s="24" t="s">
        <v>130</v>
      </c>
      <c r="C26" s="41">
        <v>5801684</v>
      </c>
    </row>
    <row r="27" spans="1:3" s="22" customFormat="1" ht="18" customHeight="1">
      <c r="A27" s="51"/>
      <c r="B27" s="24" t="s">
        <v>140</v>
      </c>
      <c r="C27" s="41">
        <v>1065000</v>
      </c>
    </row>
    <row r="28" spans="1:3" s="22" customFormat="1" ht="18" customHeight="1">
      <c r="A28" s="51"/>
      <c r="B28" s="24" t="s">
        <v>131</v>
      </c>
      <c r="C28" s="41">
        <v>612549.39</v>
      </c>
    </row>
    <row r="29" spans="1:3" s="22" customFormat="1" ht="18" customHeight="1">
      <c r="A29" s="51"/>
      <c r="B29" s="24" t="s">
        <v>257</v>
      </c>
      <c r="C29" s="41">
        <v>329963.69</v>
      </c>
    </row>
    <row r="30" spans="1:3" s="22" customFormat="1" ht="18" customHeight="1">
      <c r="A30" s="51"/>
      <c r="B30" s="24" t="s">
        <v>133</v>
      </c>
      <c r="C30" s="41">
        <v>324124.66000000003</v>
      </c>
    </row>
    <row r="31" spans="1:3" s="22" customFormat="1" ht="18" customHeight="1">
      <c r="A31" s="51"/>
      <c r="B31" s="24" t="s">
        <v>274</v>
      </c>
      <c r="C31" s="41">
        <v>217000</v>
      </c>
    </row>
    <row r="32" spans="1:3" s="22" customFormat="1" ht="18" customHeight="1">
      <c r="A32" s="51"/>
      <c r="B32" s="24" t="s">
        <v>275</v>
      </c>
      <c r="C32" s="41">
        <v>150000.39000000001</v>
      </c>
    </row>
    <row r="33" spans="1:3" s="22" customFormat="1" ht="18" customHeight="1">
      <c r="A33" s="51"/>
      <c r="B33" s="24" t="s">
        <v>202</v>
      </c>
      <c r="C33" s="41">
        <v>150000</v>
      </c>
    </row>
    <row r="34" spans="1:3" s="22" customFormat="1" ht="18" customHeight="1">
      <c r="A34" s="51"/>
      <c r="B34" s="24" t="s">
        <v>136</v>
      </c>
      <c r="C34" s="41">
        <v>99098.09</v>
      </c>
    </row>
    <row r="35" spans="1:3" s="22" customFormat="1" ht="18" customHeight="1">
      <c r="A35" s="51"/>
      <c r="B35" s="24" t="s">
        <v>142</v>
      </c>
      <c r="C35" s="41">
        <v>95125.45</v>
      </c>
    </row>
    <row r="36" spans="1:3" s="22" customFormat="1" ht="18" customHeight="1">
      <c r="A36" s="51"/>
      <c r="B36" s="24" t="s">
        <v>262</v>
      </c>
      <c r="C36" s="41">
        <v>78459.069999999992</v>
      </c>
    </row>
    <row r="37" spans="1:3" s="22" customFormat="1" ht="18" customHeight="1">
      <c r="A37" s="51"/>
      <c r="B37" s="24" t="s">
        <v>149</v>
      </c>
      <c r="C37" s="41">
        <v>65537.210000000006</v>
      </c>
    </row>
    <row r="38" spans="1:3" s="22" customFormat="1" ht="18" customHeight="1">
      <c r="A38" s="51"/>
      <c r="B38" s="24" t="s">
        <v>271</v>
      </c>
      <c r="C38" s="41">
        <v>61000</v>
      </c>
    </row>
    <row r="39" spans="1:3" s="22" customFormat="1" ht="18" customHeight="1">
      <c r="A39" s="51"/>
      <c r="B39" s="24" t="s">
        <v>276</v>
      </c>
      <c r="C39" s="41">
        <v>42239.34</v>
      </c>
    </row>
    <row r="40" spans="1:3" s="22" customFormat="1" ht="18" customHeight="1">
      <c r="A40" s="51"/>
      <c r="B40" s="24" t="s">
        <v>183</v>
      </c>
      <c r="C40" s="41">
        <v>10964.91</v>
      </c>
    </row>
    <row r="41" spans="1:3" s="22" customFormat="1" ht="18" customHeight="1">
      <c r="A41" s="51"/>
      <c r="B41" s="26" t="s">
        <v>77</v>
      </c>
      <c r="C41" s="27">
        <f>SUM(C26:C40)</f>
        <v>9102746.2000000011</v>
      </c>
    </row>
    <row r="42" spans="1:3" ht="9.9499999999999993" customHeight="1"/>
    <row r="43" spans="1:3" s="22" customFormat="1" ht="18" customHeight="1">
      <c r="A43" s="37" t="s">
        <v>277</v>
      </c>
      <c r="B43" s="24" t="s">
        <v>262</v>
      </c>
      <c r="C43" s="41">
        <v>2912401.32</v>
      </c>
    </row>
    <row r="44" spans="1:3" s="22" customFormat="1" ht="18" customHeight="1">
      <c r="A44" s="51"/>
      <c r="B44" s="24" t="s">
        <v>156</v>
      </c>
      <c r="C44" s="41">
        <v>1771631.88</v>
      </c>
    </row>
    <row r="45" spans="1:3" s="22" customFormat="1" ht="18" customHeight="1">
      <c r="A45" s="51"/>
      <c r="B45" s="24" t="s">
        <v>278</v>
      </c>
      <c r="C45" s="41">
        <v>1065000</v>
      </c>
    </row>
    <row r="46" spans="1:3" s="22" customFormat="1" ht="18" customHeight="1">
      <c r="A46" s="51"/>
      <c r="B46" s="24" t="s">
        <v>130</v>
      </c>
      <c r="C46" s="41">
        <v>646560.72</v>
      </c>
    </row>
    <row r="47" spans="1:3" s="22" customFormat="1" ht="18" customHeight="1">
      <c r="A47" s="51"/>
      <c r="B47" s="24" t="s">
        <v>279</v>
      </c>
      <c r="C47" s="41">
        <v>273250</v>
      </c>
    </row>
    <row r="48" spans="1:3" s="22" customFormat="1" ht="18" customHeight="1">
      <c r="A48" s="51"/>
      <c r="B48" s="24" t="s">
        <v>280</v>
      </c>
      <c r="C48" s="41">
        <v>16086.57</v>
      </c>
    </row>
    <row r="49" spans="1:3" s="22" customFormat="1" ht="18" customHeight="1">
      <c r="A49" s="51"/>
      <c r="B49" s="24" t="s">
        <v>140</v>
      </c>
      <c r="C49" s="41">
        <v>12780</v>
      </c>
    </row>
    <row r="50" spans="1:3" s="22" customFormat="1" ht="18" customHeight="1">
      <c r="A50" s="51"/>
      <c r="B50" s="26" t="s">
        <v>77</v>
      </c>
      <c r="C50" s="27">
        <f>SUM(C43:C49)</f>
        <v>6697710.4899999993</v>
      </c>
    </row>
    <row r="51" spans="1:3" ht="9.9499999999999993" customHeight="1"/>
    <row r="52" spans="1:3" s="22" customFormat="1" ht="18" customHeight="1">
      <c r="A52" s="37" t="s">
        <v>281</v>
      </c>
      <c r="B52" s="24" t="s">
        <v>130</v>
      </c>
      <c r="C52" s="41">
        <v>5057102</v>
      </c>
    </row>
    <row r="53" spans="1:3" s="22" customFormat="1" ht="18" customHeight="1">
      <c r="A53" s="51"/>
      <c r="B53" s="24" t="s">
        <v>132</v>
      </c>
      <c r="C53" s="41">
        <v>602520.24</v>
      </c>
    </row>
    <row r="54" spans="1:3" s="22" customFormat="1" ht="18" customHeight="1">
      <c r="A54" s="51"/>
      <c r="B54" s="26" t="s">
        <v>77</v>
      </c>
      <c r="C54" s="27">
        <f>SUM(C52:C53)</f>
        <v>5659622.2400000002</v>
      </c>
    </row>
    <row r="55" spans="1:3" ht="9.9499999999999993" customHeight="1"/>
    <row r="56" spans="1:3" s="22" customFormat="1" ht="18" customHeight="1">
      <c r="A56" s="37" t="s">
        <v>258</v>
      </c>
      <c r="B56" s="24" t="s">
        <v>278</v>
      </c>
      <c r="C56" s="41">
        <v>1873945.25</v>
      </c>
    </row>
    <row r="57" spans="1:3" s="22" customFormat="1" ht="18" customHeight="1">
      <c r="A57" s="51"/>
      <c r="B57" s="24" t="s">
        <v>276</v>
      </c>
      <c r="C57" s="41">
        <v>915752</v>
      </c>
    </row>
    <row r="58" spans="1:3" s="22" customFormat="1" ht="18" customHeight="1">
      <c r="A58" s="51"/>
      <c r="B58" s="24" t="s">
        <v>132</v>
      </c>
      <c r="C58" s="41">
        <v>777003.66999999993</v>
      </c>
    </row>
    <row r="59" spans="1:3" s="22" customFormat="1" ht="18" customHeight="1">
      <c r="A59" s="51"/>
      <c r="B59" s="24" t="s">
        <v>130</v>
      </c>
      <c r="C59" s="41">
        <v>420326</v>
      </c>
    </row>
    <row r="60" spans="1:3" s="22" customFormat="1" ht="18" customHeight="1">
      <c r="A60" s="51"/>
      <c r="B60" s="24" t="s">
        <v>140</v>
      </c>
      <c r="C60" s="41">
        <v>387617.4</v>
      </c>
    </row>
    <row r="61" spans="1:3" s="22" customFormat="1" ht="18" customHeight="1">
      <c r="A61" s="51"/>
      <c r="B61" s="24" t="s">
        <v>257</v>
      </c>
      <c r="C61" s="41">
        <v>386873.59999999998</v>
      </c>
    </row>
    <row r="62" spans="1:3" s="22" customFormat="1" ht="18" customHeight="1">
      <c r="A62" s="51"/>
      <c r="B62" s="24" t="s">
        <v>265</v>
      </c>
      <c r="C62" s="41">
        <v>226034.62</v>
      </c>
    </row>
    <row r="63" spans="1:3" s="22" customFormat="1" ht="18" customHeight="1">
      <c r="A63" s="51"/>
      <c r="B63" s="24" t="s">
        <v>279</v>
      </c>
      <c r="C63" s="41">
        <v>220000</v>
      </c>
    </row>
    <row r="64" spans="1:3" s="22" customFormat="1" ht="18" customHeight="1">
      <c r="A64" s="51"/>
      <c r="B64" s="24" t="s">
        <v>274</v>
      </c>
      <c r="C64" s="41">
        <v>174660</v>
      </c>
    </row>
    <row r="65" spans="1:3" s="22" customFormat="1" ht="18" customHeight="1">
      <c r="A65" s="51"/>
      <c r="B65" s="24" t="s">
        <v>139</v>
      </c>
      <c r="C65" s="41">
        <v>140990.69</v>
      </c>
    </row>
    <row r="66" spans="1:3" s="22" customFormat="1" ht="18" customHeight="1">
      <c r="A66" s="51"/>
      <c r="B66" s="24" t="s">
        <v>282</v>
      </c>
      <c r="C66" s="41">
        <v>125042.5</v>
      </c>
    </row>
    <row r="67" spans="1:3" s="22" customFormat="1" ht="18" customHeight="1">
      <c r="A67" s="51"/>
      <c r="B67" s="24" t="s">
        <v>149</v>
      </c>
      <c r="C67" s="41">
        <v>65537.210000000006</v>
      </c>
    </row>
    <row r="68" spans="1:3" s="22" customFormat="1" ht="18" customHeight="1">
      <c r="A68" s="51"/>
      <c r="B68" s="24" t="s">
        <v>283</v>
      </c>
      <c r="C68" s="41">
        <v>50000</v>
      </c>
    </row>
    <row r="69" spans="1:3" s="22" customFormat="1" ht="18" customHeight="1">
      <c r="A69" s="51"/>
      <c r="B69" s="24" t="s">
        <v>284</v>
      </c>
      <c r="C69" s="41">
        <v>43506.15</v>
      </c>
    </row>
    <row r="70" spans="1:3" s="22" customFormat="1" ht="18" customHeight="1">
      <c r="A70" s="51"/>
      <c r="B70" s="24" t="s">
        <v>285</v>
      </c>
      <c r="C70" s="41">
        <v>262.33</v>
      </c>
    </row>
    <row r="71" spans="1:3" s="22" customFormat="1" ht="18" customHeight="1">
      <c r="A71" s="51"/>
      <c r="B71" s="26" t="s">
        <v>77</v>
      </c>
      <c r="C71" s="27">
        <f>SUM(C56:C70)</f>
        <v>5807551.4200000009</v>
      </c>
    </row>
    <row r="72" spans="1:3" ht="9.9499999999999993" customHeight="1"/>
    <row r="73" spans="1:3" s="22" customFormat="1" ht="18" customHeight="1">
      <c r="A73" s="414" t="s">
        <v>256</v>
      </c>
      <c r="B73" s="24" t="s">
        <v>265</v>
      </c>
      <c r="C73" s="41">
        <v>500000</v>
      </c>
    </row>
    <row r="74" spans="1:3" s="22" customFormat="1" ht="18" customHeight="1">
      <c r="A74" s="414"/>
      <c r="B74" s="24" t="s">
        <v>282</v>
      </c>
      <c r="C74" s="41">
        <v>81619.399999999994</v>
      </c>
    </row>
    <row r="75" spans="1:3" s="22" customFormat="1" ht="18" customHeight="1">
      <c r="A75" s="51"/>
      <c r="B75" s="26" t="s">
        <v>77</v>
      </c>
      <c r="C75" s="27">
        <f>SUM(C73:C74)</f>
        <v>581619.4</v>
      </c>
    </row>
    <row r="76" spans="1:3" ht="9.9499999999999993" customHeight="1"/>
    <row r="77" spans="1:3" s="22" customFormat="1" ht="18" customHeight="1">
      <c r="A77" s="37" t="s">
        <v>259</v>
      </c>
      <c r="B77" s="24" t="s">
        <v>130</v>
      </c>
      <c r="C77" s="41">
        <v>232809</v>
      </c>
    </row>
    <row r="78" spans="1:3" s="22" customFormat="1" ht="18" customHeight="1">
      <c r="A78" s="51"/>
      <c r="B78" s="26" t="s">
        <v>77</v>
      </c>
      <c r="C78" s="27">
        <f>C77</f>
        <v>232809</v>
      </c>
    </row>
    <row r="79" spans="1:3" ht="9.9499999999999993" customHeight="1"/>
    <row r="80" spans="1:3" s="22" customFormat="1" ht="18" customHeight="1">
      <c r="A80" s="38" t="s">
        <v>266</v>
      </c>
      <c r="B80" s="38"/>
      <c r="C80" s="39">
        <f>C6+C24+C41+C50+C54+C75+C71+C78</f>
        <v>74889644.050000012</v>
      </c>
    </row>
    <row r="81" spans="1:3" ht="9.9499999999999993" customHeight="1">
      <c r="C81" s="48"/>
    </row>
    <row r="82" spans="1:3">
      <c r="A82" s="23" t="s">
        <v>267</v>
      </c>
      <c r="C82" s="48"/>
    </row>
    <row r="83" spans="1:3">
      <c r="A83" s="23" t="s">
        <v>268</v>
      </c>
      <c r="C83" s="48"/>
    </row>
    <row r="84" spans="1:3">
      <c r="C84" s="48"/>
    </row>
    <row r="85" spans="1:3">
      <c r="C85" s="48"/>
    </row>
  </sheetData>
  <mergeCells count="1">
    <mergeCell ref="A73:A7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0502A2239450408B1EAE5531DCE964" ma:contentTypeVersion="19" ma:contentTypeDescription="Create a new document." ma:contentTypeScope="" ma:versionID="2139d660cb82cdb1c55486c118daa3ec">
  <xsd:schema xmlns:xsd="http://www.w3.org/2001/XMLSchema" xmlns:xs="http://www.w3.org/2001/XMLSchema" xmlns:p="http://schemas.microsoft.com/office/2006/metadata/properties" xmlns:ns2="09ef0099-81f3-4883-8d8d-36f45daec145" xmlns:ns3="6b1a7c86-7cab-4a86-897c-1a5f2e53d9cc" targetNamespace="http://schemas.microsoft.com/office/2006/metadata/properties" ma:root="true" ma:fieldsID="5b5b7d7dbe3676b4be077f7c63a9594a" ns2:_="" ns3:_="">
    <xsd:import namespace="09ef0099-81f3-4883-8d8d-36f45daec145"/>
    <xsd:import namespace="6b1a7c86-7cab-4a86-897c-1a5f2e53d9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ef0099-81f3-4883-8d8d-36f45daec1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5f3f4cc-79b9-4d17-b8fa-dd7577b1fb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1a7c86-7cab-4a86-897c-1a5f2e53d9c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ef6995-4596-4d90-86ba-c83c90528380}" ma:internalName="TaxCatchAll" ma:showField="CatchAllData" ma:web="6b1a7c86-7cab-4a86-897c-1a5f2e53d9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ef0099-81f3-4883-8d8d-36f45daec145">
      <Terms xmlns="http://schemas.microsoft.com/office/infopath/2007/PartnerControls"/>
    </lcf76f155ced4ddcb4097134ff3c332f>
    <TaxCatchAll xmlns="6b1a7c86-7cab-4a86-897c-1a5f2e53d9c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C5E2D6-54E2-4376-9B4C-33EC5D513AA9}"/>
</file>

<file path=customXml/itemProps2.xml><?xml version="1.0" encoding="utf-8"?>
<ds:datastoreItem xmlns:ds="http://schemas.openxmlformats.org/officeDocument/2006/customXml" ds:itemID="{57C6FB03-CDF9-4400-9561-EF390102DE9B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09ef0099-81f3-4883-8d8d-36f45daec145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6b1a7c86-7cab-4a86-897c-1a5f2e53d9cc"/>
  </ds:schemaRefs>
</ds:datastoreItem>
</file>

<file path=customXml/itemProps3.xml><?xml version="1.0" encoding="utf-8"?>
<ds:datastoreItem xmlns:ds="http://schemas.openxmlformats.org/officeDocument/2006/customXml" ds:itemID="{32960039-C618-4835-A936-F628C55F9C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Bud and Exp by IAs overview</vt:lpstr>
      <vt:lpstr>Budget and Exp by OAs</vt:lpstr>
      <vt:lpstr>Budget and Exp HQs</vt:lpstr>
      <vt:lpstr>Operat. Reserve</vt:lpstr>
      <vt:lpstr>Budget and Exp for GPs</vt:lpstr>
      <vt:lpstr>All Contributions</vt:lpstr>
      <vt:lpstr>Priv Donors +100K</vt:lpstr>
      <vt:lpstr>Contributions HQs</vt:lpstr>
      <vt:lpstr>Contrib GPs</vt:lpstr>
      <vt:lpstr>In-kind</vt:lpstr>
      <vt:lpstr>Contr JPOs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Isabelle Hauville</dc:creator>
  <cp:keywords/>
  <dc:description/>
  <cp:lastModifiedBy>Isabelle Hauville</cp:lastModifiedBy>
  <cp:revision/>
  <dcterms:created xsi:type="dcterms:W3CDTF">2025-05-22T15:00:36Z</dcterms:created>
  <dcterms:modified xsi:type="dcterms:W3CDTF">2025-06-23T10:14:04Z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0x010100620502A2239450408B1EAE5531DCE964</vt:lpwstr>
  </property>
  <property fmtid="{D5CDD505-2E9C-101B-9397-08002B2CF9AE}" pid="3" name="MediaServiceImageTags">
    <vt:lpwstr/>
  </property>
</Properties>
</file>