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nhcr365.sharepoint.com/sites/DER-EEES/Shared Documents/6 Global Appeal and Global Report/GR2025/07. Website content/"/>
    </mc:Choice>
  </mc:AlternateContent>
  <xr:revisionPtr revIDLastSave="228" documentId="8_{ECDED8A4-D109-4B23-A728-3764FB729E59}" xr6:coauthVersionLast="47" xr6:coauthVersionMax="47" xr10:uidLastSave="{A2C40207-B833-49C5-85FF-DDFE04443AA4}"/>
  <bookViews>
    <workbookView xWindow="-120" yWindow="-120" windowWidth="29040" windowHeight="15720" firstSheet="6" activeTab="13" xr2:uid="{AF08FF01-4AEC-48A1-9C80-6E53565D3965}"/>
  </bookViews>
  <sheets>
    <sheet name="EHAGL Bud and Exp" sheetId="1" r:id="rId1"/>
    <sheet name="VC EHAGL" sheetId="8" r:id="rId2"/>
    <sheet name="Southen Africa Bud and Exp" sheetId="2" r:id="rId3"/>
    <sheet name="VC Southern Africa" sheetId="9" r:id="rId4"/>
    <sheet name="WCA" sheetId="3" r:id="rId5"/>
    <sheet name="VC WCA" sheetId="10" r:id="rId6"/>
    <sheet name="Americas Bud and Exp" sheetId="5" r:id="rId7"/>
    <sheet name="VC Americas" sheetId="11" r:id="rId8"/>
    <sheet name="Asia Bud and Exp" sheetId="4" r:id="rId9"/>
    <sheet name="VC Asia" sheetId="12" r:id="rId10"/>
    <sheet name="Europe Bud and Exp" sheetId="6" r:id="rId11"/>
    <sheet name="VC Europe" sheetId="13" r:id="rId12"/>
    <sheet name="MENA Bud and Exp" sheetId="7" r:id="rId13"/>
    <sheet name="VC MENA" sheetId="14" r:id="rId14"/>
  </sheets>
  <externalReferences>
    <externalReference r:id="rId15"/>
  </externalReferences>
  <definedNames>
    <definedName name="_xlnm._FilterDatabase" localSheetId="6" hidden="1">'Americas Bud and Exp'!#REF!</definedName>
    <definedName name="_xlnm._FilterDatabase" localSheetId="8" hidden="1">'Asia Bud and Exp'!#REF!</definedName>
    <definedName name="_xlnm._FilterDatabase" localSheetId="10" hidden="1">'Europe Bud and Exp'!#REF!</definedName>
    <definedName name="_xlnm._FilterDatabase" localSheetId="12" hidden="1">'MENA Bud and Exp'!#REF!</definedName>
    <definedName name="_xlnm._FilterDatabase" localSheetId="4" hidden="1">WCA!#REF!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4" l="1"/>
  <c r="F78" i="14"/>
  <c r="E78" i="14"/>
  <c r="D78" i="14"/>
  <c r="C78" i="14"/>
  <c r="E67" i="13"/>
  <c r="F65" i="13"/>
  <c r="E65" i="13"/>
  <c r="D65" i="13"/>
  <c r="C65" i="13"/>
  <c r="B65" i="13"/>
  <c r="E77" i="12"/>
  <c r="E75" i="12" s="1"/>
  <c r="F75" i="12"/>
  <c r="D75" i="12"/>
  <c r="C75" i="12"/>
  <c r="B75" i="12"/>
  <c r="E48" i="11"/>
  <c r="F46" i="11"/>
  <c r="E46" i="11"/>
  <c r="D46" i="11"/>
  <c r="C46" i="11"/>
  <c r="B46" i="11"/>
  <c r="E63" i="10"/>
  <c r="E61" i="10" s="1"/>
  <c r="F61" i="10"/>
  <c r="D61" i="10"/>
  <c r="C61" i="10"/>
  <c r="B61" i="10"/>
  <c r="E44" i="9"/>
  <c r="E42" i="9" s="1"/>
  <c r="F42" i="9"/>
  <c r="D42" i="9"/>
  <c r="C42" i="9"/>
  <c r="B42" i="9"/>
  <c r="E81" i="8"/>
  <c r="E79" i="8" s="1"/>
  <c r="F79" i="8"/>
  <c r="D79" i="8"/>
  <c r="C79" i="8"/>
  <c r="D48" i="7" l="1"/>
  <c r="E48" i="7"/>
  <c r="F48" i="7"/>
  <c r="D47" i="7"/>
  <c r="E47" i="7"/>
  <c r="F47" i="7"/>
  <c r="C48" i="7"/>
  <c r="C47" i="7"/>
  <c r="G36" i="7"/>
  <c r="G37" i="7"/>
  <c r="G38" i="7"/>
  <c r="G39" i="7"/>
  <c r="G40" i="7"/>
  <c r="G41" i="7"/>
  <c r="G42" i="7"/>
  <c r="G43" i="7"/>
  <c r="G44" i="7"/>
  <c r="G45" i="7"/>
  <c r="G46" i="7"/>
  <c r="G35" i="7"/>
  <c r="G34" i="7"/>
  <c r="G33" i="7"/>
  <c r="D30" i="7"/>
  <c r="E30" i="7"/>
  <c r="F30" i="7"/>
  <c r="C30" i="7"/>
  <c r="D29" i="7"/>
  <c r="E29" i="7"/>
  <c r="F29" i="7"/>
  <c r="C29" i="7"/>
  <c r="G28" i="7"/>
  <c r="G27" i="7"/>
  <c r="G26" i="7"/>
  <c r="G25" i="7"/>
  <c r="G24" i="7"/>
  <c r="G23" i="7"/>
  <c r="G22" i="7"/>
  <c r="G21" i="7"/>
  <c r="G20" i="7"/>
  <c r="G19" i="7"/>
  <c r="G18" i="7"/>
  <c r="G17" i="7"/>
  <c r="G15" i="7"/>
  <c r="G16" i="7"/>
  <c r="G14" i="7"/>
  <c r="G13" i="7"/>
  <c r="D10" i="7"/>
  <c r="E10" i="7"/>
  <c r="F10" i="7"/>
  <c r="C10" i="7"/>
  <c r="D9" i="7"/>
  <c r="E9" i="7"/>
  <c r="F9" i="7"/>
  <c r="C9" i="7"/>
  <c r="G8" i="7"/>
  <c r="G10" i="7" s="1"/>
  <c r="G7" i="7"/>
  <c r="D83" i="6"/>
  <c r="E83" i="6"/>
  <c r="F83" i="6"/>
  <c r="D82" i="6"/>
  <c r="E82" i="6"/>
  <c r="F82" i="6"/>
  <c r="C83" i="6"/>
  <c r="C82" i="6"/>
  <c r="D67" i="6"/>
  <c r="E67" i="6"/>
  <c r="F67" i="6"/>
  <c r="D66" i="6"/>
  <c r="E66" i="6"/>
  <c r="F66" i="6"/>
  <c r="C67" i="6"/>
  <c r="C66" i="6"/>
  <c r="D29" i="6"/>
  <c r="E29" i="6"/>
  <c r="F29" i="6"/>
  <c r="D28" i="6"/>
  <c r="E28" i="6"/>
  <c r="F28" i="6"/>
  <c r="C29" i="6"/>
  <c r="C28" i="6"/>
  <c r="D13" i="6"/>
  <c r="E13" i="6"/>
  <c r="F13" i="6"/>
  <c r="D12" i="6"/>
  <c r="E12" i="6"/>
  <c r="F12" i="6"/>
  <c r="C13" i="6"/>
  <c r="C12" i="6"/>
  <c r="G65" i="6"/>
  <c r="G64" i="6"/>
  <c r="G26" i="6"/>
  <c r="G27" i="6"/>
  <c r="I27" i="6" s="1"/>
  <c r="G24" i="6"/>
  <c r="G25" i="6"/>
  <c r="G62" i="6"/>
  <c r="G63" i="6"/>
  <c r="G60" i="6"/>
  <c r="G61" i="6"/>
  <c r="G80" i="6"/>
  <c r="G81" i="6"/>
  <c r="G22" i="6"/>
  <c r="G23" i="6"/>
  <c r="G58" i="6"/>
  <c r="G59" i="6"/>
  <c r="I59" i="6" s="1"/>
  <c r="G78" i="6"/>
  <c r="G79" i="6"/>
  <c r="I79" i="6" s="1"/>
  <c r="G9" i="6"/>
  <c r="G8" i="6"/>
  <c r="G56" i="6"/>
  <c r="G57" i="6"/>
  <c r="G11" i="6"/>
  <c r="G10" i="6"/>
  <c r="G76" i="6"/>
  <c r="G77" i="6"/>
  <c r="G54" i="6"/>
  <c r="G55" i="6"/>
  <c r="G52" i="6"/>
  <c r="G53" i="6"/>
  <c r="I53" i="6" s="1"/>
  <c r="G72" i="6"/>
  <c r="G73" i="6"/>
  <c r="I73" i="6" s="1"/>
  <c r="G74" i="6"/>
  <c r="G75" i="6"/>
  <c r="I75" i="6" s="1"/>
  <c r="G50" i="6"/>
  <c r="G51" i="6"/>
  <c r="G48" i="6"/>
  <c r="G49" i="6"/>
  <c r="G46" i="6"/>
  <c r="G47" i="6"/>
  <c r="G44" i="6"/>
  <c r="G45" i="6"/>
  <c r="I45" i="6" s="1"/>
  <c r="G18" i="6"/>
  <c r="G19" i="6"/>
  <c r="G20" i="6"/>
  <c r="G21" i="6"/>
  <c r="I21" i="6" s="1"/>
  <c r="G42" i="6"/>
  <c r="G43" i="6"/>
  <c r="G40" i="6"/>
  <c r="G41" i="6"/>
  <c r="G38" i="6"/>
  <c r="G39" i="6"/>
  <c r="I39" i="6" s="1"/>
  <c r="G36" i="6"/>
  <c r="G37" i="6"/>
  <c r="G33" i="6"/>
  <c r="G34" i="6"/>
  <c r="G35" i="6"/>
  <c r="G32" i="6"/>
  <c r="G17" i="6"/>
  <c r="G16" i="6"/>
  <c r="G71" i="6"/>
  <c r="G70" i="6"/>
  <c r="I15" i="4"/>
  <c r="I9" i="4"/>
  <c r="D61" i="4"/>
  <c r="E61" i="4"/>
  <c r="F61" i="4"/>
  <c r="D60" i="4"/>
  <c r="E60" i="4"/>
  <c r="F60" i="4"/>
  <c r="C61" i="4"/>
  <c r="C60" i="4"/>
  <c r="D51" i="4"/>
  <c r="E51" i="4"/>
  <c r="F51" i="4"/>
  <c r="D50" i="4"/>
  <c r="E50" i="4"/>
  <c r="F50" i="4"/>
  <c r="C51" i="4"/>
  <c r="C50" i="4"/>
  <c r="D35" i="4"/>
  <c r="E35" i="4"/>
  <c r="F35" i="4"/>
  <c r="D34" i="4"/>
  <c r="E34" i="4"/>
  <c r="F34" i="4"/>
  <c r="C35" i="4"/>
  <c r="C34" i="4"/>
  <c r="D27" i="4"/>
  <c r="E27" i="4"/>
  <c r="F27" i="4"/>
  <c r="D26" i="4"/>
  <c r="E26" i="4"/>
  <c r="F26" i="4"/>
  <c r="C27" i="4"/>
  <c r="C26" i="4"/>
  <c r="G48" i="4"/>
  <c r="G49" i="4"/>
  <c r="I49" i="4" s="1"/>
  <c r="G24" i="4"/>
  <c r="G25" i="4"/>
  <c r="G7" i="4"/>
  <c r="G6" i="4"/>
  <c r="G46" i="4"/>
  <c r="G47" i="4"/>
  <c r="G58" i="4"/>
  <c r="G59" i="4"/>
  <c r="G31" i="4"/>
  <c r="G32" i="4"/>
  <c r="G33" i="4"/>
  <c r="G30" i="4"/>
  <c r="G44" i="4"/>
  <c r="G45" i="4"/>
  <c r="G42" i="4"/>
  <c r="G43" i="4"/>
  <c r="G13" i="4"/>
  <c r="G12" i="4"/>
  <c r="G22" i="4"/>
  <c r="G23" i="4"/>
  <c r="G56" i="4"/>
  <c r="G57" i="4"/>
  <c r="G40" i="4"/>
  <c r="G41" i="4"/>
  <c r="G39" i="4"/>
  <c r="G38" i="4"/>
  <c r="G21" i="4"/>
  <c r="G20" i="4"/>
  <c r="G19" i="4"/>
  <c r="G18" i="4"/>
  <c r="G55" i="4"/>
  <c r="G54" i="4"/>
  <c r="G46" i="5"/>
  <c r="G45" i="5"/>
  <c r="G44" i="5"/>
  <c r="G43" i="5"/>
  <c r="D48" i="5"/>
  <c r="E48" i="5"/>
  <c r="F48" i="5"/>
  <c r="C48" i="5"/>
  <c r="D47" i="5"/>
  <c r="E47" i="5"/>
  <c r="F47" i="5"/>
  <c r="C47" i="5"/>
  <c r="D40" i="5"/>
  <c r="E40" i="5"/>
  <c r="F40" i="5"/>
  <c r="D39" i="5"/>
  <c r="E39" i="5"/>
  <c r="F39" i="5"/>
  <c r="C40" i="5"/>
  <c r="C39" i="5"/>
  <c r="G16" i="5"/>
  <c r="G17" i="5"/>
  <c r="G18" i="5"/>
  <c r="G19" i="5"/>
  <c r="G20" i="5"/>
  <c r="G21" i="5"/>
  <c r="G22" i="5"/>
  <c r="G23" i="5"/>
  <c r="G24" i="5"/>
  <c r="G25" i="5"/>
  <c r="G26" i="5"/>
  <c r="G27" i="5"/>
  <c r="G28" i="5"/>
  <c r="G29" i="5"/>
  <c r="G30" i="5"/>
  <c r="G31" i="5"/>
  <c r="G32" i="5"/>
  <c r="G33" i="5"/>
  <c r="G34" i="5"/>
  <c r="G35" i="5"/>
  <c r="G36" i="5"/>
  <c r="G37" i="5"/>
  <c r="G38" i="5"/>
  <c r="G15" i="5"/>
  <c r="D12" i="5"/>
  <c r="E12" i="5"/>
  <c r="F12" i="5"/>
  <c r="D11" i="5"/>
  <c r="E11" i="5"/>
  <c r="F11" i="5"/>
  <c r="C12" i="5"/>
  <c r="C11" i="5"/>
  <c r="G8" i="5"/>
  <c r="G9" i="5"/>
  <c r="G10" i="5"/>
  <c r="G7" i="5"/>
  <c r="I57" i="4" l="1"/>
  <c r="I32" i="5"/>
  <c r="I46" i="5"/>
  <c r="I16" i="5"/>
  <c r="I10" i="5"/>
  <c r="I38" i="5"/>
  <c r="I26" i="5"/>
  <c r="I34" i="5"/>
  <c r="I44" i="5"/>
  <c r="I30" i="5"/>
  <c r="I28" i="5"/>
  <c r="I22" i="5"/>
  <c r="I20" i="5"/>
  <c r="I18" i="5"/>
  <c r="I8" i="5"/>
  <c r="I36" i="5"/>
  <c r="I24" i="5"/>
  <c r="I45" i="4"/>
  <c r="C50" i="7"/>
  <c r="E50" i="7"/>
  <c r="F50" i="7"/>
  <c r="I28" i="7"/>
  <c r="I16" i="7"/>
  <c r="C51" i="7"/>
  <c r="F51" i="7"/>
  <c r="I22" i="7"/>
  <c r="I40" i="7"/>
  <c r="I44" i="7"/>
  <c r="I34" i="7"/>
  <c r="I36" i="7"/>
  <c r="E51" i="7"/>
  <c r="I24" i="7"/>
  <c r="I14" i="7"/>
  <c r="D50" i="7"/>
  <c r="D51" i="7"/>
  <c r="I26" i="7"/>
  <c r="G29" i="7"/>
  <c r="I42" i="7"/>
  <c r="I43" i="6"/>
  <c r="I51" i="6"/>
  <c r="G12" i="6"/>
  <c r="I31" i="4"/>
  <c r="C64" i="4"/>
  <c r="G61" i="4"/>
  <c r="E63" i="4"/>
  <c r="D63" i="4"/>
  <c r="I41" i="4"/>
  <c r="I33" i="4"/>
  <c r="I55" i="4"/>
  <c r="F63" i="4"/>
  <c r="C63" i="4"/>
  <c r="G48" i="5"/>
  <c r="I38" i="7"/>
  <c r="G9" i="7"/>
  <c r="I10" i="7" s="1"/>
  <c r="I18" i="7"/>
  <c r="I8" i="7"/>
  <c r="G47" i="7"/>
  <c r="I20" i="7"/>
  <c r="I46" i="7"/>
  <c r="G48" i="7"/>
  <c r="G30" i="7"/>
  <c r="I41" i="6"/>
  <c r="I49" i="6"/>
  <c r="I23" i="6"/>
  <c r="I33" i="6"/>
  <c r="F86" i="6"/>
  <c r="E86" i="6"/>
  <c r="D86" i="6"/>
  <c r="G13" i="6"/>
  <c r="I19" i="6"/>
  <c r="I63" i="6"/>
  <c r="G82" i="6"/>
  <c r="G83" i="6"/>
  <c r="I65" i="6"/>
  <c r="G29" i="6"/>
  <c r="D85" i="6"/>
  <c r="I17" i="6"/>
  <c r="I71" i="6"/>
  <c r="C85" i="6"/>
  <c r="G67" i="6"/>
  <c r="E85" i="6"/>
  <c r="C86" i="6"/>
  <c r="G66" i="6"/>
  <c r="I57" i="6"/>
  <c r="F85" i="6"/>
  <c r="I47" i="6"/>
  <c r="G28" i="6"/>
  <c r="I77" i="6"/>
  <c r="I55" i="6"/>
  <c r="I81" i="6"/>
  <c r="I37" i="6"/>
  <c r="I61" i="6"/>
  <c r="I9" i="6"/>
  <c r="I35" i="6"/>
  <c r="I11" i="6"/>
  <c r="E64" i="4"/>
  <c r="G60" i="4"/>
  <c r="I59" i="4"/>
  <c r="F64" i="4"/>
  <c r="G26" i="4"/>
  <c r="D64" i="4"/>
  <c r="I47" i="4"/>
  <c r="G34" i="4"/>
  <c r="G35" i="4"/>
  <c r="I13" i="4"/>
  <c r="I43" i="4"/>
  <c r="I21" i="4"/>
  <c r="I23" i="4"/>
  <c r="I25" i="4"/>
  <c r="G50" i="4"/>
  <c r="G27" i="4"/>
  <c r="G51" i="4"/>
  <c r="I7" i="4"/>
  <c r="I39" i="4"/>
  <c r="I19" i="4"/>
  <c r="D51" i="5"/>
  <c r="E50" i="5"/>
  <c r="F50" i="5"/>
  <c r="D50" i="5"/>
  <c r="G11" i="5"/>
  <c r="G12" i="5"/>
  <c r="C50" i="5"/>
  <c r="C51" i="5"/>
  <c r="F51" i="5"/>
  <c r="E51" i="5"/>
  <c r="G47" i="5"/>
  <c r="G39" i="5"/>
  <c r="G40" i="5"/>
  <c r="I12" i="5" l="1"/>
  <c r="H12" i="5"/>
  <c r="I48" i="5"/>
  <c r="H11" i="5"/>
  <c r="I40" i="5"/>
  <c r="H40" i="5"/>
  <c r="I61" i="4"/>
  <c r="I13" i="6"/>
  <c r="I29" i="6"/>
  <c r="I48" i="7"/>
  <c r="I30" i="7"/>
  <c r="G50" i="7"/>
  <c r="G51" i="7"/>
  <c r="I83" i="6"/>
  <c r="G86" i="6"/>
  <c r="H41" i="6" s="1"/>
  <c r="H47" i="6"/>
  <c r="H27" i="6"/>
  <c r="H29" i="6"/>
  <c r="I67" i="6"/>
  <c r="G85" i="6"/>
  <c r="H28" i="6" s="1"/>
  <c r="G63" i="4"/>
  <c r="H44" i="4" s="1"/>
  <c r="I51" i="4"/>
  <c r="I35" i="4"/>
  <c r="I27" i="4"/>
  <c r="G64" i="4"/>
  <c r="H27" i="4" s="1"/>
  <c r="G51" i="5"/>
  <c r="G50" i="5"/>
  <c r="H50" i="5" l="1"/>
  <c r="H33" i="5"/>
  <c r="H23" i="5"/>
  <c r="H21" i="5"/>
  <c r="H45" i="5"/>
  <c r="H19" i="5"/>
  <c r="H35" i="5"/>
  <c r="H31" i="5"/>
  <c r="H43" i="5"/>
  <c r="H17" i="5"/>
  <c r="H25" i="5"/>
  <c r="H15" i="5"/>
  <c r="H27" i="5"/>
  <c r="H29" i="5"/>
  <c r="H9" i="5"/>
  <c r="H7" i="5"/>
  <c r="H37" i="5"/>
  <c r="I51" i="5"/>
  <c r="H51" i="5"/>
  <c r="H44" i="5"/>
  <c r="H38" i="5"/>
  <c r="H30" i="5"/>
  <c r="H10" i="5"/>
  <c r="H24" i="5"/>
  <c r="H32" i="5"/>
  <c r="H28" i="5"/>
  <c r="H18" i="5"/>
  <c r="H46" i="5"/>
  <c r="H26" i="5"/>
  <c r="H34" i="5"/>
  <c r="H8" i="5"/>
  <c r="H36" i="5"/>
  <c r="H16" i="5"/>
  <c r="H22" i="5"/>
  <c r="H20" i="5"/>
  <c r="H48" i="5"/>
  <c r="H47" i="5"/>
  <c r="H39" i="5"/>
  <c r="H19" i="6"/>
  <c r="H63" i="6"/>
  <c r="H43" i="6"/>
  <c r="H65" i="6"/>
  <c r="H25" i="6"/>
  <c r="H51" i="6"/>
  <c r="H55" i="6"/>
  <c r="H49" i="6"/>
  <c r="H38" i="4"/>
  <c r="H56" i="4"/>
  <c r="H40" i="4"/>
  <c r="H34" i="4"/>
  <c r="H60" i="4"/>
  <c r="H83" i="6"/>
  <c r="H81" i="6"/>
  <c r="H33" i="6"/>
  <c r="H35" i="6"/>
  <c r="H75" i="6"/>
  <c r="H21" i="6"/>
  <c r="H59" i="6"/>
  <c r="H45" i="6"/>
  <c r="H23" i="6"/>
  <c r="H17" i="6"/>
  <c r="H61" i="6"/>
  <c r="H9" i="6"/>
  <c r="H53" i="6"/>
  <c r="H86" i="6"/>
  <c r="H57" i="6"/>
  <c r="H77" i="6"/>
  <c r="H67" i="6"/>
  <c r="H39" i="6"/>
  <c r="H13" i="6"/>
  <c r="H71" i="6"/>
  <c r="H42" i="4"/>
  <c r="H18" i="4"/>
  <c r="H6" i="4"/>
  <c r="H46" i="4"/>
  <c r="H20" i="4"/>
  <c r="H24" i="4"/>
  <c r="H54" i="4"/>
  <c r="H22" i="4"/>
  <c r="H26" i="4"/>
  <c r="H63" i="4"/>
  <c r="H8" i="4"/>
  <c r="H50" i="4"/>
  <c r="H14" i="4"/>
  <c r="H48" i="4"/>
  <c r="H12" i="4"/>
  <c r="H58" i="4"/>
  <c r="H32" i="4"/>
  <c r="H45" i="7"/>
  <c r="H19" i="7"/>
  <c r="H43" i="7"/>
  <c r="H50" i="7"/>
  <c r="H37" i="7"/>
  <c r="H7" i="7"/>
  <c r="H21" i="7"/>
  <c r="H27" i="7"/>
  <c r="H17" i="7"/>
  <c r="H23" i="7"/>
  <c r="H29" i="7"/>
  <c r="H13" i="7"/>
  <c r="H25" i="7"/>
  <c r="H33" i="7"/>
  <c r="H15" i="7"/>
  <c r="H35" i="7"/>
  <c r="H39" i="7"/>
  <c r="I51" i="7"/>
  <c r="H44" i="7"/>
  <c r="H22" i="7"/>
  <c r="H51" i="7"/>
  <c r="H41" i="7"/>
  <c r="H42" i="7"/>
  <c r="H36" i="7"/>
  <c r="H8" i="7"/>
  <c r="H38" i="7"/>
  <c r="H16" i="7"/>
  <c r="H24" i="7"/>
  <c r="H10" i="7"/>
  <c r="H28" i="7"/>
  <c r="H14" i="7"/>
  <c r="H40" i="7"/>
  <c r="H18" i="7"/>
  <c r="H26" i="7"/>
  <c r="H34" i="7"/>
  <c r="H46" i="7"/>
  <c r="H20" i="7"/>
  <c r="H48" i="7"/>
  <c r="H9" i="7"/>
  <c r="H30" i="7"/>
  <c r="H47" i="7"/>
  <c r="H79" i="6"/>
  <c r="H73" i="6"/>
  <c r="H37" i="6"/>
  <c r="H11" i="6"/>
  <c r="H85" i="6"/>
  <c r="H64" i="6"/>
  <c r="H34" i="6"/>
  <c r="H80" i="6"/>
  <c r="H12" i="6"/>
  <c r="H72" i="6"/>
  <c r="H16" i="6"/>
  <c r="H78" i="6"/>
  <c r="H52" i="6"/>
  <c r="H44" i="6"/>
  <c r="H32" i="6"/>
  <c r="H18" i="6"/>
  <c r="H42" i="6"/>
  <c r="H40" i="6"/>
  <c r="H48" i="6"/>
  <c r="H74" i="6"/>
  <c r="H10" i="6"/>
  <c r="H8" i="6"/>
  <c r="H70" i="6"/>
  <c r="H66" i="6"/>
  <c r="H56" i="6"/>
  <c r="H24" i="6"/>
  <c r="H38" i="6"/>
  <c r="H36" i="6"/>
  <c r="H60" i="6"/>
  <c r="H22" i="6"/>
  <c r="H62" i="6"/>
  <c r="H50" i="6"/>
  <c r="H46" i="6"/>
  <c r="H54" i="6"/>
  <c r="H26" i="6"/>
  <c r="H82" i="6"/>
  <c r="H20" i="6"/>
  <c r="H58" i="6"/>
  <c r="H76" i="6"/>
  <c r="I86" i="6"/>
  <c r="H30" i="4"/>
  <c r="H33" i="4"/>
  <c r="H55" i="4"/>
  <c r="I64" i="4"/>
  <c r="H64" i="4"/>
  <c r="H15" i="4"/>
  <c r="H41" i="4"/>
  <c r="H57" i="4"/>
  <c r="H61" i="4"/>
  <c r="H9" i="4"/>
  <c r="H59" i="4"/>
  <c r="H25" i="4"/>
  <c r="H43" i="4"/>
  <c r="H31" i="4"/>
  <c r="H23" i="4"/>
  <c r="H13" i="4"/>
  <c r="H19" i="4"/>
  <c r="H7" i="4"/>
  <c r="H39" i="4"/>
  <c r="H49" i="4"/>
  <c r="H21" i="4"/>
  <c r="H47" i="4"/>
  <c r="H45" i="4"/>
  <c r="H35" i="4"/>
  <c r="H51" i="4"/>
  <c r="D28" i="3" l="1"/>
  <c r="E28" i="3"/>
  <c r="F28" i="3"/>
  <c r="C28" i="3"/>
  <c r="D27" i="3"/>
  <c r="E27" i="3"/>
  <c r="F27" i="3"/>
  <c r="C27" i="3"/>
  <c r="G7" i="3"/>
  <c r="I7" i="3" s="1"/>
  <c r="G8" i="3"/>
  <c r="G9" i="3"/>
  <c r="I9" i="3" s="1"/>
  <c r="G10" i="3"/>
  <c r="G11" i="3"/>
  <c r="G12" i="3"/>
  <c r="G13" i="3"/>
  <c r="I13" i="3" s="1"/>
  <c r="G14" i="3"/>
  <c r="G15" i="3"/>
  <c r="I15" i="3" s="1"/>
  <c r="G16" i="3"/>
  <c r="G17" i="3"/>
  <c r="G18" i="3"/>
  <c r="G19" i="3"/>
  <c r="G20" i="3"/>
  <c r="G21" i="3"/>
  <c r="I21" i="3" s="1"/>
  <c r="G22" i="3"/>
  <c r="G23" i="3"/>
  <c r="G24" i="3"/>
  <c r="G25" i="3"/>
  <c r="G6" i="3"/>
  <c r="I19" i="3" l="1"/>
  <c r="I23" i="3"/>
  <c r="I11" i="3"/>
  <c r="I25" i="3"/>
  <c r="I17" i="3"/>
  <c r="G28" i="3"/>
  <c r="G27" i="3"/>
  <c r="H16" i="3" s="1"/>
  <c r="H19" i="3" l="1"/>
  <c r="H9" i="3"/>
  <c r="H23" i="3"/>
  <c r="H15" i="3"/>
  <c r="H13" i="3"/>
  <c r="H11" i="3"/>
  <c r="H7" i="3"/>
  <c r="H21" i="3"/>
  <c r="H25" i="3"/>
  <c r="H17" i="3"/>
  <c r="I28" i="3"/>
  <c r="H24" i="3"/>
  <c r="H12" i="3"/>
  <c r="H10" i="3"/>
  <c r="H20" i="3"/>
  <c r="H8" i="3"/>
  <c r="H18" i="3"/>
  <c r="H6" i="3"/>
  <c r="H22" i="3"/>
  <c r="H14" i="3"/>
  <c r="G27" i="2"/>
  <c r="H22" i="2" s="1"/>
  <c r="F27" i="2"/>
  <c r="E27" i="2"/>
  <c r="D27" i="2"/>
  <c r="C27" i="2"/>
  <c r="G26" i="2"/>
  <c r="H21" i="2" s="1"/>
  <c r="F26" i="2"/>
  <c r="E26" i="2"/>
  <c r="D26" i="2"/>
  <c r="C26" i="2"/>
  <c r="I24" i="2"/>
  <c r="I22" i="2"/>
  <c r="I20" i="2"/>
  <c r="I18" i="2"/>
  <c r="I16" i="2"/>
  <c r="I14" i="2"/>
  <c r="I12" i="2"/>
  <c r="I8" i="2"/>
  <c r="H8" i="2" l="1"/>
  <c r="H17" i="2"/>
  <c r="H7" i="2"/>
  <c r="H19" i="2"/>
  <c r="H9" i="2"/>
  <c r="H23" i="2"/>
  <c r="H11" i="2"/>
  <c r="H24" i="2"/>
  <c r="H15" i="2"/>
  <c r="H16" i="2"/>
  <c r="H27" i="2"/>
  <c r="I27" i="2"/>
  <c r="H10" i="2"/>
  <c r="H18" i="2"/>
  <c r="H12" i="2"/>
  <c r="H20" i="2"/>
  <c r="H26" i="2"/>
  <c r="H13" i="2"/>
  <c r="H14" i="2"/>
  <c r="I10" i="2" l="1"/>
  <c r="G34" i="1" l="1"/>
  <c r="H23" i="1" s="1"/>
  <c r="F34" i="1"/>
  <c r="E34" i="1"/>
  <c r="D34" i="1"/>
  <c r="C34" i="1"/>
  <c r="G33" i="1"/>
  <c r="H33" i="1" s="1"/>
  <c r="F33" i="1"/>
  <c r="E33" i="1"/>
  <c r="D33" i="1"/>
  <c r="C33" i="1"/>
  <c r="I31" i="1"/>
  <c r="I29" i="1"/>
  <c r="I27" i="1"/>
  <c r="I25" i="1"/>
  <c r="I23" i="1"/>
  <c r="I21" i="1"/>
  <c r="I19" i="1"/>
  <c r="I17" i="1"/>
  <c r="I15" i="1"/>
  <c r="I13" i="1"/>
  <c r="I11" i="1"/>
  <c r="I9" i="1"/>
  <c r="I7" i="1"/>
  <c r="H17" i="1" l="1"/>
  <c r="H26" i="1"/>
  <c r="H30" i="1"/>
  <c r="H9" i="1"/>
  <c r="H18" i="1"/>
  <c r="H16" i="1"/>
  <c r="H28" i="1"/>
  <c r="H8" i="1"/>
  <c r="H31" i="1"/>
  <c r="H20" i="1"/>
  <c r="H10" i="1"/>
  <c r="H24" i="1"/>
  <c r="H12" i="1"/>
  <c r="H25" i="1"/>
  <c r="H34" i="1"/>
  <c r="H11" i="1"/>
  <c r="H19" i="1"/>
  <c r="H27" i="1"/>
  <c r="I34" i="1"/>
  <c r="H13" i="1"/>
  <c r="H21" i="1"/>
  <c r="H6" i="1"/>
  <c r="H14" i="1"/>
  <c r="H22" i="1"/>
  <c r="H29" i="1"/>
  <c r="H7" i="1"/>
  <c r="H15" i="1"/>
</calcChain>
</file>

<file path=xl/sharedStrings.xml><?xml version="1.0" encoding="utf-8"?>
<sst xmlns="http://schemas.openxmlformats.org/spreadsheetml/2006/main" count="1025" uniqueCount="310">
  <si>
    <t>OPERATION</t>
  </si>
  <si>
    <t>Attaining Favorable Protection Environments</t>
  </si>
  <si>
    <t>Realizing Basic Rights in Safe Environments</t>
  </si>
  <si>
    <t>Empowering Communities and Achieving Gender Equality</t>
  </si>
  <si>
    <t>Securing Solutions</t>
  </si>
  <si>
    <t>TOTAL</t>
  </si>
  <si>
    <t>% of Regional Total</t>
  </si>
  <si>
    <t>% of Exp vs Budget</t>
  </si>
  <si>
    <t>IA1: Protect</t>
  </si>
  <si>
    <t>IA2: Assist</t>
  </si>
  <si>
    <t>IA3: Empower</t>
  </si>
  <si>
    <t>IA4: Solve</t>
  </si>
  <si>
    <t>Expenditure</t>
  </si>
  <si>
    <r>
      <t>Regional Bureau for the East and Horn of Africa and the Great Lakes</t>
    </r>
    <r>
      <rPr>
        <vertAlign val="superscript"/>
        <sz val="10"/>
        <rFont val="Proxima Nova"/>
      </rPr>
      <t>1</t>
    </r>
  </si>
  <si>
    <t>Budget</t>
  </si>
  <si>
    <r>
      <t>Other operations in Africa</t>
    </r>
    <r>
      <rPr>
        <vertAlign val="superscript"/>
        <sz val="10"/>
        <rFont val="Proxima Nova"/>
      </rPr>
      <t>2</t>
    </r>
  </si>
  <si>
    <t xml:space="preserve">- </t>
  </si>
  <si>
    <t>Burundi</t>
  </si>
  <si>
    <t>Djibouti</t>
  </si>
  <si>
    <t>Eritrea</t>
  </si>
  <si>
    <t>Ethiopia</t>
  </si>
  <si>
    <t>Kenya</t>
  </si>
  <si>
    <t>Rwanda</t>
  </si>
  <si>
    <t>Somalia</t>
  </si>
  <si>
    <t>South Sudan</t>
  </si>
  <si>
    <t>Sudan</t>
  </si>
  <si>
    <t>Uganda</t>
  </si>
  <si>
    <t>United Republic of Tanzania</t>
  </si>
  <si>
    <r>
      <t>1</t>
    </r>
    <r>
      <rPr>
        <sz val="9"/>
        <rFont val="Proxima Nova"/>
      </rPr>
      <t xml:space="preserve"> Regional Bureau covers the whole East and Horn of Africa and Great Lakes region.</t>
    </r>
  </si>
  <si>
    <r>
      <t>2</t>
    </r>
    <r>
      <rPr>
        <sz val="9"/>
        <rFont val="Arial"/>
        <family val="2"/>
      </rPr>
      <t xml:space="preserve"> Includes Representation to the AU and ECA in Adis Ababa, Ethiopia.</t>
    </r>
  </si>
  <si>
    <t>BUDGET AND EXPENDITURE IN SOUTHERN AFRICA  | USD</t>
  </si>
  <si>
    <t xml:space="preserve">TOTAL </t>
  </si>
  <si>
    <t>BUDGET AND EXPENDITURE IN WEST AND CENTRAL AFRICA | USD</t>
  </si>
  <si>
    <r>
      <t xml:space="preserve">Regional Bureau for West and Central Africa </t>
    </r>
    <r>
      <rPr>
        <vertAlign val="superscript"/>
        <sz val="10"/>
        <rFont val="Proxima Nova"/>
      </rPr>
      <t>1</t>
    </r>
  </si>
  <si>
    <t xml:space="preserve">SUBTOTAL </t>
  </si>
  <si>
    <t>Burkina Faso</t>
  </si>
  <si>
    <r>
      <t>Cameroon Multi-Country Office</t>
    </r>
    <r>
      <rPr>
        <vertAlign val="superscript"/>
        <sz val="10"/>
        <rFont val="Arial"/>
        <family val="2"/>
      </rPr>
      <t>2</t>
    </r>
  </si>
  <si>
    <t>Central African Republic</t>
  </si>
  <si>
    <t>Chad</t>
  </si>
  <si>
    <t>Côte d'Ivoire Multi-Country Office3</t>
  </si>
  <si>
    <t>Mali</t>
  </si>
  <si>
    <t>Niger</t>
  </si>
  <si>
    <t>Nigeria</t>
  </si>
  <si>
    <r>
      <t>Senegal Multi-Country Office</t>
    </r>
    <r>
      <rPr>
        <vertAlign val="superscript"/>
        <sz val="10"/>
        <rFont val="Proxima Nova"/>
      </rPr>
      <t>3</t>
    </r>
  </si>
  <si>
    <r>
      <rPr>
        <vertAlign val="superscript"/>
        <sz val="10"/>
        <rFont val="Proxima Nova"/>
      </rPr>
      <t>1</t>
    </r>
    <r>
      <rPr>
        <sz val="10"/>
        <rFont val="Proxima Nova"/>
      </rPr>
      <t xml:space="preserve"> Regional Bureau covers the whole of West and Central Africa region.</t>
    </r>
  </si>
  <si>
    <r>
      <rPr>
        <vertAlign val="superscript"/>
        <sz val="10"/>
        <rFont val="Arial"/>
        <family val="2"/>
      </rPr>
      <t xml:space="preserve">2 </t>
    </r>
    <r>
      <rPr>
        <sz val="10"/>
        <rFont val="Arial"/>
        <family val="2"/>
      </rPr>
      <t>Coordinates activities in Cameroon and also covers without a presence Equatorial Guinea, Gabon and Sao Tome and Principe.</t>
    </r>
  </si>
  <si>
    <r>
      <rPr>
        <vertAlign val="superscript"/>
        <sz val="10"/>
        <rFont val="Arial"/>
        <family val="2"/>
      </rPr>
      <t>3</t>
    </r>
    <r>
      <rPr>
        <sz val="10"/>
        <rFont val="Arial"/>
        <family val="2"/>
      </rPr>
      <t xml:space="preserve"> Coordinates activities in Côte d’Ivoire, Ghana and Togo and also covers without a presence Benin and Liberia.</t>
    </r>
  </si>
  <si>
    <r>
      <t xml:space="preserve">4 </t>
    </r>
    <r>
      <rPr>
        <sz val="10"/>
        <rFont val="Arial"/>
        <family val="2"/>
      </rPr>
      <t xml:space="preserve">Coordinates activities in Senegal and also covers without a presence Cabo Verde, The Gambia, Guinea, Guinea Bissau and Sierra Leone. </t>
    </r>
  </si>
  <si>
    <r>
      <t>BUDGET AND EXPENDITURE IN THE AMERICAS</t>
    </r>
    <r>
      <rPr>
        <sz val="12"/>
        <color rgb="FF0072BC"/>
        <rFont val="Proxima Nova"/>
      </rPr>
      <t xml:space="preserve"> | USD</t>
    </r>
  </si>
  <si>
    <r>
      <t>Regional Bureau for the Americas</t>
    </r>
    <r>
      <rPr>
        <vertAlign val="superscript"/>
        <sz val="10"/>
        <color rgb="FF000000"/>
        <rFont val="PROXIMA NOVA"/>
      </rPr>
      <t>1</t>
    </r>
  </si>
  <si>
    <t>LATIN AMERICA</t>
  </si>
  <si>
    <r>
      <t>Argentina Multi-Country Office</t>
    </r>
    <r>
      <rPr>
        <vertAlign val="superscript"/>
        <sz val="10"/>
        <rFont val="Arial"/>
        <family val="2"/>
      </rPr>
      <t>2</t>
    </r>
  </si>
  <si>
    <t>Brazil</t>
  </si>
  <si>
    <t>Colombia</t>
  </si>
  <si>
    <t>Costa Rica</t>
  </si>
  <si>
    <t>Ecuador</t>
  </si>
  <si>
    <t>El Salvador</t>
  </si>
  <si>
    <t>Guatemala</t>
  </si>
  <si>
    <t>Honduras</t>
  </si>
  <si>
    <t>Mexico</t>
  </si>
  <si>
    <r>
      <t>Panama Multi-Country Office</t>
    </r>
    <r>
      <rPr>
        <vertAlign val="superscript"/>
        <sz val="10"/>
        <color rgb="FF000000"/>
        <rFont val="PROXIMA NOVA"/>
      </rPr>
      <t>3</t>
    </r>
  </si>
  <si>
    <t>Peru</t>
  </si>
  <si>
    <t>Venezuela (Bolivarian Republic of)</t>
  </si>
  <si>
    <t>NORTH AMERICA AND THE CARIBBEAN</t>
  </si>
  <si>
    <t>Canada</t>
  </si>
  <si>
    <r>
      <t>United States of America Multi-Country Office</t>
    </r>
    <r>
      <rPr>
        <vertAlign val="superscript"/>
        <sz val="10"/>
        <color rgb="FF000000"/>
        <rFont val="PROXIMA NOVA"/>
      </rPr>
      <t>4</t>
    </r>
  </si>
  <si>
    <r>
      <t xml:space="preserve">1 </t>
    </r>
    <r>
      <rPr>
        <sz val="9"/>
        <rFont val="Arial"/>
        <family val="2"/>
      </rPr>
      <t>Regional Bureau and other operations in Americas cover the whole Americas region.</t>
    </r>
  </si>
  <si>
    <r>
      <t>2</t>
    </r>
    <r>
      <rPr>
        <sz val="9"/>
        <color rgb="FF000000"/>
        <rFont val="Arial"/>
        <family val="2"/>
      </rPr>
      <t xml:space="preserve"> Coordinates activities in Argentina, Chile, Uruguay, Paraguay and Plurinational State of Bolivia (without presence in Paraguay).</t>
    </r>
  </si>
  <si>
    <r>
      <t>4</t>
    </r>
    <r>
      <rPr>
        <sz val="9"/>
        <color rgb="FF000000"/>
        <rFont val="Arial"/>
        <family val="2"/>
      </rPr>
      <t xml:space="preserve"> MCO USA coordinates activities in the United States of America and the North and Eastern Caribbean region which includes eleven countries: Antigua and Barbuda, The Bahamas, Barbados, Dominica, Dominican Republic, Grenada, Haiti, Jamaica, St Kitts and Nevis, St Lucia, St Vincent and the Grenadines, and six overseas territories; Anguilla, Bermuda, British Virgin Islands, Cayman Islands, Turks and Caicos Islands, Montserrat; as well as Sint Maarten as a constituent country within the Kingdom of the Netherlands.</t>
    </r>
  </si>
  <si>
    <t>BUDGET AND EXPENDITURE IN ASIA AND THE PACIFIC | USD</t>
  </si>
  <si>
    <r>
      <t>Regional Bureau for Asia and the Pacific</t>
    </r>
    <r>
      <rPr>
        <vertAlign val="superscript"/>
        <sz val="10"/>
        <color theme="1"/>
        <rFont val="Proxima nova"/>
      </rPr>
      <t>1</t>
    </r>
  </si>
  <si>
    <t>CENTRAL ASIA</t>
  </si>
  <si>
    <r>
      <t>Kazakhstan Multi-Country Office</t>
    </r>
    <r>
      <rPr>
        <vertAlign val="superscript"/>
        <sz val="10"/>
        <color theme="1"/>
        <rFont val="Proxima nova"/>
      </rPr>
      <t>2</t>
    </r>
  </si>
  <si>
    <t>EAST ASIA AND THE PACIFIC</t>
  </si>
  <si>
    <r>
      <t>Australia Multi-Country Office</t>
    </r>
    <r>
      <rPr>
        <vertAlign val="superscript"/>
        <sz val="10"/>
        <color theme="1"/>
        <rFont val="Proxima nova"/>
      </rPr>
      <t>3</t>
    </r>
  </si>
  <si>
    <t>China</t>
  </si>
  <si>
    <t>Japan</t>
  </si>
  <si>
    <t>Republic of Korea</t>
  </si>
  <si>
    <t>SOUTH ASIA</t>
  </si>
  <si>
    <t>India</t>
  </si>
  <si>
    <t>Nepal</t>
  </si>
  <si>
    <t>SUBTOTAL</t>
  </si>
  <si>
    <t>SOUTH-EAST ASIA</t>
  </si>
  <si>
    <t>Bangladesh</t>
  </si>
  <si>
    <t>Indonesia</t>
  </si>
  <si>
    <t>Malaysia</t>
  </si>
  <si>
    <t>Myanmar</t>
  </si>
  <si>
    <t>Philippines</t>
  </si>
  <si>
    <r>
      <t>Thailand Multi-Country Office</t>
    </r>
    <r>
      <rPr>
        <vertAlign val="superscript"/>
        <sz val="10"/>
        <color theme="1"/>
        <rFont val="Proxima nova"/>
      </rPr>
      <t xml:space="preserve"> 4</t>
    </r>
    <r>
      <rPr>
        <sz val="10"/>
        <color theme="1"/>
        <rFont val="Proxima Nova"/>
      </rPr>
      <t xml:space="preserve"> </t>
    </r>
  </si>
  <si>
    <t>SOUTH-WEST ASIA</t>
  </si>
  <si>
    <t>Afghanistan</t>
  </si>
  <si>
    <t>Islamic Republic of Iran</t>
  </si>
  <si>
    <t>Pakistan</t>
  </si>
  <si>
    <r>
      <t xml:space="preserve">1 </t>
    </r>
    <r>
      <rPr>
        <sz val="9"/>
        <rFont val="Arial"/>
        <family val="2"/>
      </rPr>
      <t>Regional Bureau covers the whole Asia and Pacific region.</t>
    </r>
  </si>
  <si>
    <r>
      <rPr>
        <vertAlign val="superscript"/>
        <sz val="9"/>
        <color rgb="FF000000"/>
        <rFont val="Arial"/>
        <family val="2"/>
      </rPr>
      <t xml:space="preserve">2 </t>
    </r>
    <r>
      <rPr>
        <sz val="9"/>
        <color rgb="FF000000"/>
        <rFont val="Arial"/>
        <family val="2"/>
      </rPr>
      <t>Coordinates activities across Kazakhstan, the Kyrgyz Republic, Tajikistan, Turkmenistan and Uzbekistan. UNHCR is a non-resident agency in Turkmenistan and Uzbekistan.</t>
    </r>
  </si>
  <si>
    <r>
      <t xml:space="preserve">3 </t>
    </r>
    <r>
      <rPr>
        <sz val="9"/>
        <rFont val="Arial"/>
        <family val="2"/>
      </rPr>
      <t>Coordinates activities in Australia and also covers without a presence New Zealand, Papua New Guinea and the Pacific Islands.  </t>
    </r>
  </si>
  <si>
    <r>
      <rPr>
        <vertAlign val="superscript"/>
        <sz val="9"/>
        <color rgb="FF000000"/>
        <rFont val="Arial"/>
        <family val="2"/>
      </rPr>
      <t xml:space="preserve">4 </t>
    </r>
    <r>
      <rPr>
        <sz val="9"/>
        <color rgb="FF000000"/>
        <rFont val="Arial"/>
        <family val="2"/>
      </rPr>
      <t>Coordinates activities in Thailand and also covers without a presence Cambodia, the Lao People's Democratic Republic and Viet Nam.</t>
    </r>
  </si>
  <si>
    <t xml:space="preserve"> BUDGET AND EXPENDITURE IN EUROPE | USD</t>
  </si>
  <si>
    <r>
      <t>Regional Bureau for Europe</t>
    </r>
    <r>
      <rPr>
        <vertAlign val="superscript"/>
        <sz val="10"/>
        <color rgb="FF000000"/>
        <rFont val="PROXIMA NOVA"/>
      </rPr>
      <t>1</t>
    </r>
  </si>
  <si>
    <r>
      <t xml:space="preserve">Other operations in Europe </t>
    </r>
    <r>
      <rPr>
        <vertAlign val="superscript"/>
        <sz val="10"/>
        <color rgb="FF000000"/>
        <rFont val="PROXIMA NOVA"/>
      </rPr>
      <t>1</t>
    </r>
  </si>
  <si>
    <t>EASTERN EUROPE</t>
  </si>
  <si>
    <t>Armenia</t>
  </si>
  <si>
    <t>Azerbaijan</t>
  </si>
  <si>
    <t>Georgia</t>
  </si>
  <si>
    <t>Russian Federation</t>
  </si>
  <si>
    <t>Türkiye</t>
  </si>
  <si>
    <t>Ukraine</t>
  </si>
  <si>
    <t>NORTHERN, WESTERN, CENTRAL AND SOUTHERN EUROPE</t>
  </si>
  <si>
    <t>Belarus</t>
  </si>
  <si>
    <r>
      <t>Belgium Multi-Country Office</t>
    </r>
    <r>
      <rPr>
        <vertAlign val="superscript"/>
        <sz val="10"/>
        <rFont val="Arial"/>
        <family val="2"/>
      </rPr>
      <t>2</t>
    </r>
  </si>
  <si>
    <t>Bulgaria</t>
  </si>
  <si>
    <t>Croatia</t>
  </si>
  <si>
    <t>Cyprus</t>
  </si>
  <si>
    <t>France</t>
  </si>
  <si>
    <t>Germany</t>
  </si>
  <si>
    <t>Greece</t>
  </si>
  <si>
    <r>
      <t>Hungary Multi-Country Office</t>
    </r>
    <r>
      <rPr>
        <vertAlign val="superscript"/>
        <sz val="10"/>
        <color rgb="FF000000"/>
        <rFont val="PROXIMA NOVA"/>
      </rPr>
      <t>3</t>
    </r>
  </si>
  <si>
    <r>
      <t>Italy Multi-Country Office</t>
    </r>
    <r>
      <rPr>
        <vertAlign val="superscript"/>
        <sz val="10"/>
        <color rgb="FF000000"/>
        <rFont val="PROXIMA NOVA"/>
      </rPr>
      <t>4</t>
    </r>
  </si>
  <si>
    <t>Malta</t>
  </si>
  <si>
    <t>Moldova</t>
  </si>
  <si>
    <t>Poland</t>
  </si>
  <si>
    <t>Romania</t>
  </si>
  <si>
    <t xml:space="preserve">Spain </t>
  </si>
  <si>
    <r>
      <t>Sweden Multi-Country Office</t>
    </r>
    <r>
      <rPr>
        <vertAlign val="superscript"/>
        <sz val="10"/>
        <color rgb="FF000000"/>
        <rFont val="PROXIMA NOVA"/>
      </rPr>
      <t>6</t>
    </r>
  </si>
  <si>
    <t>United Kingdom of Great Britain and Northern Ireland</t>
  </si>
  <si>
    <t>SOUTH-EASTERN EUROPE</t>
  </si>
  <si>
    <t>Albania</t>
  </si>
  <si>
    <t>Bosnia and Herzegovina</t>
  </si>
  <si>
    <t>Kosovo (S/RES/1244 (1999))</t>
  </si>
  <si>
    <t>Montenegro</t>
  </si>
  <si>
    <t>North Macedonia</t>
  </si>
  <si>
    <t>Serbia</t>
  </si>
  <si>
    <r>
      <t xml:space="preserve">1 </t>
    </r>
    <r>
      <rPr>
        <sz val="9"/>
        <rFont val="Arial"/>
        <family val="2"/>
      </rPr>
      <t>Regional Bureau in Europe covers the whole Europe region.</t>
    </r>
  </si>
  <si>
    <r>
      <t xml:space="preserve">3 </t>
    </r>
    <r>
      <rPr>
        <sz val="9"/>
        <rFont val="Arial"/>
        <family val="2"/>
      </rPr>
      <t>Coordinates activities in Belgium, Ireland, Malta (EASO), the Netherlands (Kingdom of the) and Poland (FRONTEX) and also covers Luxembourg without a presence in this country.</t>
    </r>
  </si>
  <si>
    <r>
      <t xml:space="preserve">4 </t>
    </r>
    <r>
      <rPr>
        <sz val="9"/>
        <rFont val="Arial"/>
        <family val="2"/>
      </rPr>
      <t>Coordinates activities in the Czech Republic, Hungary, Slovakia and Slovenia.</t>
    </r>
  </si>
  <si>
    <r>
      <t xml:space="preserve">5 </t>
    </r>
    <r>
      <rPr>
        <sz val="9"/>
        <rFont val="Arial"/>
        <family val="2"/>
      </rPr>
      <t>Coordinates activities in Italy and also covers without a presence the Holy See and San Marino.</t>
    </r>
  </si>
  <si>
    <r>
      <t xml:space="preserve">6 </t>
    </r>
    <r>
      <rPr>
        <sz val="9"/>
        <rFont val="Arial"/>
        <family val="2"/>
      </rPr>
      <t>Coordinates activities in Denmark, Estonia, Latvia, Lithuania and Sweden and also covers without a presence Finland, Iceland and Norway.</t>
    </r>
  </si>
  <si>
    <r>
      <t>Other Operations in the Americas</t>
    </r>
    <r>
      <rPr>
        <vertAlign val="superscript"/>
        <sz val="10"/>
        <color rgb="FF000000"/>
        <rFont val="PROXIMA NOVA"/>
      </rPr>
      <t>1</t>
    </r>
  </si>
  <si>
    <t>BUDGET AND EXPENDITURE IN THE MIDDLE EAST AND NORTH AFRICA | USD</t>
  </si>
  <si>
    <r>
      <t>Regional Bureau for Middle East and North Africa</t>
    </r>
    <r>
      <rPr>
        <vertAlign val="superscript"/>
        <sz val="10"/>
        <color rgb="FF000000"/>
        <rFont val="PROXIMA NOVA"/>
      </rPr>
      <t>1</t>
    </r>
  </si>
  <si>
    <t>MIDDLE EAST</t>
  </si>
  <si>
    <r>
      <t>Other operations in the Middle East</t>
    </r>
    <r>
      <rPr>
        <vertAlign val="superscript"/>
        <sz val="10"/>
        <color rgb="FF000000"/>
        <rFont val="PROXIMA NOVA"/>
      </rPr>
      <t>1</t>
    </r>
  </si>
  <si>
    <t>Iraq</t>
  </si>
  <si>
    <t>Israel</t>
  </si>
  <si>
    <t>Jordan</t>
  </si>
  <si>
    <t>Lebanon</t>
  </si>
  <si>
    <r>
      <t>Saudi Arabia Multi-Country Office</t>
    </r>
    <r>
      <rPr>
        <vertAlign val="superscript"/>
        <sz val="10"/>
        <color rgb="FF000000"/>
        <rFont val="PROXIMA NOVA"/>
      </rPr>
      <t>2</t>
    </r>
  </si>
  <si>
    <t>Syrian Arab Republic</t>
  </si>
  <si>
    <t>Yemen</t>
  </si>
  <si>
    <t>NORTH AFRICA</t>
  </si>
  <si>
    <t>Algeria</t>
  </si>
  <si>
    <t>Egypt</t>
  </si>
  <si>
    <t>Libya</t>
  </si>
  <si>
    <t>Mauritania</t>
  </si>
  <si>
    <t>Morocco</t>
  </si>
  <si>
    <t>Tunisia</t>
  </si>
  <si>
    <t>Western Sahara - Confidence building measures</t>
  </si>
  <si>
    <r>
      <rPr>
        <vertAlign val="superscript"/>
        <sz val="10"/>
        <rFont val="Proxima Nova"/>
      </rPr>
      <t>1</t>
    </r>
    <r>
      <rPr>
        <sz val="10"/>
        <rFont val="Proxima Nova"/>
      </rPr>
      <t xml:space="preserve"> Regional Bureau covers the whole Middle East and North Africa region.</t>
    </r>
  </si>
  <si>
    <r>
      <rPr>
        <vertAlign val="superscript"/>
        <sz val="10"/>
        <color rgb="FF000000"/>
        <rFont val="PROXIMA NOVA"/>
      </rPr>
      <t>2</t>
    </r>
    <r>
      <rPr>
        <sz val="10"/>
        <color rgb="FF000000"/>
        <rFont val="Proxima Nova"/>
      </rPr>
      <t xml:space="preserve"> Other operations in the Middle East and North Africa include the cross-border operation for north-west Syria in Gaziantep, Türkiye and the Office of the Special Envoy to the Central Mediterranean Situation.</t>
    </r>
  </si>
  <si>
    <r>
      <rPr>
        <vertAlign val="superscript"/>
        <sz val="10"/>
        <color rgb="FF000000"/>
        <rFont val="PROXIMA NOVA"/>
      </rPr>
      <t>3</t>
    </r>
    <r>
      <rPr>
        <sz val="10"/>
        <color rgb="FF000000"/>
        <rFont val="Proxima Nova"/>
      </rPr>
      <t xml:space="preserve"> Coordinates activities in Kuwait, Qatar, Saudi Arabia, United Arab Emirates and covers without a presence Bahrain and Oman.</t>
    </r>
  </si>
  <si>
    <r>
      <t xml:space="preserve">2 </t>
    </r>
    <r>
      <rPr>
        <sz val="9"/>
        <rFont val="Arial"/>
        <family val="2"/>
      </rPr>
      <t>Other operations in Europe include Austria, Liaison Office in Vienna (OSCE), Portugal, Strasbourg (Representation to the Council of Europe) and the Office for Switzerland and Liechtenstein and also Azerbaijan without presence in the latter since October 2025.</t>
    </r>
  </si>
  <si>
    <t>Regional Bureau for Southern Africa1</t>
  </si>
  <si>
    <r>
      <t>Angola</t>
    </r>
    <r>
      <rPr>
        <vertAlign val="superscript"/>
        <sz val="10"/>
        <rFont val="Proxima Nova"/>
      </rPr>
      <t>2</t>
    </r>
  </si>
  <si>
    <r>
      <t>Republic of the Congo</t>
    </r>
    <r>
      <rPr>
        <vertAlign val="superscript"/>
        <sz val="10"/>
        <rFont val="Proxima Nova"/>
      </rPr>
      <t>3</t>
    </r>
  </si>
  <si>
    <r>
      <t>Democratic Rep of the Congo</t>
    </r>
    <r>
      <rPr>
        <vertAlign val="superscript"/>
        <sz val="10"/>
        <rFont val="Proxima Nova"/>
      </rPr>
      <t>4</t>
    </r>
  </si>
  <si>
    <r>
      <t>Malawi</t>
    </r>
    <r>
      <rPr>
        <vertAlign val="superscript"/>
        <sz val="10"/>
        <rFont val="Proxima Nova"/>
      </rPr>
      <t>5</t>
    </r>
  </si>
  <si>
    <r>
      <t>Mozambique MCO</t>
    </r>
    <r>
      <rPr>
        <vertAlign val="superscript"/>
        <sz val="10"/>
        <rFont val="Proxima Nova"/>
      </rPr>
      <t>6</t>
    </r>
  </si>
  <si>
    <r>
      <t>South Africa Multi-Country Office</t>
    </r>
    <r>
      <rPr>
        <vertAlign val="superscript"/>
        <sz val="10"/>
        <rFont val="Arial"/>
        <family val="2"/>
      </rPr>
      <t>7</t>
    </r>
  </si>
  <si>
    <r>
      <rPr>
        <vertAlign val="superscript"/>
        <sz val="9"/>
        <color theme="1"/>
        <rFont val="Proxima nova"/>
      </rPr>
      <t> 7</t>
    </r>
    <r>
      <rPr>
        <sz val="9"/>
        <color theme="1"/>
        <rFont val="Proxima nova"/>
      </rPr>
      <t xml:space="preserve"> Following the closure of the Regional Bureau for Southern Africa, the South Africa multi-country office was moved under the responsibility of the Eastern and Southern Africa region. It Includes activities in Botswana, Namibia and South Africa and also covers without a presence Comoros, Eswatini, Lesotho, Madagascar, Mauritius and Seychelles. Offices in Botswana and Namibia were closed in October 2025.</t>
    </r>
  </si>
  <si>
    <r>
      <rPr>
        <vertAlign val="superscript"/>
        <sz val="9"/>
        <rFont val="Arial"/>
        <family val="2"/>
      </rPr>
      <t>3</t>
    </r>
    <r>
      <rPr>
        <sz val="9"/>
        <rFont val="Arial"/>
        <family val="2"/>
      </rPr>
      <t xml:space="preserve"> Following the closure of the Regional Bureau for Southern Africa in October 2025, the activities in the Republic of the Congo are now coordinated by the Cameroon multi-country office in the West and Central Africa region.</t>
    </r>
  </si>
  <si>
    <r>
      <rPr>
        <vertAlign val="superscript"/>
        <sz val="9"/>
        <rFont val="Arial"/>
        <family val="2"/>
      </rPr>
      <t>4</t>
    </r>
    <r>
      <rPr>
        <sz val="9"/>
        <rFont val="Arial"/>
        <family val="2"/>
      </rPr>
      <t xml:space="preserve"> Following the closure of the Regional Bureau for Southern Africa in October 2025, the operation in the Democratic Republic of the Congo was moved under the responsibility of the Regional Bureau for the West and Central Africa region.</t>
    </r>
  </si>
  <si>
    <r>
      <rPr>
        <vertAlign val="superscript"/>
        <sz val="9"/>
        <rFont val="Arial"/>
        <family val="2"/>
      </rPr>
      <t>5</t>
    </r>
    <r>
      <rPr>
        <sz val="9"/>
        <rFont val="Arial"/>
        <family val="2"/>
      </rPr>
      <t xml:space="preserve"> Following the closure of the Regional Bureau for Southern Africa in October 2025, the operation in Malawi is now coordinated by the Zambia multi-country office, itself moved under the responsibility of the Regional Bureau for the Eastern and Southern Africa region.</t>
    </r>
  </si>
  <si>
    <r>
      <rPr>
        <vertAlign val="superscript"/>
        <sz val="9"/>
        <rFont val="Arial"/>
        <family val="2"/>
      </rPr>
      <t>6</t>
    </r>
    <r>
      <rPr>
        <sz val="9"/>
        <rFont val="Arial"/>
        <family val="2"/>
      </rPr>
      <t xml:space="preserve"> Following the closure of the Regional Bureau for Southern Africa in October 2025, the office in Mozambique became a multi-country office that was itself moved under the responsibility of the Regional Bureau for Eastern and Southern Africa. The Mozambique multi-country office coordinates activitities in Angola and Mozambique.</t>
    </r>
  </si>
  <si>
    <r>
      <t>Zambia MCO</t>
    </r>
    <r>
      <rPr>
        <vertAlign val="superscript"/>
        <sz val="10"/>
        <rFont val="Proxima Nova"/>
      </rPr>
      <t>8</t>
    </r>
  </si>
  <si>
    <r>
      <t>Zimbabwe</t>
    </r>
    <r>
      <rPr>
        <vertAlign val="superscript"/>
        <sz val="10"/>
        <rFont val="Proxima Nova"/>
      </rPr>
      <t>9</t>
    </r>
  </si>
  <si>
    <r>
      <rPr>
        <vertAlign val="superscript"/>
        <sz val="9"/>
        <rFont val="Arial"/>
        <family val="2"/>
      </rPr>
      <t>2</t>
    </r>
    <r>
      <rPr>
        <sz val="9"/>
        <rFont val="Arial"/>
        <family val="2"/>
      </rPr>
      <t xml:space="preserve"> Following the closure of the Regional Bureau for Southern Africa in October 2025, the activities in Angola are now coordinated by the Mozambique multi-country office, itself moved under the responsibility of the Regional Bureau for the Eastern and Southern Africa region..</t>
    </r>
  </si>
  <si>
    <r>
      <rPr>
        <vertAlign val="superscript"/>
        <sz val="9"/>
        <color theme="1"/>
        <rFont val="Arial"/>
        <family val="2"/>
      </rPr>
      <t>8</t>
    </r>
    <r>
      <rPr>
        <sz val="9"/>
        <color theme="1"/>
        <rFont val="Arial"/>
        <family val="2"/>
      </rPr>
      <t xml:space="preserve"> Following the closure of the Regional Bureau for Southern Africa in October 2025, the Zambia multi-country office was moved under the responsibility of the Eastern and Southern Africa region. It covers activities in Malawi, Zambia and Zimbabwe.</t>
    </r>
  </si>
  <si>
    <r>
      <rPr>
        <vertAlign val="superscript"/>
        <sz val="9"/>
        <color theme="1"/>
        <rFont val="Arial"/>
        <family val="2"/>
      </rPr>
      <t>9</t>
    </r>
    <r>
      <rPr>
        <sz val="9"/>
        <color theme="1"/>
        <rFont val="Arial"/>
        <family val="2"/>
      </rPr>
      <t xml:space="preserve"> Following the closure of the Regional Bureau for Southern Africa in October 2025, the activities in Zimbabwe are now coordinated by the Zambia multi-country office.</t>
    </r>
  </si>
  <si>
    <r>
      <rPr>
        <vertAlign val="superscript"/>
        <sz val="9"/>
        <rFont val="Arial"/>
        <family val="2"/>
      </rPr>
      <t>1</t>
    </r>
    <r>
      <rPr>
        <sz val="9"/>
        <rFont val="Arial"/>
        <family val="2"/>
      </rPr>
      <t xml:space="preserve"> Regional Bureau which covered the whole Southern Africa region was closed in October 2025. </t>
    </r>
  </si>
  <si>
    <t>BUDGET AND EXPENDITURE IN THE EAST AND HORN OF AFRICA AND THE GREAT LAKES | USD</t>
  </si>
  <si>
    <r>
      <rPr>
        <b/>
        <sz val="14"/>
        <color theme="3"/>
        <rFont val="PROXIMA NOVA"/>
      </rPr>
      <t>VOLUNTARY CONTRIBUTIONS TO THE EAST AND HORN OF AFRICA AND THE GREAT LAKES</t>
    </r>
    <r>
      <rPr>
        <sz val="14"/>
        <color theme="3"/>
        <rFont val="PROXIMA NOVA"/>
      </rPr>
      <t xml:space="preserve"> | USD</t>
    </r>
  </si>
  <si>
    <t>DONOR</t>
  </si>
  <si>
    <t>Unearmarked</t>
  </si>
  <si>
    <t>Softly earmarked</t>
  </si>
  <si>
    <t>Earmarked</t>
  </si>
  <si>
    <t>Tightly earmarked</t>
  </si>
  <si>
    <t>United States of America</t>
  </si>
  <si>
    <t>European Union</t>
  </si>
  <si>
    <t>España con ACNUR (National partner in Spain)</t>
  </si>
  <si>
    <t>Denmark</t>
  </si>
  <si>
    <t>African Development Fund</t>
  </si>
  <si>
    <t>Sweden</t>
  </si>
  <si>
    <t>United Arab Emirates</t>
  </si>
  <si>
    <t>Switzerland</t>
  </si>
  <si>
    <t>Central Emergency Response Fund</t>
  </si>
  <si>
    <t>Italy</t>
  </si>
  <si>
    <t>Netherlands (Kingdom of the)</t>
  </si>
  <si>
    <t>UNO-Flüchtlingshilfe (National partner in Germany)</t>
  </si>
  <si>
    <t>USA for UNHCR</t>
  </si>
  <si>
    <t>Saudi Arabia</t>
  </si>
  <si>
    <t>Private donors in Canada</t>
  </si>
  <si>
    <t>Qatar</t>
  </si>
  <si>
    <t>Private donors in China</t>
  </si>
  <si>
    <t>Austria</t>
  </si>
  <si>
    <t>United Nations Environment Programme</t>
  </si>
  <si>
    <t>Private donors in Denmark</t>
  </si>
  <si>
    <t>Ireland</t>
  </si>
  <si>
    <t>UK for UNHCR</t>
  </si>
  <si>
    <t>Sweden for UNHCR</t>
  </si>
  <si>
    <t>Norway</t>
  </si>
  <si>
    <t>Luxembourg</t>
  </si>
  <si>
    <t>Spain</t>
  </si>
  <si>
    <t>Kuwait</t>
  </si>
  <si>
    <t>Finland</t>
  </si>
  <si>
    <t>Private donors in the Netherlands</t>
  </si>
  <si>
    <t>Japan for UNHCR</t>
  </si>
  <si>
    <t>Belgium</t>
  </si>
  <si>
    <t>UN Joint Programmes</t>
  </si>
  <si>
    <t>Switzerland for UNHCR</t>
  </si>
  <si>
    <t>Iceland</t>
  </si>
  <si>
    <t>Spotlight Initiative 2.0 Fund</t>
  </si>
  <si>
    <t>Education Cannot Wait</t>
  </si>
  <si>
    <t>Australia for UNHCR</t>
  </si>
  <si>
    <t>New Zealand</t>
  </si>
  <si>
    <t>Conflict-Related Sexual Violence MPTF</t>
  </si>
  <si>
    <t>United Nations Tanzania SDG Acceleration Fund</t>
  </si>
  <si>
    <t>Private donors in Italy</t>
  </si>
  <si>
    <t>Jersey</t>
  </si>
  <si>
    <t>Private donors in Saudi Arabia</t>
  </si>
  <si>
    <t>Private donors in the United States of America</t>
  </si>
  <si>
    <t>Private donors in Brazil</t>
  </si>
  <si>
    <t>Online donations through Islamic philanthropy platforms</t>
  </si>
  <si>
    <t>Private donors in the United Kingdom of Great Britain and Northern Ireland</t>
  </si>
  <si>
    <t>Guernsey</t>
  </si>
  <si>
    <t>Private donors in the Republic of Korea</t>
  </si>
  <si>
    <t>Monaco</t>
  </si>
  <si>
    <t>Private donors in Switzerland</t>
  </si>
  <si>
    <t>United Nations Children's Fund</t>
  </si>
  <si>
    <t>Leaving No One Behind – The Internal Displacement Solutions Fund</t>
  </si>
  <si>
    <t>Private donors in South Africa</t>
  </si>
  <si>
    <t>Private donors in France</t>
  </si>
  <si>
    <t>Private donors in Djibouti</t>
  </si>
  <si>
    <t>Portugal</t>
  </si>
  <si>
    <t>Liechtenstein</t>
  </si>
  <si>
    <t>Intergovernmental Authority on Development</t>
  </si>
  <si>
    <t>Private donors in Kenya</t>
  </si>
  <si>
    <t>Latvia</t>
  </si>
  <si>
    <t>Other private donors</t>
  </si>
  <si>
    <r>
      <t>SUBTOTAL</t>
    </r>
    <r>
      <rPr>
        <vertAlign val="superscript"/>
        <sz val="11"/>
        <color theme="3"/>
        <rFont val="PROXIMA NOVA"/>
      </rPr>
      <t>1) 2)</t>
    </r>
  </si>
  <si>
    <r>
      <t>Allocation of flexible funds and adjustments</t>
    </r>
    <r>
      <rPr>
        <vertAlign val="superscript"/>
        <sz val="11"/>
        <color rgb="FF000000"/>
        <rFont val="PROXIMA NOVA"/>
      </rPr>
      <t>3)</t>
    </r>
  </si>
  <si>
    <t>Notes</t>
  </si>
  <si>
    <r>
      <rPr>
        <vertAlign val="superscript"/>
        <sz val="10"/>
        <color rgb="FF000000"/>
        <rFont val="PROXIMA NOVA"/>
      </rPr>
      <t>1)</t>
    </r>
    <r>
      <rPr>
        <sz val="10"/>
        <color indexed="8"/>
        <rFont val="PROXIMA NOVA"/>
      </rPr>
      <t xml:space="preserve"> Contributions include 6.5% indirect support costs where applied.</t>
    </r>
  </si>
  <si>
    <r>
      <rPr>
        <vertAlign val="superscript"/>
        <sz val="10"/>
        <color rgb="FF000000"/>
        <rFont val="PROXIMA NOVA"/>
      </rPr>
      <t>2)</t>
    </r>
    <r>
      <rPr>
        <sz val="10"/>
        <color indexed="8"/>
        <rFont val="PROXIMA NOVA"/>
      </rPr>
      <t xml:space="preserve"> Includes contributions earmarked to the Democratic Republic of the Congo, Ethiopia, Somalia, South Sudan and Sudan situations.</t>
    </r>
  </si>
  <si>
    <r>
      <rPr>
        <vertAlign val="superscript"/>
        <sz val="10"/>
        <color rgb="FF000000"/>
        <rFont val="PROXIMA NOVA"/>
      </rPr>
      <t>3)</t>
    </r>
    <r>
      <rPr>
        <sz val="10"/>
        <color indexed="8"/>
        <rFont val="PROXIMA NOVA"/>
      </rPr>
      <t xml:space="preserve"> Allocation of flexible funds and adjustments includes funds that UNHCR allocated to the region from unearmarked and softly earmarked funding as well as adjustments related to indirect support costs and carry-over.</t>
    </r>
  </si>
  <si>
    <r>
      <t>VOLUNTARY CONTRIBUTIONS TO SOUTHERN AFRICA</t>
    </r>
    <r>
      <rPr>
        <sz val="14"/>
        <color theme="3"/>
        <rFont val="PROXIMA NOVA"/>
      </rPr>
      <t xml:space="preserve"> | USD</t>
    </r>
  </si>
  <si>
    <t>Private donors in the United Arab Emirates</t>
  </si>
  <si>
    <t>South Africa</t>
  </si>
  <si>
    <t>UN Office for the Coordination of Humanitarian Affairs</t>
  </si>
  <si>
    <t>United Nations Joint SDG Fund</t>
  </si>
  <si>
    <t>Angola</t>
  </si>
  <si>
    <r>
      <t>SUBTOTAL</t>
    </r>
    <r>
      <rPr>
        <vertAlign val="superscript"/>
        <sz val="11"/>
        <color theme="3"/>
        <rFont val="PROXIMA NOVA"/>
      </rPr>
      <t>1)</t>
    </r>
  </si>
  <si>
    <r>
      <rPr>
        <vertAlign val="superscript"/>
        <sz val="10"/>
        <color rgb="FF000000"/>
        <rFont val="PROXIMA NOVA"/>
      </rPr>
      <t>2)</t>
    </r>
    <r>
      <rPr>
        <sz val="10"/>
        <color indexed="8"/>
        <rFont val="PROXIMA NOVA"/>
      </rPr>
      <t xml:space="preserve"> Allocation of flexible funds and adjustments includes funds that UNHCR allocated to the region from unearmarked and softly earmarked funding as well as adjustments related to indirect support costs and carry-over.</t>
    </r>
  </si>
  <si>
    <r>
      <t>VOLUNTARY CONTRIBUTIONS TO WEST AND CENTRAL AFRICA</t>
    </r>
    <r>
      <rPr>
        <sz val="14"/>
        <color theme="3"/>
        <rFont val="Prroxima nova "/>
      </rPr>
      <t xml:space="preserve"> | USD</t>
    </r>
  </si>
  <si>
    <t>World Food Programme</t>
  </si>
  <si>
    <t>Economic Community West African States</t>
  </si>
  <si>
    <t>Private donors in Japan</t>
  </si>
  <si>
    <t>Islamic Development Bank</t>
  </si>
  <si>
    <t>Czechia</t>
  </si>
  <si>
    <t>United Nations Development Programme</t>
  </si>
  <si>
    <t>Private donors in Ghana</t>
  </si>
  <si>
    <t>UN Peacekeeping</t>
  </si>
  <si>
    <t>Joint United Nations Programme on HIV/AIDS</t>
  </si>
  <si>
    <r>
      <rPr>
        <vertAlign val="superscript"/>
        <sz val="10"/>
        <color rgb="FF000000"/>
        <rFont val="PROXIMA NOVA"/>
      </rPr>
      <t>2)</t>
    </r>
    <r>
      <rPr>
        <sz val="10"/>
        <color indexed="8"/>
        <rFont val="PROXIMA NOVA"/>
      </rPr>
      <t xml:space="preserve"> Includes contributions earmarked to the Central African Republic and Sahel situations.</t>
    </r>
  </si>
  <si>
    <r>
      <t>3</t>
    </r>
    <r>
      <rPr>
        <sz val="9"/>
        <color rgb="FF000000"/>
        <rFont val="Arial"/>
        <family val="2"/>
      </rPr>
      <t xml:space="preserve"> Coordinates activities in Belize, Cuba, Curaçao, Nicaragua, Panama and Suriname and covers without a presence Aruba, Guyana and </t>
    </r>
    <r>
      <rPr>
        <sz val="9"/>
        <rFont val="Arial"/>
        <family val="2"/>
      </rPr>
      <t>Trinidad and Tobago.</t>
    </r>
  </si>
  <si>
    <r>
      <t xml:space="preserve">VOLUNTARY CONTRIBUTIONS TO THE AMERICAS </t>
    </r>
    <r>
      <rPr>
        <sz val="14"/>
        <color theme="3"/>
        <rFont val="PROXIMA NOVA"/>
      </rPr>
      <t>| USD</t>
    </r>
  </si>
  <si>
    <t>Private donors in Mexico</t>
  </si>
  <si>
    <t>Argentina for UNHCR</t>
  </si>
  <si>
    <t>MPTF for Peace in Colombia</t>
  </si>
  <si>
    <t>Brazilian Legal Amazon MPTF</t>
  </si>
  <si>
    <t>Private donors in Colombia</t>
  </si>
  <si>
    <t>Argentina</t>
  </si>
  <si>
    <t>Development Coordination Office (DCO)</t>
  </si>
  <si>
    <t>UN Women</t>
  </si>
  <si>
    <t>International Organization for Migration</t>
  </si>
  <si>
    <r>
      <rPr>
        <vertAlign val="superscript"/>
        <sz val="10"/>
        <color rgb="FF000000"/>
        <rFont val="PROXIMA NOVA"/>
      </rPr>
      <t>2)</t>
    </r>
    <r>
      <rPr>
        <sz val="10"/>
        <color indexed="8"/>
        <rFont val="PROXIMA NOVA"/>
      </rPr>
      <t xml:space="preserve"> Includes contributions earmarked to the El Salvador, Guatemala and Honduras situation and the Venezuela situation.</t>
    </r>
  </si>
  <si>
    <r>
      <rPr>
        <b/>
        <sz val="14"/>
        <color theme="3"/>
        <rFont val="PROXIMA NOVA"/>
      </rPr>
      <t>VOLUNTARY CONTRIBUTIONS TO ASIA AND THE PACIFIC</t>
    </r>
    <r>
      <rPr>
        <sz val="11"/>
        <color theme="3"/>
        <rFont val="PROXIMA NOVA"/>
      </rPr>
      <t xml:space="preserve"> | USD</t>
    </r>
  </si>
  <si>
    <t>Australia</t>
  </si>
  <si>
    <t>Special Trust Fund for Afghanistan</t>
  </si>
  <si>
    <t>Private donors in Malaysia</t>
  </si>
  <si>
    <t>Private donors in Thailand</t>
  </si>
  <si>
    <t>Country-based pooled funds</t>
  </si>
  <si>
    <t>Private donors in the Philippines</t>
  </si>
  <si>
    <t>Private donors in Indonesia</t>
  </si>
  <si>
    <t>Private donors in Luxembourg</t>
  </si>
  <si>
    <t>UN Population Fund</t>
  </si>
  <si>
    <t>Private donors in Singapore</t>
  </si>
  <si>
    <t>Kazakhstan</t>
  </si>
  <si>
    <r>
      <rPr>
        <vertAlign val="superscript"/>
        <sz val="10"/>
        <color rgb="FF000000"/>
        <rFont val="PROXIMA NOVA"/>
      </rPr>
      <t>2)</t>
    </r>
    <r>
      <rPr>
        <sz val="10"/>
        <color indexed="8"/>
        <rFont val="PROXIMA NOVA"/>
      </rPr>
      <t xml:space="preserve"> Includes contributions earmarked to the Afghanistan and Myanmar situations.</t>
    </r>
  </si>
  <si>
    <r>
      <t>VOLUNTARY CONTRIBUTIONS TO EUROPE</t>
    </r>
    <r>
      <rPr>
        <sz val="14"/>
        <color rgb="FF0072BC"/>
        <rFont val="Proxima nova"/>
      </rPr>
      <t xml:space="preserve"> | USD</t>
    </r>
  </si>
  <si>
    <t>Hungary</t>
  </si>
  <si>
    <t>Lithuania</t>
  </si>
  <si>
    <r>
      <rPr>
        <vertAlign val="superscript"/>
        <sz val="10"/>
        <color rgb="FF000000"/>
        <rFont val="PROXIMA NOVA"/>
      </rPr>
      <t>2)</t>
    </r>
    <r>
      <rPr>
        <sz val="10"/>
        <color indexed="8"/>
        <rFont val="PROXIMA NOVA"/>
      </rPr>
      <t xml:space="preserve"> Includes contributions earmarked to the Ukraine situation.</t>
    </r>
  </si>
  <si>
    <r>
      <t xml:space="preserve">VOLUNTARY CONTRIBUTIONS TO THE MIDDLE EAST AND NORTH AFRICA </t>
    </r>
    <r>
      <rPr>
        <sz val="14"/>
        <color rgb="FF0072BC"/>
        <rFont val="Proxima nova"/>
      </rPr>
      <t>| USD</t>
    </r>
  </si>
  <si>
    <t>Private donors in Qatar</t>
  </si>
  <si>
    <t>Private donors in Kuwait</t>
  </si>
  <si>
    <t>Private donors in Egypt</t>
  </si>
  <si>
    <t>Global Islamic Fund for Refugees</t>
  </si>
  <si>
    <t>Private donors in Jordan</t>
  </si>
  <si>
    <t>United Nations Office for Disaster Risk Reduction</t>
  </si>
  <si>
    <r>
      <rPr>
        <vertAlign val="superscript"/>
        <sz val="10"/>
        <color rgb="FF000000"/>
        <rFont val="PROXIMA NOVA"/>
      </rPr>
      <t>2)</t>
    </r>
    <r>
      <rPr>
        <sz val="10"/>
        <color indexed="8"/>
        <rFont val="PROXIMA NOVA"/>
      </rPr>
      <t xml:space="preserve"> Includes contributions earmarked to the Syria, Middle East and Syrian Refugee Returns situations.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</si>
</sst>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_ ;[Red]\-#,##0\ "/>
    <numFmt numFmtId="165" formatCode="_ * #,##0_ ;_ * \-#,##0_ ;_ * &quot;-&quot;??_ ;_ @_ "/>
  </numFmts>
  <fonts count="74">
    <font>
      <sz val="11"/>
      <color theme="1"/>
      <name val="Arial"/>
      <family val="2"/>
    </font>
    <font>
      <sz val="11"/>
      <color theme="1"/>
      <name val="Arial"/>
      <family val="2"/>
    </font>
    <font>
      <sz val="10"/>
      <color rgb="FFFFFFFF"/>
      <name val="Proxima Nova"/>
    </font>
    <font>
      <sz val="10"/>
      <name val="Proxima Nova"/>
    </font>
    <font>
      <sz val="9"/>
      <name val="Proxima Nova"/>
    </font>
    <font>
      <b/>
      <sz val="9"/>
      <name val="Proxima Nova"/>
    </font>
    <font>
      <b/>
      <sz val="10"/>
      <name val="Proxima Nova"/>
    </font>
    <font>
      <vertAlign val="superscript"/>
      <sz val="10"/>
      <name val="Proxima Nova"/>
    </font>
    <font>
      <b/>
      <sz val="10"/>
      <color rgb="FF0072BC"/>
      <name val="Proxima Nova"/>
    </font>
    <font>
      <sz val="10"/>
      <color rgb="FF0072BC"/>
      <name val="Proxima Nova"/>
    </font>
    <font>
      <b/>
      <sz val="10"/>
      <color rgb="FFF2F2F2"/>
      <name val="Proxima nova"/>
    </font>
    <font>
      <vertAlign val="superscript"/>
      <sz val="9"/>
      <name val="Proxima Nova"/>
    </font>
    <font>
      <vertAlign val="superscript"/>
      <sz val="9"/>
      <name val="Arial"/>
      <family val="2"/>
    </font>
    <font>
      <sz val="9"/>
      <name val="Arial"/>
      <family val="2"/>
    </font>
    <font>
      <b/>
      <sz val="14"/>
      <color theme="3"/>
      <name val="Lato"/>
      <family val="2"/>
    </font>
    <font>
      <b/>
      <sz val="12"/>
      <name val="Lato"/>
      <family val="2"/>
    </font>
    <font>
      <sz val="11"/>
      <name val="Lato"/>
      <family val="2"/>
    </font>
    <font>
      <b/>
      <sz val="12"/>
      <color theme="1"/>
      <name val="Lato"/>
      <family val="2"/>
    </font>
    <font>
      <sz val="10.5"/>
      <color theme="1"/>
      <name val="Lato"/>
      <family val="2"/>
    </font>
    <font>
      <b/>
      <sz val="11"/>
      <color theme="1"/>
      <name val="Arial"/>
      <family val="2"/>
    </font>
    <font>
      <sz val="10"/>
      <name val="Arial Unicode MS"/>
      <family val="2"/>
    </font>
    <font>
      <b/>
      <sz val="12"/>
      <color theme="3"/>
      <name val="Proxima Nova"/>
    </font>
    <font>
      <sz val="10"/>
      <color theme="0"/>
      <name val="Proxima Nova"/>
    </font>
    <font>
      <sz val="10"/>
      <name val="Arial"/>
      <family val="2"/>
    </font>
    <font>
      <vertAlign val="superscript"/>
      <sz val="10"/>
      <name val="Arial"/>
      <family val="2"/>
    </font>
    <font>
      <b/>
      <sz val="10"/>
      <color theme="0"/>
      <name val="Proxima Nova"/>
    </font>
    <font>
      <b/>
      <sz val="11"/>
      <color theme="4" tint="-0.249977111117893"/>
      <name val="Arial"/>
      <family val="2"/>
    </font>
    <font>
      <sz val="11"/>
      <color theme="1"/>
      <name val="Lato"/>
      <family val="2"/>
    </font>
    <font>
      <sz val="9"/>
      <color theme="1"/>
      <name val="Arial"/>
      <family val="2"/>
    </font>
    <font>
      <b/>
      <sz val="11"/>
      <name val="Proxima nova"/>
    </font>
    <font>
      <sz val="10"/>
      <color theme="1"/>
      <name val="Proxima Nova"/>
    </font>
    <font>
      <b/>
      <sz val="10"/>
      <color theme="0" tint="-4.9989318521683403E-2"/>
      <name val="Proxima nova"/>
    </font>
    <font>
      <sz val="11"/>
      <name val="Arial"/>
      <family val="2"/>
    </font>
    <font>
      <vertAlign val="superscript"/>
      <sz val="9"/>
      <color theme="1"/>
      <name val="Arial"/>
      <family val="2"/>
    </font>
    <font>
      <b/>
      <sz val="12"/>
      <color rgb="FF0072BC"/>
      <name val="Proxima Nova"/>
    </font>
    <font>
      <sz val="12"/>
      <color rgb="FF0072BC"/>
      <name val="Proxima Nova"/>
    </font>
    <font>
      <sz val="10"/>
      <color rgb="FF000000"/>
      <name val="Proxima Nova"/>
    </font>
    <font>
      <b/>
      <sz val="10"/>
      <color rgb="FF000000"/>
      <name val="Proxima Nova"/>
    </font>
    <font>
      <b/>
      <sz val="9"/>
      <color rgb="FF000000"/>
      <name val="Proxima nova"/>
    </font>
    <font>
      <sz val="9"/>
      <color rgb="FF000000"/>
      <name val="Proxima nova"/>
    </font>
    <font>
      <b/>
      <sz val="10"/>
      <color rgb="FFFFFFFF"/>
      <name val="Proxima Nova"/>
    </font>
    <font>
      <vertAlign val="superscript"/>
      <sz val="10"/>
      <color rgb="FF000000"/>
      <name val="PROXIMA NOVA"/>
    </font>
    <font>
      <b/>
      <sz val="11"/>
      <color rgb="FF000000"/>
      <name val="Proxima Nova"/>
    </font>
    <font>
      <vertAlign val="superscript"/>
      <sz val="9"/>
      <color rgb="FF000000"/>
      <name val="Arial"/>
      <family val="2"/>
    </font>
    <font>
      <sz val="9"/>
      <color rgb="FF000000"/>
      <name val="Arial"/>
      <family val="2"/>
    </font>
    <font>
      <b/>
      <sz val="10"/>
      <color rgb="FFD7132C"/>
      <name val="Proxima Nova"/>
    </font>
    <font>
      <sz val="11"/>
      <color theme="1"/>
      <name val="Proxima Nova"/>
    </font>
    <font>
      <sz val="9"/>
      <color theme="1"/>
      <name val="Proxima nova"/>
    </font>
    <font>
      <b/>
      <sz val="10"/>
      <color theme="1"/>
      <name val="Proxima Nova"/>
    </font>
    <font>
      <vertAlign val="superscript"/>
      <sz val="10"/>
      <color theme="1"/>
      <name val="Proxima nova"/>
    </font>
    <font>
      <b/>
      <sz val="11"/>
      <color theme="1"/>
      <name val="Proxima Nova"/>
    </font>
    <font>
      <sz val="11"/>
      <name val="Proxima Nova"/>
    </font>
    <font>
      <sz val="11"/>
      <color theme="4" tint="-0.249977111117893"/>
      <name val="Proxima Nova"/>
    </font>
    <font>
      <sz val="10"/>
      <color theme="3"/>
      <name val="Proxima Nova"/>
    </font>
    <font>
      <b/>
      <sz val="12"/>
      <color rgb="FF000000"/>
      <name val="Proxima Nova"/>
    </font>
    <font>
      <sz val="10"/>
      <color rgb="FFD7132C"/>
      <name val="Proxima Nova"/>
    </font>
    <font>
      <b/>
      <sz val="10"/>
      <color theme="3"/>
      <name val="Proxima Nova"/>
    </font>
    <font>
      <vertAlign val="superscript"/>
      <sz val="9"/>
      <color theme="1"/>
      <name val="Proxima nova"/>
    </font>
    <font>
      <sz val="14"/>
      <color theme="3"/>
      <name val="PROXIMA NOVA"/>
    </font>
    <font>
      <b/>
      <sz val="14"/>
      <color theme="3"/>
      <name val="PROXIMA NOVA"/>
    </font>
    <font>
      <sz val="12"/>
      <color theme="3"/>
      <name val="PROXIMA NOVA"/>
    </font>
    <font>
      <sz val="11"/>
      <color indexed="8"/>
      <name val="PROXIMA NOVA"/>
    </font>
    <font>
      <b/>
      <sz val="10"/>
      <color indexed="8"/>
      <name val="Proxima nova"/>
    </font>
    <font>
      <b/>
      <sz val="11"/>
      <color indexed="8"/>
      <name val="PROXIMA NOVA"/>
    </font>
    <font>
      <sz val="11"/>
      <color theme="3"/>
      <name val="PROXIMA NOVA"/>
    </font>
    <font>
      <vertAlign val="superscript"/>
      <sz val="11"/>
      <color theme="3"/>
      <name val="PROXIMA NOVA"/>
    </font>
    <font>
      <b/>
      <sz val="11"/>
      <color theme="3"/>
      <name val="PROXIMA NOVA"/>
    </font>
    <font>
      <vertAlign val="superscript"/>
      <sz val="11"/>
      <color rgb="FF000000"/>
      <name val="PROXIMA NOVA"/>
    </font>
    <font>
      <b/>
      <sz val="11"/>
      <color theme="0"/>
      <name val="PROXIMA NOVA"/>
    </font>
    <font>
      <sz val="10"/>
      <color indexed="8"/>
      <name val="PROXIMA NOVA"/>
    </font>
    <font>
      <b/>
      <sz val="14"/>
      <color theme="3"/>
      <name val="Prroxima nova "/>
    </font>
    <font>
      <sz val="14"/>
      <color theme="3"/>
      <name val="Prroxima nova "/>
    </font>
    <font>
      <b/>
      <sz val="14"/>
      <color rgb="FF0072BC"/>
      <name val="Proxima nova"/>
    </font>
    <font>
      <sz val="14"/>
      <color rgb="FF0072BC"/>
      <name val="Proxima nova"/>
    </font>
  </fonts>
  <fills count="18">
    <fill>
      <patternFill patternType="none"/>
    </fill>
    <fill>
      <patternFill patternType="gray125"/>
    </fill>
    <fill>
      <patternFill patternType="solid">
        <fgColor rgb="FF0072BC"/>
        <bgColor rgb="FF000000"/>
      </patternFill>
    </fill>
    <fill>
      <patternFill patternType="solid">
        <fgColor rgb="FFD9D9D9"/>
        <bgColor rgb="FF000000"/>
      </patternFill>
    </fill>
    <fill>
      <patternFill patternType="solid">
        <fgColor rgb="FFCCE3F2"/>
        <bgColor rgb="FF000000"/>
      </patternFill>
    </fill>
    <fill>
      <patternFill patternType="solid">
        <fgColor rgb="FFE7E6E6"/>
        <bgColor rgb="FF000000"/>
      </patternFill>
    </fill>
    <fill>
      <patternFill patternType="solid">
        <fgColor rgb="FF0072BC"/>
        <bgColor indexed="64"/>
      </patternFill>
    </fill>
    <fill>
      <patternFill patternType="solid">
        <fgColor theme="0" tint="-0.14999847407452621"/>
        <bgColor indexed="64"/>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rgb="FFCDE3F1"/>
        <bgColor indexed="64"/>
      </patternFill>
    </fill>
    <fill>
      <patternFill patternType="solid">
        <fgColor rgb="FFD9D9D9"/>
        <bgColor indexed="64"/>
      </patternFill>
    </fill>
    <fill>
      <patternFill patternType="solid">
        <fgColor rgb="FFCDE3F1"/>
        <bgColor rgb="FF000000"/>
      </patternFill>
    </fill>
    <fill>
      <patternFill patternType="solid">
        <fgColor theme="0"/>
        <bgColor rgb="FF000000"/>
      </patternFill>
    </fill>
    <fill>
      <patternFill patternType="solid">
        <fgColor theme="3"/>
        <bgColor rgb="FF000000"/>
      </patternFill>
    </fill>
    <fill>
      <patternFill patternType="solid">
        <fgColor rgb="FFCCE3F2"/>
        <bgColor indexed="64"/>
      </patternFill>
    </fill>
    <fill>
      <patternFill patternType="solid">
        <fgColor theme="3"/>
        <bgColor theme="8" tint="0.79998168889431442"/>
      </patternFill>
    </fill>
  </fills>
  <borders count="32">
    <border>
      <left/>
      <right/>
      <top/>
      <bottom/>
      <diagonal/>
    </border>
    <border>
      <left/>
      <right/>
      <top/>
      <bottom style="thin">
        <color rgb="FF595959"/>
      </bottom>
      <diagonal/>
    </border>
    <border>
      <left/>
      <right/>
      <top/>
      <bottom style="thin">
        <color rgb="FF808080"/>
      </bottom>
      <diagonal/>
    </border>
    <border>
      <left/>
      <right/>
      <top style="thin">
        <color rgb="FF808080"/>
      </top>
      <bottom/>
      <diagonal/>
    </border>
    <border>
      <left/>
      <right/>
      <top style="thin">
        <color rgb="FF595959"/>
      </top>
      <bottom/>
      <diagonal/>
    </border>
    <border>
      <left/>
      <right/>
      <top/>
      <bottom style="thin">
        <color rgb="FF0072BC"/>
      </bottom>
      <diagonal/>
    </border>
    <border>
      <left/>
      <right/>
      <top style="thin">
        <color rgb="FF595959"/>
      </top>
      <bottom style="thin">
        <color rgb="FF0072BC"/>
      </bottom>
      <diagonal/>
    </border>
    <border>
      <left/>
      <right/>
      <top style="thin">
        <color rgb="FF808080"/>
      </top>
      <bottom style="thin">
        <color rgb="FF0072BC"/>
      </bottom>
      <diagonal/>
    </border>
    <border>
      <left/>
      <right/>
      <top/>
      <bottom style="thin">
        <color theme="1" tint="0.34998626667073579"/>
      </bottom>
      <diagonal/>
    </border>
    <border>
      <left/>
      <right/>
      <top/>
      <bottom style="thin">
        <color theme="0" tint="-0.499984740745262"/>
      </bottom>
      <diagonal/>
    </border>
    <border>
      <left/>
      <right/>
      <top style="thin">
        <color theme="1" tint="0.34998626667073579"/>
      </top>
      <bottom/>
      <diagonal/>
    </border>
    <border>
      <left/>
      <right/>
      <top style="thin">
        <color theme="1" tint="0.499984740745262"/>
      </top>
      <bottom/>
      <diagonal/>
    </border>
    <border>
      <left/>
      <right/>
      <top/>
      <bottom style="thin">
        <color theme="1" tint="0.499984740745262"/>
      </bottom>
      <diagonal/>
    </border>
    <border>
      <left/>
      <right/>
      <top style="thin">
        <color theme="0" tint="-0.499984740745262"/>
      </top>
      <bottom/>
      <diagonal/>
    </border>
    <border>
      <left/>
      <right/>
      <top style="thin">
        <color theme="1" tint="0.34998626667073579"/>
      </top>
      <bottom style="thin">
        <color rgb="FFBFBFBF"/>
      </bottom>
      <diagonal/>
    </border>
    <border>
      <left/>
      <right/>
      <top/>
      <bottom style="thin">
        <color theme="3"/>
      </bottom>
      <diagonal/>
    </border>
    <border>
      <left/>
      <right/>
      <top style="thin">
        <color rgb="FF0072BC"/>
      </top>
      <bottom/>
      <diagonal/>
    </border>
    <border>
      <left/>
      <right/>
      <top style="thin">
        <color theme="3"/>
      </top>
      <bottom/>
      <diagonal/>
    </border>
    <border>
      <left/>
      <right/>
      <top style="thin">
        <color rgb="FFBFBFBF"/>
      </top>
      <bottom style="thin">
        <color rgb="FFBFBFBF"/>
      </bottom>
      <diagonal/>
    </border>
    <border>
      <left/>
      <right/>
      <top/>
      <bottom style="thin">
        <color rgb="FFBFBFBF"/>
      </bottom>
      <diagonal/>
    </border>
    <border>
      <left/>
      <right/>
      <top style="thin">
        <color rgb="FF808080"/>
      </top>
      <bottom style="thin">
        <color rgb="FFBFBFBF"/>
      </bottom>
      <diagonal/>
    </border>
    <border>
      <left/>
      <right/>
      <top style="thin">
        <color rgb="FFBFBFBF"/>
      </top>
      <bottom style="thin">
        <color theme="3"/>
      </bottom>
      <diagonal/>
    </border>
    <border>
      <left/>
      <right/>
      <top style="thin">
        <color rgb="FF0072BC"/>
      </top>
      <bottom style="thin">
        <color rgb="FF0072BC"/>
      </bottom>
      <diagonal/>
    </border>
    <border>
      <left/>
      <right/>
      <top style="thin">
        <color theme="3"/>
      </top>
      <bottom style="thin">
        <color theme="3"/>
      </bottom>
      <diagonal/>
    </border>
    <border>
      <left/>
      <right/>
      <top style="thin">
        <color theme="3"/>
      </top>
      <bottom style="thin">
        <color theme="0" tint="-0.499984740745262"/>
      </bottom>
      <diagonal/>
    </border>
    <border>
      <left/>
      <right/>
      <top style="thin">
        <color indexed="64"/>
      </top>
      <bottom/>
      <diagonal/>
    </border>
    <border>
      <left/>
      <right/>
      <top style="thin">
        <color rgb="FF595959"/>
      </top>
      <bottom style="thin">
        <color rgb="FFBFBFBF"/>
      </bottom>
      <diagonal/>
    </border>
    <border>
      <left/>
      <right/>
      <top style="thin">
        <color rgb="FFBFBFBF"/>
      </top>
      <bottom style="thin">
        <color rgb="FF595959"/>
      </bottom>
      <diagonal/>
    </border>
    <border>
      <left/>
      <right/>
      <top style="thin">
        <color theme="3"/>
      </top>
      <bottom style="thin">
        <color rgb="FF0072BC"/>
      </bottom>
      <diagonal/>
    </border>
    <border>
      <left/>
      <right/>
      <top/>
      <bottom style="thin">
        <color theme="1" tint="0.249977111117893"/>
      </bottom>
      <diagonal/>
    </border>
    <border>
      <left/>
      <right/>
      <top style="thin">
        <color theme="1" tint="0.249977111117893"/>
      </top>
      <bottom/>
      <diagonal/>
    </border>
    <border>
      <left/>
      <right/>
      <top style="thin">
        <color theme="8" tint="0.39997558519241921"/>
      </top>
      <bottom/>
      <diagonal/>
    </border>
  </borders>
  <cellStyleXfs count="5">
    <xf numFmtId="0" fontId="0" fillId="0" borderId="0"/>
    <xf numFmtId="9"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cellStyleXfs>
  <cellXfs count="472">
    <xf numFmtId="0" fontId="0" fillId="0" borderId="0" xfId="0"/>
    <xf numFmtId="0" fontId="2" fillId="2" borderId="0" xfId="0" applyFont="1" applyFill="1" applyAlignment="1">
      <alignment vertical="center"/>
    </xf>
    <xf numFmtId="0" fontId="3" fillId="3" borderId="0" xfId="0" applyFont="1" applyFill="1"/>
    <xf numFmtId="0" fontId="4" fillId="3" borderId="0" xfId="0" applyFont="1" applyFill="1" applyAlignment="1">
      <alignment horizontal="center" vertical="center" wrapText="1"/>
    </xf>
    <xf numFmtId="0" fontId="5" fillId="4" borderId="0" xfId="0" applyFont="1" applyFill="1" applyAlignment="1">
      <alignment horizontal="center" vertical="center"/>
    </xf>
    <xf numFmtId="0" fontId="2" fillId="0" borderId="0" xfId="0" applyFont="1" applyAlignment="1">
      <alignment vertical="center"/>
    </xf>
    <xf numFmtId="0" fontId="3" fillId="0" borderId="0" xfId="0"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2" xfId="0" applyFont="1" applyBorder="1"/>
    <xf numFmtId="0" fontId="3" fillId="0" borderId="3" xfId="0" applyFont="1" applyBorder="1"/>
    <xf numFmtId="41" fontId="3" fillId="5" borderId="4" xfId="0" applyNumberFormat="1" applyFont="1" applyFill="1" applyBorder="1"/>
    <xf numFmtId="41" fontId="3" fillId="0" borderId="4" xfId="0" applyNumberFormat="1" applyFont="1" applyBorder="1"/>
    <xf numFmtId="41" fontId="6" fillId="4" borderId="0" xfId="0" applyNumberFormat="1" applyFont="1" applyFill="1"/>
    <xf numFmtId="9" fontId="3" fillId="0" borderId="3" xfId="0" applyNumberFormat="1" applyFont="1" applyBorder="1"/>
    <xf numFmtId="41" fontId="3" fillId="5" borderId="2" xfId="0" applyNumberFormat="1" applyFont="1" applyFill="1" applyBorder="1"/>
    <xf numFmtId="41" fontId="3" fillId="0" borderId="2" xfId="0" applyNumberFormat="1" applyFont="1" applyBorder="1"/>
    <xf numFmtId="41" fontId="6" fillId="4" borderId="5" xfId="0" applyNumberFormat="1" applyFont="1" applyFill="1" applyBorder="1"/>
    <xf numFmtId="9" fontId="3" fillId="0" borderId="5" xfId="0" applyNumberFormat="1" applyFont="1" applyBorder="1"/>
    <xf numFmtId="0" fontId="3" fillId="0" borderId="0" xfId="0" applyFont="1" applyAlignment="1">
      <alignment vertical="top" wrapText="1"/>
    </xf>
    <xf numFmtId="41" fontId="3" fillId="5" borderId="3" xfId="0" applyNumberFormat="1" applyFont="1" applyFill="1" applyBorder="1"/>
    <xf numFmtId="41" fontId="3" fillId="0" borderId="3" xfId="0" applyNumberFormat="1" applyFont="1" applyBorder="1"/>
    <xf numFmtId="41" fontId="3" fillId="5" borderId="3" xfId="0" applyNumberFormat="1" applyFont="1" applyFill="1" applyBorder="1" applyAlignment="1">
      <alignment horizontal="right" vertical="center"/>
    </xf>
    <xf numFmtId="0" fontId="3" fillId="0" borderId="1" xfId="0" applyFont="1" applyBorder="1"/>
    <xf numFmtId="41" fontId="3" fillId="5" borderId="1" xfId="0" applyNumberFormat="1" applyFont="1" applyFill="1" applyBorder="1"/>
    <xf numFmtId="41" fontId="3" fillId="0" borderId="0" xfId="0" applyNumberFormat="1" applyFont="1"/>
    <xf numFmtId="41" fontId="3" fillId="5" borderId="1" xfId="0" applyNumberFormat="1" applyFont="1" applyFill="1" applyBorder="1" applyAlignment="1">
      <alignment horizontal="right"/>
    </xf>
    <xf numFmtId="41" fontId="6" fillId="4" borderId="2" xfId="0" applyNumberFormat="1" applyFont="1" applyFill="1" applyBorder="1"/>
    <xf numFmtId="41" fontId="3" fillId="5" borderId="0" xfId="0" applyNumberFormat="1" applyFont="1" applyFill="1"/>
    <xf numFmtId="0" fontId="3" fillId="0" borderId="4" xfId="0" applyFont="1" applyBorder="1"/>
    <xf numFmtId="41" fontId="3" fillId="0" borderId="0" xfId="0" applyNumberFormat="1" applyFont="1" applyAlignment="1">
      <alignment horizontal="right"/>
    </xf>
    <xf numFmtId="41" fontId="6" fillId="4" borderId="3" xfId="0" applyNumberFormat="1" applyFont="1" applyFill="1" applyBorder="1"/>
    <xf numFmtId="41" fontId="3" fillId="0" borderId="2" xfId="0" applyNumberFormat="1" applyFont="1" applyBorder="1" applyAlignment="1">
      <alignment horizontal="right"/>
    </xf>
    <xf numFmtId="41" fontId="6" fillId="4" borderId="4" xfId="0" applyNumberFormat="1" applyFont="1" applyFill="1" applyBorder="1"/>
    <xf numFmtId="41" fontId="3" fillId="5" borderId="3" xfId="0" applyNumberFormat="1" applyFont="1" applyFill="1" applyBorder="1" applyAlignment="1">
      <alignment horizontal="right"/>
    </xf>
    <xf numFmtId="0" fontId="8" fillId="0" borderId="0" xfId="0" applyFont="1"/>
    <xf numFmtId="0" fontId="9" fillId="0" borderId="5" xfId="0" applyFont="1" applyBorder="1"/>
    <xf numFmtId="41" fontId="9" fillId="5" borderId="6" xfId="0" applyNumberFormat="1" applyFont="1" applyFill="1" applyBorder="1"/>
    <xf numFmtId="41" fontId="9" fillId="0" borderId="4" xfId="0" applyNumberFormat="1" applyFont="1" applyBorder="1"/>
    <xf numFmtId="41" fontId="9" fillId="5" borderId="0" xfId="0" applyNumberFormat="1" applyFont="1" applyFill="1"/>
    <xf numFmtId="41" fontId="9" fillId="0" borderId="3" xfId="0" applyNumberFormat="1" applyFont="1" applyBorder="1"/>
    <xf numFmtId="41" fontId="8" fillId="4" borderId="7" xfId="0" applyNumberFormat="1" applyFont="1" applyFill="1" applyBorder="1"/>
    <xf numFmtId="0" fontId="10" fillId="2" borderId="0" xfId="0" applyFont="1" applyFill="1"/>
    <xf numFmtId="41" fontId="10" fillId="2" borderId="0" xfId="0" applyNumberFormat="1" applyFont="1" applyFill="1"/>
    <xf numFmtId="0" fontId="11" fillId="0" borderId="0" xfId="0" applyFont="1"/>
    <xf numFmtId="0" fontId="6" fillId="0" borderId="0" xfId="0" applyFont="1"/>
    <xf numFmtId="0" fontId="12"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164" fontId="21" fillId="0" borderId="0" xfId="2" applyNumberFormat="1" applyFont="1"/>
    <xf numFmtId="0" fontId="1" fillId="0" borderId="0" xfId="3"/>
    <xf numFmtId="164" fontId="3" fillId="0" borderId="0" xfId="2" applyNumberFormat="1" applyFont="1"/>
    <xf numFmtId="164" fontId="3" fillId="0" borderId="0" xfId="2" applyNumberFormat="1" applyFont="1" applyAlignment="1">
      <alignment horizontal="center" vertical="center"/>
    </xf>
    <xf numFmtId="164" fontId="5" fillId="0" borderId="0" xfId="2" applyNumberFormat="1" applyFont="1" applyAlignment="1">
      <alignment horizontal="center" vertical="center"/>
    </xf>
    <xf numFmtId="9" fontId="4" fillId="0" borderId="0" xfId="4" applyFont="1"/>
    <xf numFmtId="9" fontId="4" fillId="0" borderId="0" xfId="4" applyFont="1" applyBorder="1"/>
    <xf numFmtId="164" fontId="22" fillId="6" borderId="0" xfId="2" applyNumberFormat="1" applyFont="1" applyFill="1" applyAlignment="1">
      <alignment vertical="center"/>
    </xf>
    <xf numFmtId="164" fontId="3" fillId="7" borderId="0" xfId="2" applyNumberFormat="1" applyFont="1" applyFill="1"/>
    <xf numFmtId="164" fontId="4" fillId="7" borderId="0" xfId="2" applyNumberFormat="1" applyFont="1" applyFill="1" applyAlignment="1">
      <alignment horizontal="center" vertical="center" wrapText="1"/>
    </xf>
    <xf numFmtId="164" fontId="3" fillId="0" borderId="0" xfId="2" applyNumberFormat="1" applyFont="1" applyAlignment="1">
      <alignment horizontal="center" vertical="center" wrapText="1"/>
    </xf>
    <xf numFmtId="164" fontId="3" fillId="0" borderId="8" xfId="2" applyNumberFormat="1" applyFont="1" applyBorder="1" applyAlignment="1">
      <alignment horizontal="center" vertical="center" wrapText="1"/>
    </xf>
    <xf numFmtId="164" fontId="6" fillId="0" borderId="8" xfId="2" applyNumberFormat="1" applyFont="1" applyBorder="1" applyAlignment="1">
      <alignment horizontal="center" vertical="center"/>
    </xf>
    <xf numFmtId="9" fontId="3" fillId="0" borderId="0" xfId="4" applyFont="1" applyFill="1"/>
    <xf numFmtId="9" fontId="3" fillId="0" borderId="9" xfId="4" applyFont="1" applyFill="1" applyBorder="1"/>
    <xf numFmtId="164" fontId="3" fillId="0" borderId="10" xfId="2" applyNumberFormat="1" applyFont="1" applyBorder="1"/>
    <xf numFmtId="41" fontId="3" fillId="0" borderId="10" xfId="2" applyNumberFormat="1" applyFont="1" applyBorder="1"/>
    <xf numFmtId="41" fontId="3" fillId="8" borderId="10" xfId="2" applyNumberFormat="1" applyFont="1" applyFill="1" applyBorder="1"/>
    <xf numFmtId="9" fontId="3" fillId="0" borderId="11" xfId="1" applyFont="1" applyBorder="1"/>
    <xf numFmtId="9" fontId="3" fillId="0" borderId="0" xfId="4" applyFont="1"/>
    <xf numFmtId="164" fontId="3" fillId="0" borderId="8" xfId="2" applyNumberFormat="1" applyFont="1" applyBorder="1"/>
    <xf numFmtId="41" fontId="3" fillId="0" borderId="12" xfId="2" applyNumberFormat="1" applyFont="1" applyBorder="1"/>
    <xf numFmtId="41" fontId="3" fillId="8" borderId="12" xfId="2" applyNumberFormat="1" applyFont="1" applyFill="1" applyBorder="1"/>
    <xf numFmtId="9" fontId="3" fillId="0" borderId="9" xfId="1" applyFont="1" applyBorder="1"/>
    <xf numFmtId="9" fontId="3" fillId="0" borderId="9" xfId="4" applyFont="1" applyBorder="1"/>
    <xf numFmtId="164" fontId="3" fillId="0" borderId="11" xfId="2" applyNumberFormat="1" applyFont="1" applyBorder="1"/>
    <xf numFmtId="9" fontId="3" fillId="0" borderId="0" xfId="1" applyFont="1" applyBorder="1"/>
    <xf numFmtId="164" fontId="3" fillId="0" borderId="12" xfId="2" applyNumberFormat="1" applyFont="1" applyBorder="1"/>
    <xf numFmtId="9" fontId="3" fillId="0" borderId="8" xfId="1" applyFont="1" applyBorder="1"/>
    <xf numFmtId="9" fontId="3" fillId="0" borderId="10" xfId="1" applyFont="1" applyBorder="1"/>
    <xf numFmtId="9" fontId="9" fillId="0" borderId="0" xfId="4" applyFont="1" applyFill="1" applyBorder="1" applyAlignment="1">
      <alignment wrapText="1"/>
    </xf>
    <xf numFmtId="164" fontId="3" fillId="0" borderId="10" xfId="2" applyNumberFormat="1" applyFont="1" applyBorder="1" applyAlignment="1">
      <alignment vertical="top" wrapText="1"/>
    </xf>
    <xf numFmtId="164" fontId="3" fillId="0" borderId="12" xfId="2" applyNumberFormat="1" applyFont="1" applyBorder="1" applyAlignment="1">
      <alignment vertical="top" wrapText="1"/>
    </xf>
    <xf numFmtId="9" fontId="3" fillId="0" borderId="0" xfId="1" applyFont="1"/>
    <xf numFmtId="9" fontId="3" fillId="0" borderId="13" xfId="4" applyFont="1" applyBorder="1"/>
    <xf numFmtId="0" fontId="23" fillId="0" borderId="14" xfId="3" applyFont="1" applyBorder="1" applyAlignment="1">
      <alignment horizontal="left" vertical="center"/>
    </xf>
    <xf numFmtId="41" fontId="3" fillId="0" borderId="0" xfId="2" applyNumberFormat="1" applyFont="1"/>
    <xf numFmtId="0" fontId="25" fillId="6" borderId="0" xfId="3" applyFont="1" applyFill="1"/>
    <xf numFmtId="41" fontId="25" fillId="6" borderId="0" xfId="3" applyNumberFormat="1" applyFont="1" applyFill="1"/>
    <xf numFmtId="9" fontId="25" fillId="6" borderId="0" xfId="1" applyFont="1" applyFill="1"/>
    <xf numFmtId="9" fontId="25" fillId="9" borderId="0" xfId="4" applyFont="1" applyFill="1" applyBorder="1"/>
    <xf numFmtId="0" fontId="26" fillId="0" borderId="0" xfId="3" applyFont="1"/>
    <xf numFmtId="41" fontId="6" fillId="0" borderId="12" xfId="2" applyNumberFormat="1" applyFont="1" applyBorder="1"/>
    <xf numFmtId="41" fontId="3" fillId="0" borderId="0" xfId="4" applyNumberFormat="1" applyFont="1"/>
    <xf numFmtId="164" fontId="29" fillId="0" borderId="12" xfId="2" applyNumberFormat="1" applyFont="1" applyBorder="1"/>
    <xf numFmtId="164" fontId="6" fillId="0" borderId="12" xfId="2" applyNumberFormat="1" applyFont="1" applyBorder="1"/>
    <xf numFmtId="9" fontId="3" fillId="0" borderId="12" xfId="4" applyFont="1" applyBorder="1"/>
    <xf numFmtId="0" fontId="8" fillId="0" borderId="16" xfId="3" applyFont="1" applyBorder="1"/>
    <xf numFmtId="0" fontId="9" fillId="0" borderId="0" xfId="3" applyFont="1" applyAlignment="1">
      <alignment vertical="center" wrapText="1"/>
    </xf>
    <xf numFmtId="41" fontId="3" fillId="8" borderId="11" xfId="2" applyNumberFormat="1" applyFont="1" applyFill="1" applyBorder="1"/>
    <xf numFmtId="41" fontId="3" fillId="0" borderId="11" xfId="2" applyNumberFormat="1" applyFont="1" applyBorder="1"/>
    <xf numFmtId="41" fontId="3" fillId="8" borderId="0" xfId="2" applyNumberFormat="1" applyFont="1" applyFill="1"/>
    <xf numFmtId="0" fontId="23" fillId="0" borderId="18" xfId="3" applyFont="1" applyBorder="1" applyAlignment="1">
      <alignment horizontal="left" vertical="center"/>
    </xf>
    <xf numFmtId="0" fontId="23" fillId="0" borderId="19" xfId="3" applyFont="1" applyBorder="1" applyAlignment="1">
      <alignment horizontal="left" vertical="center"/>
    </xf>
    <xf numFmtId="164" fontId="8" fillId="0" borderId="10" xfId="2" applyNumberFormat="1" applyFont="1" applyBorder="1"/>
    <xf numFmtId="41" fontId="9" fillId="0" borderId="5" xfId="2" applyNumberFormat="1" applyFont="1" applyBorder="1"/>
    <xf numFmtId="41" fontId="9" fillId="0" borderId="0" xfId="2" applyNumberFormat="1" applyFont="1"/>
    <xf numFmtId="41" fontId="8" fillId="0" borderId="0" xfId="2" applyNumberFormat="1" applyFont="1"/>
    <xf numFmtId="9" fontId="9" fillId="0" borderId="11" xfId="4" applyFont="1" applyFill="1" applyBorder="1"/>
    <xf numFmtId="164" fontId="31" fillId="6" borderId="0" xfId="2" applyNumberFormat="1" applyFont="1" applyFill="1"/>
    <xf numFmtId="41" fontId="31" fillId="6" borderId="0" xfId="2" applyNumberFormat="1" applyFont="1" applyFill="1" applyAlignment="1">
      <alignment horizontal="right"/>
    </xf>
    <xf numFmtId="9" fontId="31" fillId="6" borderId="0" xfId="4" applyFont="1" applyFill="1"/>
    <xf numFmtId="0" fontId="1" fillId="0" borderId="0" xfId="3" applyAlignment="1">
      <alignment horizontal="right"/>
    </xf>
    <xf numFmtId="0" fontId="23" fillId="0" borderId="0" xfId="3" applyFont="1" applyAlignment="1">
      <alignment vertical="top"/>
    </xf>
    <xf numFmtId="0" fontId="32" fillId="0" borderId="0" xfId="3" applyFont="1"/>
    <xf numFmtId="0" fontId="23" fillId="0" borderId="0" xfId="3" applyFont="1" applyAlignment="1">
      <alignment horizontal="left" vertical="top"/>
    </xf>
    <xf numFmtId="0" fontId="24" fillId="0" borderId="0" xfId="3" applyFont="1" applyAlignment="1">
      <alignment vertical="center"/>
    </xf>
    <xf numFmtId="164" fontId="3" fillId="0" borderId="9" xfId="2" applyNumberFormat="1" applyFont="1" applyBorder="1"/>
    <xf numFmtId="164" fontId="5" fillId="11" borderId="0" xfId="2" applyNumberFormat="1" applyFont="1" applyFill="1" applyAlignment="1">
      <alignment horizontal="center" vertical="center"/>
    </xf>
    <xf numFmtId="41" fontId="6" fillId="11" borderId="0" xfId="2" applyNumberFormat="1" applyFont="1" applyFill="1"/>
    <xf numFmtId="164" fontId="3" fillId="12" borderId="0" xfId="2" applyNumberFormat="1" applyFont="1" applyFill="1"/>
    <xf numFmtId="9" fontId="4" fillId="12" borderId="0" xfId="4" applyFont="1" applyFill="1" applyBorder="1" applyAlignment="1">
      <alignment wrapText="1"/>
    </xf>
    <xf numFmtId="41" fontId="6" fillId="11" borderId="9" xfId="2" applyNumberFormat="1" applyFont="1" applyFill="1" applyBorder="1"/>
    <xf numFmtId="41" fontId="6" fillId="11" borderId="10" xfId="2" applyNumberFormat="1" applyFont="1" applyFill="1" applyBorder="1"/>
    <xf numFmtId="41" fontId="6" fillId="11" borderId="8" xfId="2" applyNumberFormat="1" applyFont="1" applyFill="1" applyBorder="1"/>
    <xf numFmtId="41" fontId="6" fillId="11" borderId="11" xfId="2" applyNumberFormat="1" applyFont="1" applyFill="1" applyBorder="1"/>
    <xf numFmtId="41" fontId="6" fillId="0" borderId="0" xfId="2" applyNumberFormat="1" applyFont="1"/>
    <xf numFmtId="41" fontId="6" fillId="11" borderId="13" xfId="2" applyNumberFormat="1" applyFont="1" applyFill="1" applyBorder="1"/>
    <xf numFmtId="0" fontId="34" fillId="0" borderId="0" xfId="3" applyFont="1"/>
    <xf numFmtId="0" fontId="36" fillId="0" borderId="0" xfId="3" applyFont="1"/>
    <xf numFmtId="0" fontId="37" fillId="0" borderId="0" xfId="3" applyFont="1"/>
    <xf numFmtId="0" fontId="8" fillId="0" borderId="0" xfId="3" applyFont="1"/>
    <xf numFmtId="0" fontId="36" fillId="0" borderId="0" xfId="3" applyFont="1" applyAlignment="1">
      <alignment vertical="center" wrapText="1"/>
    </xf>
    <xf numFmtId="0" fontId="38" fillId="0" borderId="0" xfId="3" applyFont="1" applyAlignment="1">
      <alignment vertical="center" wrapText="1"/>
    </xf>
    <xf numFmtId="0" fontId="39" fillId="0" borderId="0" xfId="3" applyFont="1"/>
    <xf numFmtId="0" fontId="40" fillId="2" borderId="0" xfId="3" applyFont="1" applyFill="1" applyAlignment="1">
      <alignment vertical="center"/>
    </xf>
    <xf numFmtId="0" fontId="36" fillId="5" borderId="0" xfId="3" applyFont="1" applyFill="1" applyAlignment="1">
      <alignment vertical="center" wrapText="1"/>
    </xf>
    <xf numFmtId="0" fontId="39" fillId="5" borderId="0" xfId="3" applyFont="1" applyFill="1" applyAlignment="1">
      <alignment horizontal="center" vertical="center" wrapText="1"/>
    </xf>
    <xf numFmtId="0" fontId="38" fillId="4" borderId="0" xfId="3" applyFont="1" applyFill="1" applyAlignment="1">
      <alignment horizontal="center" vertical="center" wrapText="1"/>
    </xf>
    <xf numFmtId="0" fontId="40" fillId="0" borderId="0" xfId="3" applyFont="1" applyAlignment="1">
      <alignment vertical="center"/>
    </xf>
    <xf numFmtId="0" fontId="36" fillId="0" borderId="12" xfId="3" applyFont="1" applyBorder="1" applyAlignment="1">
      <alignment vertical="center" wrapText="1"/>
    </xf>
    <xf numFmtId="0" fontId="39" fillId="0" borderId="0" xfId="3" applyFont="1" applyAlignment="1">
      <alignment horizontal="center" vertical="center" wrapText="1"/>
    </xf>
    <xf numFmtId="0" fontId="39" fillId="0" borderId="12" xfId="3" applyFont="1" applyBorder="1" applyAlignment="1">
      <alignment horizontal="center" vertical="center" wrapText="1"/>
    </xf>
    <xf numFmtId="0" fontId="38" fillId="0" borderId="12" xfId="3" applyFont="1" applyBorder="1" applyAlignment="1">
      <alignment horizontal="center" vertical="center" wrapText="1"/>
    </xf>
    <xf numFmtId="0" fontId="39" fillId="0" borderId="12" xfId="3" applyFont="1" applyBorder="1" applyAlignment="1">
      <alignment wrapText="1"/>
    </xf>
    <xf numFmtId="9" fontId="39" fillId="0" borderId="12" xfId="1" applyFont="1" applyFill="1" applyBorder="1" applyAlignment="1">
      <alignment wrapText="1"/>
    </xf>
    <xf numFmtId="0" fontId="36" fillId="0" borderId="11" xfId="3" applyFont="1" applyBorder="1" applyAlignment="1">
      <alignment vertical="center"/>
    </xf>
    <xf numFmtId="41" fontId="3" fillId="5" borderId="4" xfId="2" applyNumberFormat="1" applyFont="1" applyFill="1" applyBorder="1"/>
    <xf numFmtId="41" fontId="3" fillId="0" borderId="4" xfId="2" applyNumberFormat="1" applyFont="1" applyBorder="1"/>
    <xf numFmtId="41" fontId="3" fillId="5" borderId="0" xfId="2" applyNumberFormat="1" applyFont="1" applyFill="1"/>
    <xf numFmtId="165" fontId="37" fillId="4" borderId="0" xfId="3" applyNumberFormat="1" applyFont="1" applyFill="1" applyAlignment="1">
      <alignment horizontal="center" vertical="center" wrapText="1"/>
    </xf>
    <xf numFmtId="9" fontId="36" fillId="0" borderId="0" xfId="1" applyFont="1" applyFill="1" applyBorder="1" applyAlignment="1">
      <alignment wrapText="1"/>
    </xf>
    <xf numFmtId="0" fontId="36" fillId="0" borderId="0" xfId="3" applyFont="1" applyAlignment="1">
      <alignment vertical="center"/>
    </xf>
    <xf numFmtId="9" fontId="36" fillId="0" borderId="12" xfId="1" applyFont="1" applyFill="1" applyBorder="1" applyAlignment="1">
      <alignment wrapText="1"/>
    </xf>
    <xf numFmtId="0" fontId="36" fillId="0" borderId="11" xfId="3" applyFont="1" applyBorder="1"/>
    <xf numFmtId="41" fontId="3" fillId="5" borderId="11" xfId="2" applyNumberFormat="1" applyFont="1" applyFill="1" applyBorder="1"/>
    <xf numFmtId="9" fontId="36" fillId="0" borderId="11" xfId="1" applyFont="1" applyFill="1" applyBorder="1" applyAlignment="1">
      <alignment wrapText="1"/>
    </xf>
    <xf numFmtId="9" fontId="36" fillId="0" borderId="0" xfId="1" applyFont="1" applyFill="1" applyBorder="1"/>
    <xf numFmtId="41" fontId="3" fillId="5" borderId="2" xfId="2" applyNumberFormat="1" applyFont="1" applyFill="1" applyBorder="1"/>
    <xf numFmtId="41" fontId="3" fillId="0" borderId="2" xfId="2" applyNumberFormat="1" applyFont="1" applyBorder="1"/>
    <xf numFmtId="41" fontId="37" fillId="4" borderId="0" xfId="3" applyNumberFormat="1" applyFont="1" applyFill="1"/>
    <xf numFmtId="0" fontId="9" fillId="0" borderId="17" xfId="3" applyFont="1" applyBorder="1" applyAlignment="1">
      <alignment vertical="center" wrapText="1"/>
    </xf>
    <xf numFmtId="165" fontId="9" fillId="5" borderId="16" xfId="3" applyNumberFormat="1" applyFont="1" applyFill="1" applyBorder="1" applyAlignment="1">
      <alignment horizontal="center" vertical="center" wrapText="1"/>
    </xf>
    <xf numFmtId="165" fontId="9" fillId="5" borderId="0" xfId="3" applyNumberFormat="1" applyFont="1" applyFill="1" applyAlignment="1">
      <alignment horizontal="center" vertical="center" wrapText="1"/>
    </xf>
    <xf numFmtId="9" fontId="39" fillId="0" borderId="0" xfId="1" applyFont="1" applyFill="1" applyBorder="1"/>
    <xf numFmtId="0" fontId="42" fillId="0" borderId="2" xfId="3" applyFont="1" applyBorder="1"/>
    <xf numFmtId="0" fontId="36" fillId="0" borderId="2" xfId="3" applyFont="1" applyBorder="1"/>
    <xf numFmtId="41" fontId="36" fillId="0" borderId="0" xfId="3" applyNumberFormat="1" applyFont="1"/>
    <xf numFmtId="41" fontId="37" fillId="0" borderId="2" xfId="3" applyNumberFormat="1" applyFont="1" applyBorder="1"/>
    <xf numFmtId="9" fontId="36" fillId="0" borderId="12" xfId="1" applyFont="1" applyFill="1" applyBorder="1"/>
    <xf numFmtId="0" fontId="23" fillId="0" borderId="20" xfId="3" applyFont="1" applyBorder="1" applyAlignment="1">
      <alignment horizontal="left" vertical="center"/>
    </xf>
    <xf numFmtId="0" fontId="36" fillId="0" borderId="3" xfId="3" applyFont="1" applyBorder="1"/>
    <xf numFmtId="41" fontId="37" fillId="4" borderId="3" xfId="3" applyNumberFormat="1" applyFont="1" applyFill="1" applyBorder="1"/>
    <xf numFmtId="0" fontId="36" fillId="0" borderId="21" xfId="3" applyFont="1" applyBorder="1"/>
    <xf numFmtId="0" fontId="9" fillId="0" borderId="16" xfId="3" applyFont="1" applyBorder="1"/>
    <xf numFmtId="41" fontId="9" fillId="5" borderId="16" xfId="3" applyNumberFormat="1" applyFont="1" applyFill="1" applyBorder="1"/>
    <xf numFmtId="0" fontId="9" fillId="0" borderId="0" xfId="3" applyFont="1"/>
    <xf numFmtId="41" fontId="9" fillId="5" borderId="0" xfId="3" applyNumberFormat="1" applyFont="1" applyFill="1"/>
    <xf numFmtId="41" fontId="9" fillId="0" borderId="0" xfId="3" applyNumberFormat="1" applyFont="1"/>
    <xf numFmtId="41" fontId="8" fillId="0" borderId="0" xfId="3" applyNumberFormat="1" applyFont="1"/>
    <xf numFmtId="9" fontId="9" fillId="0" borderId="0" xfId="4" applyFont="1" applyFill="1" applyBorder="1"/>
    <xf numFmtId="0" fontId="42" fillId="0" borderId="0" xfId="3" applyFont="1"/>
    <xf numFmtId="0" fontId="36" fillId="0" borderId="5" xfId="3" applyFont="1" applyBorder="1"/>
    <xf numFmtId="41" fontId="8" fillId="4" borderId="16" xfId="3" applyNumberFormat="1" applyFont="1" applyFill="1" applyBorder="1"/>
    <xf numFmtId="41" fontId="8" fillId="4" borderId="0" xfId="3" applyNumberFormat="1" applyFont="1" applyFill="1"/>
    <xf numFmtId="41" fontId="37" fillId="0" borderId="0" xfId="3" applyNumberFormat="1" applyFont="1"/>
    <xf numFmtId="0" fontId="40" fillId="2" borderId="0" xfId="3" applyFont="1" applyFill="1"/>
    <xf numFmtId="41" fontId="40" fillId="2" borderId="0" xfId="3" applyNumberFormat="1" applyFont="1" applyFill="1" applyAlignment="1">
      <alignment horizontal="right"/>
    </xf>
    <xf numFmtId="0" fontId="12" fillId="0" borderId="0" xfId="0" applyFont="1" applyAlignment="1">
      <alignment vertical="top"/>
    </xf>
    <xf numFmtId="0" fontId="43" fillId="0" borderId="0" xfId="0" applyFont="1" applyAlignment="1">
      <alignment vertical="top"/>
    </xf>
    <xf numFmtId="0" fontId="45" fillId="0" borderId="0" xfId="3" applyFont="1"/>
    <xf numFmtId="0" fontId="46" fillId="0" borderId="0" xfId="3" applyFont="1"/>
    <xf numFmtId="0" fontId="46" fillId="0" borderId="0" xfId="3" applyFont="1" applyAlignment="1">
      <alignment horizontal="center" vertical="center" wrapText="1"/>
    </xf>
    <xf numFmtId="0" fontId="47" fillId="0" borderId="0" xfId="3" applyFont="1" applyAlignment="1">
      <alignment horizontal="center" vertical="center" wrapText="1"/>
    </xf>
    <xf numFmtId="0" fontId="47" fillId="0" borderId="0" xfId="3" applyFont="1"/>
    <xf numFmtId="0" fontId="48" fillId="8" borderId="0" xfId="3" applyFont="1" applyFill="1" applyAlignment="1">
      <alignment horizontal="center" vertical="center" wrapText="1"/>
    </xf>
    <xf numFmtId="0" fontId="31" fillId="6" borderId="0" xfId="3" applyFont="1" applyFill="1" applyAlignment="1">
      <alignment horizontal="left" vertical="center" wrapText="1"/>
    </xf>
    <xf numFmtId="0" fontId="30" fillId="0" borderId="0" xfId="3" applyFont="1" applyAlignment="1">
      <alignment horizontal="center" vertical="center" wrapText="1"/>
    </xf>
    <xf numFmtId="0" fontId="30" fillId="0" borderId="0" xfId="3" applyFont="1" applyAlignment="1">
      <alignment wrapText="1"/>
    </xf>
    <xf numFmtId="9" fontId="30" fillId="0" borderId="0" xfId="1" applyFont="1"/>
    <xf numFmtId="0" fontId="30" fillId="0" borderId="0" xfId="3" applyFont="1"/>
    <xf numFmtId="0" fontId="30" fillId="0" borderId="8" xfId="3" applyFont="1" applyBorder="1"/>
    <xf numFmtId="9" fontId="30" fillId="0" borderId="8" xfId="1" applyFont="1" applyBorder="1"/>
    <xf numFmtId="0" fontId="9" fillId="0" borderId="22" xfId="3" applyFont="1" applyBorder="1"/>
    <xf numFmtId="165" fontId="9" fillId="8" borderId="22" xfId="3" applyNumberFormat="1" applyFont="1" applyFill="1" applyBorder="1"/>
    <xf numFmtId="165" fontId="9" fillId="0" borderId="22" xfId="3" applyNumberFormat="1" applyFont="1" applyBorder="1"/>
    <xf numFmtId="9" fontId="9" fillId="0" borderId="0" xfId="1" applyFont="1"/>
    <xf numFmtId="165" fontId="9" fillId="8" borderId="0" xfId="3" applyNumberFormat="1" applyFont="1" applyFill="1"/>
    <xf numFmtId="165" fontId="9" fillId="0" borderId="0" xfId="3" applyNumberFormat="1" applyFont="1"/>
    <xf numFmtId="165" fontId="8" fillId="0" borderId="0" xfId="3" applyNumberFormat="1" applyFont="1"/>
    <xf numFmtId="0" fontId="50" fillId="0" borderId="8" xfId="3" applyFont="1" applyBorder="1"/>
    <xf numFmtId="165" fontId="30" fillId="0" borderId="8" xfId="3" applyNumberFormat="1" applyFont="1" applyBorder="1"/>
    <xf numFmtId="165" fontId="48" fillId="0" borderId="8" xfId="3" applyNumberFormat="1" applyFont="1" applyBorder="1"/>
    <xf numFmtId="0" fontId="30" fillId="0" borderId="5" xfId="3" applyFont="1" applyBorder="1"/>
    <xf numFmtId="9" fontId="30" fillId="0" borderId="5" xfId="1" applyFont="1" applyBorder="1"/>
    <xf numFmtId="0" fontId="50" fillId="0" borderId="0" xfId="3" applyFont="1"/>
    <xf numFmtId="165" fontId="30" fillId="0" borderId="0" xfId="3" applyNumberFormat="1" applyFont="1"/>
    <xf numFmtId="165" fontId="48" fillId="0" borderId="0" xfId="3" applyNumberFormat="1" applyFont="1"/>
    <xf numFmtId="0" fontId="30" fillId="0" borderId="10" xfId="3" applyFont="1" applyBorder="1"/>
    <xf numFmtId="165" fontId="25" fillId="6" borderId="0" xfId="3" applyNumberFormat="1" applyFont="1" applyFill="1" applyAlignment="1">
      <alignment horizontal="right"/>
    </xf>
    <xf numFmtId="0" fontId="51" fillId="0" borderId="0" xfId="3" applyFont="1"/>
    <xf numFmtId="0" fontId="29" fillId="0" borderId="0" xfId="3" applyFont="1"/>
    <xf numFmtId="0" fontId="52" fillId="0" borderId="0" xfId="3" applyFont="1"/>
    <xf numFmtId="165" fontId="48" fillId="11" borderId="0" xfId="3" applyNumberFormat="1" applyFont="1" applyFill="1"/>
    <xf numFmtId="165" fontId="8" fillId="11" borderId="22" xfId="3" applyNumberFormat="1" applyFont="1" applyFill="1" applyBorder="1"/>
    <xf numFmtId="165" fontId="8" fillId="11" borderId="0" xfId="3" applyNumberFormat="1" applyFont="1" applyFill="1"/>
    <xf numFmtId="165" fontId="9" fillId="11" borderId="22" xfId="3" applyNumberFormat="1" applyFont="1" applyFill="1" applyBorder="1"/>
    <xf numFmtId="165" fontId="9" fillId="11" borderId="0" xfId="3" applyNumberFormat="1" applyFont="1" applyFill="1"/>
    <xf numFmtId="165" fontId="48" fillId="11" borderId="10" xfId="3" applyNumberFormat="1" applyFont="1" applyFill="1" applyBorder="1"/>
    <xf numFmtId="9" fontId="30" fillId="9" borderId="0" xfId="1" applyFont="1" applyFill="1"/>
    <xf numFmtId="9" fontId="22" fillId="9" borderId="0" xfId="1" applyFont="1" applyFill="1"/>
    <xf numFmtId="9" fontId="25" fillId="0" borderId="0" xfId="1" applyFont="1" applyFill="1"/>
    <xf numFmtId="9" fontId="30" fillId="0" borderId="9" xfId="1" applyFont="1" applyBorder="1"/>
    <xf numFmtId="165" fontId="48" fillId="11" borderId="13" xfId="3" applyNumberFormat="1" applyFont="1" applyFill="1" applyBorder="1"/>
    <xf numFmtId="9" fontId="30" fillId="0" borderId="13" xfId="1" applyFont="1" applyBorder="1"/>
    <xf numFmtId="0" fontId="30" fillId="0" borderId="13" xfId="3" applyFont="1" applyBorder="1"/>
    <xf numFmtId="0" fontId="8" fillId="0" borderId="13" xfId="3" applyFont="1" applyBorder="1"/>
    <xf numFmtId="9" fontId="9" fillId="0" borderId="13" xfId="1" applyFont="1" applyBorder="1"/>
    <xf numFmtId="165" fontId="48" fillId="11" borderId="9" xfId="3" applyNumberFormat="1" applyFont="1" applyFill="1" applyBorder="1"/>
    <xf numFmtId="9" fontId="30" fillId="0" borderId="0" xfId="1" applyFont="1" applyBorder="1"/>
    <xf numFmtId="9" fontId="30" fillId="0" borderId="15" xfId="1" applyFont="1" applyBorder="1"/>
    <xf numFmtId="9" fontId="9" fillId="0" borderId="16" xfId="1" applyFont="1" applyBorder="1"/>
    <xf numFmtId="9" fontId="9" fillId="0" borderId="9" xfId="1" applyFont="1" applyBorder="1"/>
    <xf numFmtId="9" fontId="9" fillId="0" borderId="0" xfId="1" applyFont="1" applyBorder="1"/>
    <xf numFmtId="9" fontId="22" fillId="9" borderId="0" xfId="1" applyFont="1" applyFill="1" applyBorder="1"/>
    <xf numFmtId="0" fontId="39" fillId="8" borderId="0" xfId="3" applyFont="1" applyFill="1" applyAlignment="1">
      <alignment wrapText="1"/>
    </xf>
    <xf numFmtId="9" fontId="53" fillId="0" borderId="0" xfId="1" applyFont="1"/>
    <xf numFmtId="9" fontId="53" fillId="0" borderId="0" xfId="1" applyFont="1" applyBorder="1"/>
    <xf numFmtId="9" fontId="53" fillId="0" borderId="23" xfId="1" applyFont="1" applyBorder="1"/>
    <xf numFmtId="9" fontId="53" fillId="0" borderId="17" xfId="1" applyFont="1" applyBorder="1"/>
    <xf numFmtId="9" fontId="53" fillId="0" borderId="24" xfId="1" applyFont="1" applyBorder="1"/>
    <xf numFmtId="0" fontId="36" fillId="3" borderId="0" xfId="3" applyFont="1" applyFill="1"/>
    <xf numFmtId="0" fontId="36" fillId="3" borderId="0" xfId="3" applyFont="1" applyFill="1" applyAlignment="1">
      <alignment horizontal="center" vertical="center" wrapText="1"/>
    </xf>
    <xf numFmtId="0" fontId="36" fillId="4" borderId="0" xfId="3" applyFont="1" applyFill="1" applyAlignment="1">
      <alignment horizontal="center" vertical="center"/>
    </xf>
    <xf numFmtId="0" fontId="36" fillId="0" borderId="1" xfId="3" applyFont="1" applyBorder="1" applyAlignment="1">
      <alignment vertical="center"/>
    </xf>
    <xf numFmtId="0" fontId="36" fillId="0" borderId="1" xfId="3" applyFont="1" applyBorder="1"/>
    <xf numFmtId="0" fontId="36" fillId="0" borderId="1" xfId="3" applyFont="1" applyBorder="1" applyAlignment="1">
      <alignment horizontal="center" vertical="center" wrapText="1"/>
    </xf>
    <xf numFmtId="0" fontId="36" fillId="0" borderId="1" xfId="3" applyFont="1" applyBorder="1" applyAlignment="1">
      <alignment horizontal="center" vertical="center"/>
    </xf>
    <xf numFmtId="165" fontId="37" fillId="0" borderId="0" xfId="3" applyNumberFormat="1" applyFont="1"/>
    <xf numFmtId="165" fontId="37" fillId="0" borderId="1" xfId="3" applyNumberFormat="1" applyFont="1" applyBorder="1"/>
    <xf numFmtId="9" fontId="36" fillId="0" borderId="1" xfId="1" applyFont="1" applyFill="1" applyBorder="1"/>
    <xf numFmtId="9" fontId="9" fillId="0" borderId="0" xfId="1" applyFont="1" applyFill="1" applyBorder="1"/>
    <xf numFmtId="0" fontId="54" fillId="0" borderId="1" xfId="3" applyFont="1" applyBorder="1"/>
    <xf numFmtId="165" fontId="36" fillId="0" borderId="1" xfId="3" applyNumberFormat="1" applyFont="1" applyBorder="1"/>
    <xf numFmtId="9" fontId="36" fillId="0" borderId="25" xfId="1" applyFont="1" applyFill="1" applyBorder="1"/>
    <xf numFmtId="0" fontId="36" fillId="0" borderId="4" xfId="3" applyFont="1" applyBorder="1"/>
    <xf numFmtId="0" fontId="23" fillId="0" borderId="26" xfId="3" applyFont="1" applyBorder="1" applyAlignment="1">
      <alignment horizontal="left" vertical="center"/>
    </xf>
    <xf numFmtId="0" fontId="36" fillId="0" borderId="27" xfId="3" applyFont="1" applyBorder="1"/>
    <xf numFmtId="0" fontId="10" fillId="2" borderId="0" xfId="3" applyFont="1" applyFill="1"/>
    <xf numFmtId="165" fontId="10" fillId="2" borderId="0" xfId="3" applyNumberFormat="1" applyFont="1" applyFill="1" applyAlignment="1">
      <alignment horizontal="right"/>
    </xf>
    <xf numFmtId="9" fontId="36" fillId="0" borderId="0" xfId="4" applyFont="1" applyFill="1" applyBorder="1"/>
    <xf numFmtId="0" fontId="12" fillId="0" borderId="0" xfId="3" applyFont="1" applyAlignment="1">
      <alignment vertical="top"/>
    </xf>
    <xf numFmtId="0" fontId="3" fillId="0" borderId="0" xfId="3" applyFont="1"/>
    <xf numFmtId="0" fontId="55" fillId="0" borderId="0" xfId="3" applyFont="1"/>
    <xf numFmtId="165" fontId="37" fillId="11" borderId="0" xfId="3" applyNumberFormat="1" applyFont="1" applyFill="1"/>
    <xf numFmtId="165" fontId="37" fillId="11" borderId="1" xfId="3" applyNumberFormat="1" applyFont="1" applyFill="1" applyBorder="1"/>
    <xf numFmtId="165" fontId="9" fillId="14" borderId="0" xfId="3" applyNumberFormat="1" applyFont="1" applyFill="1"/>
    <xf numFmtId="3" fontId="30" fillId="8" borderId="0" xfId="0" applyNumberFormat="1" applyFont="1" applyFill="1"/>
    <xf numFmtId="9" fontId="53" fillId="0" borderId="0" xfId="1" applyFont="1" applyFill="1" applyBorder="1"/>
    <xf numFmtId="9" fontId="22" fillId="9" borderId="0" xfId="4" applyFont="1" applyFill="1" applyBorder="1"/>
    <xf numFmtId="0" fontId="36" fillId="3" borderId="0" xfId="3" applyFont="1" applyFill="1" applyAlignment="1">
      <alignment vertical="center" wrapText="1"/>
    </xf>
    <xf numFmtId="165" fontId="37" fillId="11" borderId="9" xfId="3" applyNumberFormat="1" applyFont="1" applyFill="1" applyBorder="1"/>
    <xf numFmtId="9" fontId="36" fillId="0" borderId="13" xfId="1" applyFont="1" applyFill="1" applyBorder="1"/>
    <xf numFmtId="9" fontId="36" fillId="0" borderId="9" xfId="1" applyFont="1" applyFill="1" applyBorder="1"/>
    <xf numFmtId="165" fontId="37" fillId="11" borderId="13" xfId="3" applyNumberFormat="1" applyFont="1" applyFill="1" applyBorder="1"/>
    <xf numFmtId="9" fontId="9" fillId="0" borderId="13" xfId="1" applyFont="1" applyFill="1" applyBorder="1"/>
    <xf numFmtId="0" fontId="36" fillId="12" borderId="0" xfId="3" applyFont="1" applyFill="1" applyAlignment="1">
      <alignment vertical="center" wrapText="1"/>
    </xf>
    <xf numFmtId="9" fontId="36" fillId="0" borderId="15" xfId="1" applyFont="1" applyFill="1" applyBorder="1"/>
    <xf numFmtId="9" fontId="53" fillId="0" borderId="17" xfId="1" applyFont="1" applyFill="1" applyBorder="1"/>
    <xf numFmtId="9" fontId="36" fillId="0" borderId="17" xfId="1" applyFont="1" applyFill="1" applyBorder="1"/>
    <xf numFmtId="0" fontId="36" fillId="9" borderId="0" xfId="3" applyFont="1" applyFill="1"/>
    <xf numFmtId="0" fontId="10" fillId="2" borderId="0" xfId="3" applyFont="1" applyFill="1" applyAlignment="1">
      <alignment horizontal="left" vertical="center"/>
    </xf>
    <xf numFmtId="0" fontId="36" fillId="5" borderId="0" xfId="3" applyFont="1" applyFill="1" applyAlignment="1">
      <alignment horizontal="center" vertical="center"/>
    </xf>
    <xf numFmtId="0" fontId="37" fillId="4" borderId="0" xfId="3" applyFont="1" applyFill="1" applyAlignment="1">
      <alignment horizontal="center" vertical="center"/>
    </xf>
    <xf numFmtId="0" fontId="36" fillId="0" borderId="0" xfId="3" applyFont="1" applyAlignment="1">
      <alignment horizontal="center" vertical="center" wrapText="1"/>
    </xf>
    <xf numFmtId="0" fontId="10" fillId="0" borderId="0" xfId="3" applyFont="1" applyAlignment="1">
      <alignment horizontal="left" vertical="center"/>
    </xf>
    <xf numFmtId="0" fontId="36" fillId="0" borderId="0" xfId="3" applyFont="1" applyAlignment="1">
      <alignment horizontal="center" vertical="center"/>
    </xf>
    <xf numFmtId="0" fontId="37" fillId="0" borderId="0" xfId="3" applyFont="1" applyAlignment="1">
      <alignment horizontal="center" vertical="center"/>
    </xf>
    <xf numFmtId="165" fontId="37" fillId="4" borderId="4" xfId="3" applyNumberFormat="1" applyFont="1" applyFill="1" applyBorder="1"/>
    <xf numFmtId="9" fontId="36" fillId="0" borderId="4" xfId="4" applyFont="1" applyFill="1" applyBorder="1"/>
    <xf numFmtId="0" fontId="36" fillId="0" borderId="15" xfId="3" applyFont="1" applyBorder="1"/>
    <xf numFmtId="41" fontId="3" fillId="0" borderId="15" xfId="2" applyNumberFormat="1" applyFont="1" applyBorder="1"/>
    <xf numFmtId="41" fontId="3" fillId="5" borderId="15" xfId="2" applyNumberFormat="1" applyFont="1" applyFill="1" applyBorder="1"/>
    <xf numFmtId="165" fontId="37" fillId="4" borderId="15" xfId="3" applyNumberFormat="1" applyFont="1" applyFill="1" applyBorder="1"/>
    <xf numFmtId="0" fontId="8" fillId="0" borderId="17" xfId="3" applyFont="1" applyBorder="1"/>
    <xf numFmtId="165" fontId="9" fillId="5" borderId="0" xfId="3" applyNumberFormat="1" applyFont="1" applyFill="1"/>
    <xf numFmtId="9" fontId="36" fillId="0" borderId="17" xfId="4" applyFont="1" applyFill="1" applyBorder="1"/>
    <xf numFmtId="165" fontId="9" fillId="5" borderId="16" xfId="3" applyNumberFormat="1" applyFont="1" applyFill="1" applyBorder="1"/>
    <xf numFmtId="165" fontId="36" fillId="0" borderId="0" xfId="3" applyNumberFormat="1" applyFont="1"/>
    <xf numFmtId="165" fontId="37" fillId="0" borderId="12" xfId="3" applyNumberFormat="1" applyFont="1" applyBorder="1"/>
    <xf numFmtId="165" fontId="37" fillId="4" borderId="1" xfId="3" applyNumberFormat="1" applyFont="1" applyFill="1" applyBorder="1"/>
    <xf numFmtId="9" fontId="36" fillId="0" borderId="1" xfId="4" applyFont="1" applyFill="1" applyBorder="1"/>
    <xf numFmtId="165" fontId="37" fillId="4" borderId="0" xfId="3" applyNumberFormat="1" applyFont="1" applyFill="1"/>
    <xf numFmtId="165" fontId="9" fillId="5" borderId="16" xfId="3" applyNumberFormat="1" applyFont="1" applyFill="1" applyBorder="1" applyAlignment="1">
      <alignment horizontal="right"/>
    </xf>
    <xf numFmtId="165" fontId="40" fillId="2" borderId="0" xfId="3" applyNumberFormat="1" applyFont="1" applyFill="1" applyAlignment="1">
      <alignment horizontal="right"/>
    </xf>
    <xf numFmtId="0" fontId="36" fillId="8" borderId="0" xfId="3" applyFont="1" applyFill="1" applyAlignment="1">
      <alignment horizontal="center" vertical="center" wrapText="1"/>
    </xf>
    <xf numFmtId="165" fontId="9" fillId="0" borderId="28" xfId="3" applyNumberFormat="1" applyFont="1" applyBorder="1"/>
    <xf numFmtId="165" fontId="9" fillId="0" borderId="16" xfId="3" applyNumberFormat="1" applyFont="1" applyBorder="1"/>
    <xf numFmtId="165" fontId="9" fillId="13" borderId="16" xfId="3" applyNumberFormat="1" applyFont="1" applyFill="1" applyBorder="1"/>
    <xf numFmtId="41" fontId="3" fillId="8" borderId="4" xfId="2" applyNumberFormat="1" applyFont="1" applyFill="1" applyBorder="1"/>
    <xf numFmtId="41" fontId="3" fillId="8" borderId="2" xfId="2" applyNumberFormat="1" applyFont="1" applyFill="1" applyBorder="1"/>
    <xf numFmtId="9" fontId="36" fillId="0" borderId="15" xfId="4" applyFont="1" applyFill="1" applyBorder="1"/>
    <xf numFmtId="9" fontId="36" fillId="0" borderId="13" xfId="4" applyFont="1" applyFill="1" applyBorder="1"/>
    <xf numFmtId="9" fontId="36" fillId="0" borderId="9" xfId="4" applyFont="1" applyFill="1" applyBorder="1"/>
    <xf numFmtId="165" fontId="9" fillId="5" borderId="17" xfId="3" applyNumberFormat="1" applyFont="1" applyFill="1" applyBorder="1"/>
    <xf numFmtId="165" fontId="9" fillId="0" borderId="17" xfId="3" applyNumberFormat="1" applyFont="1" applyBorder="1"/>
    <xf numFmtId="165" fontId="9" fillId="13" borderId="17" xfId="3" applyNumberFormat="1" applyFont="1" applyFill="1" applyBorder="1"/>
    <xf numFmtId="165" fontId="9" fillId="13" borderId="0" xfId="3" applyNumberFormat="1" applyFont="1" applyFill="1"/>
    <xf numFmtId="165" fontId="9" fillId="5" borderId="0" xfId="3" applyNumberFormat="1" applyFont="1" applyFill="1" applyAlignment="1">
      <alignment horizontal="right"/>
    </xf>
    <xf numFmtId="165" fontId="9" fillId="0" borderId="16" xfId="3" applyNumberFormat="1" applyFont="1" applyBorder="1" applyAlignment="1">
      <alignment horizontal="right"/>
    </xf>
    <xf numFmtId="165" fontId="9" fillId="0" borderId="0" xfId="3" applyNumberFormat="1" applyFont="1" applyAlignment="1">
      <alignment horizontal="right"/>
    </xf>
    <xf numFmtId="165" fontId="37" fillId="4" borderId="17" xfId="3" applyNumberFormat="1" applyFont="1" applyFill="1" applyBorder="1"/>
    <xf numFmtId="165" fontId="9" fillId="3" borderId="16" xfId="3" applyNumberFormat="1" applyFont="1" applyFill="1" applyBorder="1"/>
    <xf numFmtId="165" fontId="9" fillId="3" borderId="0" xfId="3" applyNumberFormat="1" applyFont="1" applyFill="1"/>
    <xf numFmtId="165" fontId="9" fillId="14" borderId="16" xfId="3" applyNumberFormat="1" applyFont="1" applyFill="1" applyBorder="1"/>
    <xf numFmtId="165" fontId="36" fillId="0" borderId="9" xfId="3" applyNumberFormat="1" applyFont="1" applyBorder="1"/>
    <xf numFmtId="0" fontId="17" fillId="0" borderId="0" xfId="0" applyFont="1" applyAlignment="1">
      <alignment horizontal="left" vertical="top" wrapText="1"/>
    </xf>
    <xf numFmtId="9" fontId="3" fillId="0" borderId="13" xfId="1" applyFont="1" applyBorder="1"/>
    <xf numFmtId="9" fontId="22" fillId="9" borderId="9" xfId="4" applyFont="1" applyFill="1" applyBorder="1"/>
    <xf numFmtId="0" fontId="4" fillId="3" borderId="0" xfId="0" applyFont="1" applyFill="1" applyAlignment="1">
      <alignment wrapText="1"/>
    </xf>
    <xf numFmtId="0" fontId="4" fillId="12" borderId="0" xfId="0" applyFont="1" applyFill="1" applyAlignment="1">
      <alignment wrapText="1"/>
    </xf>
    <xf numFmtId="9" fontId="22" fillId="9" borderId="3" xfId="0" applyNumberFormat="1" applyFont="1" applyFill="1" applyBorder="1"/>
    <xf numFmtId="0" fontId="22" fillId="9" borderId="0" xfId="0" applyFont="1" applyFill="1"/>
    <xf numFmtId="9" fontId="22" fillId="9" borderId="5" xfId="0" applyNumberFormat="1" applyFont="1" applyFill="1" applyBorder="1"/>
    <xf numFmtId="9" fontId="22" fillId="9" borderId="0" xfId="1" applyFont="1" applyFill="1" applyBorder="1" applyAlignment="1">
      <alignment wrapText="1"/>
    </xf>
    <xf numFmtId="41" fontId="37" fillId="4" borderId="13" xfId="3" applyNumberFormat="1" applyFont="1" applyFill="1" applyBorder="1"/>
    <xf numFmtId="41" fontId="37" fillId="4" borderId="9" xfId="3" applyNumberFormat="1" applyFont="1" applyFill="1" applyBorder="1"/>
    <xf numFmtId="9" fontId="36" fillId="0" borderId="9" xfId="1" applyFont="1" applyFill="1" applyBorder="1" applyAlignment="1">
      <alignment wrapText="1"/>
    </xf>
    <xf numFmtId="165" fontId="37" fillId="4" borderId="9" xfId="3" applyNumberFormat="1" applyFont="1" applyFill="1" applyBorder="1" applyAlignment="1">
      <alignment horizontal="center" vertical="center" wrapText="1"/>
    </xf>
    <xf numFmtId="9" fontId="36" fillId="0" borderId="13" xfId="1" applyFont="1" applyFill="1" applyBorder="1" applyAlignment="1">
      <alignment wrapText="1"/>
    </xf>
    <xf numFmtId="0" fontId="25" fillId="15" borderId="0" xfId="3" applyFont="1" applyFill="1"/>
    <xf numFmtId="9" fontId="53" fillId="0" borderId="13" xfId="1" applyFont="1" applyFill="1" applyBorder="1" applyAlignment="1">
      <alignment wrapText="1"/>
    </xf>
    <xf numFmtId="9" fontId="53" fillId="0" borderId="0" xfId="1" applyFont="1" applyFill="1" applyBorder="1" applyAlignment="1">
      <alignment wrapText="1"/>
    </xf>
    <xf numFmtId="41" fontId="56" fillId="4" borderId="13" xfId="3" applyNumberFormat="1" applyFont="1" applyFill="1" applyBorder="1"/>
    <xf numFmtId="9" fontId="53" fillId="0" borderId="17" xfId="1" applyFont="1" applyFill="1" applyBorder="1" applyAlignment="1">
      <alignment wrapText="1"/>
    </xf>
    <xf numFmtId="41" fontId="56" fillId="4" borderId="0" xfId="3" applyNumberFormat="1" applyFont="1" applyFill="1"/>
    <xf numFmtId="9" fontId="53" fillId="0" borderId="9" xfId="1" applyFont="1" applyFill="1" applyBorder="1" applyAlignment="1">
      <alignment wrapText="1"/>
    </xf>
    <xf numFmtId="9" fontId="53" fillId="0" borderId="12" xfId="1" applyFont="1" applyFill="1" applyBorder="1" applyAlignment="1">
      <alignment wrapText="1"/>
    </xf>
    <xf numFmtId="165" fontId="9" fillId="0" borderId="16" xfId="3" applyNumberFormat="1" applyFont="1" applyBorder="1" applyAlignment="1">
      <alignment horizontal="center" vertical="center" wrapText="1"/>
    </xf>
    <xf numFmtId="165" fontId="9" fillId="0" borderId="0" xfId="3" applyNumberFormat="1" applyFont="1" applyAlignment="1">
      <alignment horizontal="center" vertical="center" wrapText="1"/>
    </xf>
    <xf numFmtId="41" fontId="9" fillId="0" borderId="16" xfId="3" applyNumberFormat="1" applyFont="1" applyBorder="1"/>
    <xf numFmtId="165" fontId="9" fillId="13" borderId="16" xfId="3" applyNumberFormat="1" applyFont="1" applyFill="1" applyBorder="1" applyAlignment="1">
      <alignment horizontal="center" vertical="center" wrapText="1"/>
    </xf>
    <xf numFmtId="165" fontId="9" fillId="13" borderId="0" xfId="3" applyNumberFormat="1" applyFont="1" applyFill="1" applyAlignment="1">
      <alignment horizontal="center" vertical="center" wrapText="1"/>
    </xf>
    <xf numFmtId="41" fontId="3" fillId="0" borderId="8" xfId="2" applyNumberFormat="1" applyFont="1" applyBorder="1"/>
    <xf numFmtId="164" fontId="22" fillId="0" borderId="29" xfId="2" applyNumberFormat="1" applyFont="1" applyBorder="1" applyAlignment="1">
      <alignment vertical="center"/>
    </xf>
    <xf numFmtId="41" fontId="3" fillId="0" borderId="30" xfId="0" applyNumberFormat="1" applyFont="1" applyBorder="1" applyAlignment="1">
      <alignment horizontal="right"/>
    </xf>
    <xf numFmtId="41" fontId="3" fillId="0" borderId="29" xfId="2" applyNumberFormat="1" applyFont="1" applyBorder="1"/>
    <xf numFmtId="164" fontId="3" fillId="0" borderId="29" xfId="2" applyNumberFormat="1" applyFont="1" applyBorder="1"/>
    <xf numFmtId="0" fontId="0" fillId="0" borderId="0" xfId="0" applyAlignment="1">
      <alignment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xf numFmtId="0" fontId="16" fillId="0" borderId="0" xfId="0" applyFont="1" applyAlignment="1">
      <alignment vertical="top"/>
    </xf>
    <xf numFmtId="0" fontId="27" fillId="0" borderId="0" xfId="0" applyFont="1" applyAlignment="1">
      <alignment horizontal="left" vertical="top" wrapText="1"/>
    </xf>
    <xf numFmtId="0" fontId="17" fillId="0" borderId="0" xfId="0" applyFont="1" applyAlignment="1">
      <alignment vertical="top" wrapText="1"/>
    </xf>
    <xf numFmtId="0" fontId="16" fillId="0" borderId="0" xfId="0" applyFont="1" applyAlignment="1">
      <alignment vertical="top" wrapText="1"/>
    </xf>
    <xf numFmtId="0" fontId="27" fillId="0" borderId="0" xfId="0" applyFont="1" applyAlignment="1">
      <alignment vertical="top" wrapText="1"/>
    </xf>
    <xf numFmtId="0" fontId="18"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15"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27" fillId="0" borderId="0" xfId="0" applyFont="1" applyAlignment="1">
      <alignment vertical="top"/>
    </xf>
    <xf numFmtId="0" fontId="43" fillId="0" borderId="0" xfId="3" applyFont="1" applyAlignment="1">
      <alignment vertical="top"/>
    </xf>
    <xf numFmtId="0" fontId="14" fillId="0" borderId="0" xfId="0" applyFont="1" applyAlignment="1">
      <alignment wrapText="1"/>
    </xf>
    <xf numFmtId="0" fontId="12"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8" fillId="0" borderId="0" xfId="0" applyFont="1" applyAlignment="1">
      <alignment wrapText="1"/>
    </xf>
    <xf numFmtId="164" fontId="3" fillId="0" borderId="11" xfId="2" applyNumberFormat="1" applyFont="1" applyBorder="1" applyAlignment="1">
      <alignment vertical="top" wrapText="1"/>
    </xf>
    <xf numFmtId="164" fontId="3" fillId="0" borderId="12" xfId="2" applyNumberFormat="1" applyFont="1" applyBorder="1" applyAlignment="1">
      <alignment vertical="top"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7" fillId="10" borderId="0" xfId="0" applyFont="1" applyFill="1" applyAlignment="1">
      <alignment horizontal="left" vertical="top" wrapText="1"/>
    </xf>
    <xf numFmtId="0" fontId="28" fillId="0" borderId="0" xfId="0" applyFont="1" applyAlignment="1">
      <alignment horizontal="left" vertical="top" wrapText="1"/>
    </xf>
    <xf numFmtId="164" fontId="13" fillId="0" borderId="0" xfId="2" applyNumberFormat="1" applyFont="1" applyAlignment="1">
      <alignment horizontal="left" vertical="top" wrapText="1"/>
    </xf>
    <xf numFmtId="0" fontId="36" fillId="0" borderId="4" xfId="3" applyFont="1" applyBorder="1" applyAlignment="1">
      <alignment horizontal="left" vertical="top" wrapText="1"/>
    </xf>
    <xf numFmtId="0" fontId="36" fillId="0" borderId="5" xfId="3" applyFont="1" applyBorder="1" applyAlignment="1">
      <alignment horizontal="left" vertical="top" wrapText="1"/>
    </xf>
    <xf numFmtId="0" fontId="12" fillId="0" borderId="0" xfId="3" applyFont="1" applyAlignment="1">
      <alignment horizontal="left" vertical="top" wrapText="1"/>
    </xf>
    <xf numFmtId="0" fontId="36" fillId="0" borderId="3" xfId="3" applyFont="1" applyBorder="1" applyAlignment="1">
      <alignment horizontal="left" vertical="top" wrapText="1"/>
    </xf>
    <xf numFmtId="0" fontId="43" fillId="0" borderId="0" xfId="0" applyFont="1" applyAlignment="1">
      <alignment horizontal="left" vertical="top" wrapText="1"/>
    </xf>
    <xf numFmtId="0" fontId="30" fillId="0" borderId="13" xfId="3" applyFont="1" applyBorder="1" applyAlignment="1">
      <alignment vertical="top" wrapText="1"/>
    </xf>
    <xf numFmtId="0" fontId="30" fillId="0" borderId="0" xfId="3" applyFont="1" applyAlignment="1">
      <alignment vertical="top" wrapText="1"/>
    </xf>
    <xf numFmtId="0" fontId="30" fillId="0" borderId="10" xfId="3" applyFont="1" applyBorder="1" applyAlignment="1">
      <alignment horizontal="left" vertical="top" wrapText="1"/>
    </xf>
    <xf numFmtId="0" fontId="30" fillId="0" borderId="8" xfId="3" applyFont="1" applyBorder="1" applyAlignment="1">
      <alignment horizontal="left" vertical="top" wrapText="1"/>
    </xf>
    <xf numFmtId="0" fontId="17" fillId="0" borderId="0" xfId="0" applyFont="1" applyAlignment="1">
      <alignment horizontal="left" vertical="top" wrapText="1"/>
    </xf>
    <xf numFmtId="0" fontId="36" fillId="0" borderId="0" xfId="3" applyFont="1" applyAlignment="1">
      <alignment horizontal="left" vertical="top" wrapText="1"/>
    </xf>
    <xf numFmtId="0" fontId="36" fillId="0" borderId="4" xfId="3" applyFont="1" applyBorder="1" applyAlignment="1">
      <alignment vertical="top" wrapText="1"/>
    </xf>
    <xf numFmtId="0" fontId="36" fillId="0" borderId="5" xfId="3" applyFont="1" applyBorder="1" applyAlignment="1">
      <alignment vertical="top" wrapText="1"/>
    </xf>
    <xf numFmtId="0" fontId="36" fillId="0" borderId="1" xfId="3" applyFont="1" applyBorder="1" applyAlignment="1">
      <alignment horizontal="left" vertical="top" wrapText="1"/>
    </xf>
    <xf numFmtId="0" fontId="18" fillId="0" borderId="0" xfId="0" applyFont="1" applyAlignment="1">
      <alignment horizontal="left" vertical="top" wrapText="1"/>
    </xf>
    <xf numFmtId="0" fontId="58" fillId="10" borderId="0" xfId="0" applyFont="1" applyFill="1"/>
    <xf numFmtId="0" fontId="60" fillId="10" borderId="0" xfId="0" applyFont="1" applyFill="1"/>
    <xf numFmtId="0" fontId="61" fillId="0" borderId="0" xfId="0" applyFont="1"/>
    <xf numFmtId="0" fontId="25" fillId="6" borderId="0" xfId="0" applyFont="1" applyFill="1" applyAlignment="1">
      <alignment horizontal="left" vertical="center" indent="1"/>
    </xf>
    <xf numFmtId="0" fontId="62" fillId="8" borderId="0" xfId="0" applyFont="1" applyFill="1" applyAlignment="1">
      <alignment horizontal="center"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3" fontId="61" fillId="0" borderId="0" xfId="0" applyNumberFormat="1" applyFont="1" applyAlignment="1">
      <alignment vertical="center"/>
    </xf>
    <xf numFmtId="3" fontId="63" fillId="0" borderId="0" xfId="0" applyNumberFormat="1" applyFont="1" applyAlignment="1">
      <alignment vertical="center"/>
    </xf>
    <xf numFmtId="0" fontId="61" fillId="0" borderId="0" xfId="0" applyFont="1" applyAlignment="1">
      <alignment horizontal="left"/>
    </xf>
    <xf numFmtId="3" fontId="61" fillId="0" borderId="0" xfId="0" applyNumberFormat="1" applyFont="1"/>
    <xf numFmtId="3" fontId="63" fillId="0" borderId="0" xfId="0" applyNumberFormat="1" applyFont="1"/>
    <xf numFmtId="0" fontId="64" fillId="0" borderId="17" xfId="0" applyFont="1" applyBorder="1" applyAlignment="1">
      <alignment horizontal="left" vertical="center"/>
    </xf>
    <xf numFmtId="3" fontId="64" fillId="0" borderId="17" xfId="0" applyNumberFormat="1" applyFont="1" applyBorder="1" applyAlignment="1">
      <alignment vertical="center"/>
    </xf>
    <xf numFmtId="3" fontId="66" fillId="0" borderId="17" xfId="0" applyNumberFormat="1" applyFont="1" applyBorder="1" applyAlignment="1">
      <alignment vertical="center"/>
    </xf>
    <xf numFmtId="0" fontId="61" fillId="0" borderId="0" xfId="0" applyFont="1" applyAlignment="1">
      <alignment vertical="center"/>
    </xf>
    <xf numFmtId="0" fontId="61" fillId="16" borderId="0" xfId="0" applyFont="1" applyFill="1" applyAlignment="1">
      <alignment horizontal="left" vertical="center"/>
    </xf>
    <xf numFmtId="3" fontId="61" fillId="16" borderId="0" xfId="0" applyNumberFormat="1" applyFont="1" applyFill="1" applyAlignment="1">
      <alignment vertical="center"/>
    </xf>
    <xf numFmtId="3" fontId="63" fillId="16" borderId="0" xfId="0" applyNumberFormat="1" applyFont="1" applyFill="1" applyAlignment="1">
      <alignment vertical="center"/>
    </xf>
    <xf numFmtId="0" fontId="68" fillId="17" borderId="31" xfId="0" applyFont="1" applyFill="1" applyBorder="1" applyAlignment="1">
      <alignment horizontal="left" vertical="center"/>
    </xf>
    <xf numFmtId="3" fontId="68" fillId="17" borderId="31" xfId="0" applyNumberFormat="1" applyFont="1" applyFill="1" applyBorder="1" applyAlignment="1">
      <alignment vertical="center"/>
    </xf>
    <xf numFmtId="0" fontId="69" fillId="0" borderId="0" xfId="0" applyFont="1"/>
    <xf numFmtId="0" fontId="69" fillId="0" borderId="0" xfId="0" applyFont="1" applyAlignment="1">
      <alignment wrapText="1"/>
    </xf>
    <xf numFmtId="0" fontId="63" fillId="11" borderId="0" xfId="0" applyFont="1" applyFill="1" applyAlignment="1">
      <alignment horizontal="center" vertical="center" wrapText="1"/>
    </xf>
    <xf numFmtId="0" fontId="59" fillId="0" borderId="0" xfId="0" applyFont="1"/>
    <xf numFmtId="0" fontId="61" fillId="11" borderId="0" xfId="0" applyFont="1" applyFill="1" applyAlignment="1">
      <alignment horizontal="center" vertical="center" wrapText="1"/>
    </xf>
    <xf numFmtId="0" fontId="59" fillId="0" borderId="0" xfId="0" applyFont="1" applyProtection="1">
      <protection locked="0"/>
    </xf>
    <xf numFmtId="0" fontId="60" fillId="10" borderId="0" xfId="0" applyFont="1" applyFill="1" applyProtection="1">
      <protection locked="0"/>
    </xf>
    <xf numFmtId="0" fontId="61" fillId="0" borderId="0" xfId="0" applyFont="1" applyProtection="1">
      <protection locked="0"/>
    </xf>
    <xf numFmtId="0" fontId="25" fillId="6" borderId="0" xfId="0" applyFont="1" applyFill="1" applyAlignment="1" applyProtection="1">
      <alignment horizontal="left" vertical="center" indent="1"/>
      <protection locked="0"/>
    </xf>
    <xf numFmtId="0" fontId="62" fillId="8" borderId="0" xfId="0" applyFont="1" applyFill="1" applyAlignment="1" applyProtection="1">
      <alignment horizontal="center" vertical="center" wrapText="1"/>
      <protection locked="0"/>
    </xf>
    <xf numFmtId="0" fontId="61" fillId="11" borderId="0" xfId="0" applyFont="1" applyFill="1" applyAlignment="1" applyProtection="1">
      <alignment horizontal="center" vertical="center" wrapText="1"/>
      <protection locked="0"/>
    </xf>
    <xf numFmtId="0" fontId="61" fillId="0" borderId="0" xfId="0" applyFont="1" applyAlignment="1" applyProtection="1">
      <alignment horizontal="left" vertical="center" wrapText="1"/>
      <protection locked="0"/>
    </xf>
    <xf numFmtId="0" fontId="61" fillId="0" borderId="0" xfId="0" applyFont="1" applyAlignment="1" applyProtection="1">
      <alignment horizontal="left" vertical="center"/>
      <protection locked="0"/>
    </xf>
    <xf numFmtId="3" fontId="61" fillId="0" borderId="0" xfId="0" applyNumberFormat="1" applyFont="1" applyAlignment="1" applyProtection="1">
      <alignment vertical="center"/>
      <protection locked="0"/>
    </xf>
    <xf numFmtId="3" fontId="63" fillId="0" borderId="0" xfId="0" applyNumberFormat="1" applyFont="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horizontal="left"/>
      <protection locked="0"/>
    </xf>
    <xf numFmtId="3" fontId="61" fillId="0" borderId="0" xfId="0" applyNumberFormat="1" applyFont="1" applyProtection="1">
      <protection locked="0"/>
    </xf>
    <xf numFmtId="3" fontId="63" fillId="0" borderId="0" xfId="0" applyNumberFormat="1" applyFont="1" applyProtection="1">
      <protection locked="0"/>
    </xf>
    <xf numFmtId="0" fontId="64" fillId="0" borderId="17" xfId="0" applyFont="1" applyBorder="1" applyAlignment="1" applyProtection="1">
      <alignment horizontal="left" vertical="center"/>
      <protection locked="0"/>
    </xf>
    <xf numFmtId="3" fontId="64" fillId="0" borderId="17" xfId="0" applyNumberFormat="1" applyFont="1" applyBorder="1" applyAlignment="1" applyProtection="1">
      <alignment vertical="center"/>
      <protection locked="0"/>
    </xf>
    <xf numFmtId="3" fontId="66" fillId="0" borderId="17" xfId="0" applyNumberFormat="1" applyFont="1" applyBorder="1" applyAlignment="1" applyProtection="1">
      <alignment vertical="center"/>
      <protection locked="0"/>
    </xf>
    <xf numFmtId="0" fontId="61" fillId="16" borderId="0" xfId="0" applyFont="1" applyFill="1" applyAlignment="1" applyProtection="1">
      <alignment horizontal="left" vertical="center"/>
      <protection locked="0"/>
    </xf>
    <xf numFmtId="3" fontId="61" fillId="16" borderId="0" xfId="0" applyNumberFormat="1" applyFont="1" applyFill="1" applyAlignment="1" applyProtection="1">
      <alignment vertical="center"/>
      <protection locked="0"/>
    </xf>
    <xf numFmtId="3" fontId="63" fillId="16" borderId="0" xfId="0" applyNumberFormat="1" applyFont="1" applyFill="1" applyAlignment="1" applyProtection="1">
      <alignment vertical="center"/>
      <protection locked="0"/>
    </xf>
    <xf numFmtId="0" fontId="68" fillId="17" borderId="31" xfId="0" applyFont="1" applyFill="1" applyBorder="1" applyAlignment="1" applyProtection="1">
      <alignment horizontal="left" vertical="center"/>
      <protection locked="0"/>
    </xf>
    <xf numFmtId="3" fontId="68" fillId="17" borderId="31" xfId="0" applyNumberFormat="1" applyFont="1" applyFill="1" applyBorder="1" applyAlignment="1" applyProtection="1">
      <alignment vertical="center"/>
      <protection locked="0"/>
    </xf>
    <xf numFmtId="0" fontId="69" fillId="0" borderId="0" xfId="0" applyFont="1" applyProtection="1">
      <protection locked="0"/>
    </xf>
    <xf numFmtId="0" fontId="69" fillId="0" borderId="0" xfId="0" applyFont="1" applyAlignment="1" applyProtection="1">
      <alignment wrapText="1"/>
      <protection locked="0"/>
    </xf>
    <xf numFmtId="0" fontId="70" fillId="0" borderId="0" xfId="0" applyFont="1"/>
    <xf numFmtId="0" fontId="64" fillId="0" borderId="17" xfId="0" applyFont="1" applyBorder="1" applyAlignment="1">
      <alignment horizontal="left"/>
    </xf>
    <xf numFmtId="3" fontId="64" fillId="0" borderId="17" xfId="0" applyNumberFormat="1" applyFont="1" applyBorder="1"/>
    <xf numFmtId="3" fontId="66" fillId="0" borderId="17" xfId="0" applyNumberFormat="1" applyFont="1" applyBorder="1"/>
    <xf numFmtId="0" fontId="64" fillId="0" borderId="0" xfId="0" applyFont="1"/>
    <xf numFmtId="0" fontId="72" fillId="0" borderId="0" xfId="0" applyFont="1"/>
  </cellXfs>
  <cellStyles count="5">
    <cellStyle name="Normal" xfId="0" builtinId="0"/>
    <cellStyle name="Normal 11 3" xfId="3" xr:uid="{3FA60AE8-FB05-42B8-8053-D2332B041D8F}"/>
    <cellStyle name="Normal 3 2" xfId="2" xr:uid="{7FE63C19-BC86-48C4-AF22-9308107E58BE}"/>
    <cellStyle name="Percent" xfId="1" builtinId="5"/>
    <cellStyle name="Percent 4" xfId="4" xr:uid="{C5399E11-018A-4A16-BB2E-9FD7528556D6}"/>
  </cellStyles>
  <dxfs count="0"/>
  <tableStyles count="0" defaultTableStyle="TableStyleMedium2" defaultPivotStyle="PivotStyleLight16"/>
  <colors>
    <mruColors>
      <color rgb="FFCDE3F1"/>
      <color rgb="FF6CD8FD"/>
      <color rgb="FFD9D9D9"/>
      <color rgb="FFD25A45"/>
      <color rgb="FFFFC740"/>
      <color rgb="FFBFBFBF"/>
      <color rgb="FFA097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98201762801061"/>
          <c:y val="5.158158690858871E-2"/>
          <c:w val="0.65299612044672317"/>
          <c:h val="0.82341805530122669"/>
        </c:manualLayout>
      </c:layout>
      <c:barChart>
        <c:barDir val="bar"/>
        <c:grouping val="stacked"/>
        <c:varyColors val="0"/>
        <c:ser>
          <c:idx val="0"/>
          <c:order val="0"/>
          <c:spPr>
            <a:solidFill>
              <a:schemeClr val="accent1"/>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1-1F15-47BB-AB22-03856EF67FC9}"/>
            </c:ext>
          </c:extLst>
        </c:ser>
        <c:ser>
          <c:idx val="1"/>
          <c:order val="1"/>
          <c:spPr>
            <a:solidFill>
              <a:schemeClr val="accent2"/>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2-1F15-47BB-AB22-03856EF67FC9}"/>
            </c:ext>
          </c:extLst>
        </c:ser>
        <c:ser>
          <c:idx val="2"/>
          <c:order val="2"/>
          <c:spPr>
            <a:solidFill>
              <a:schemeClr val="accent3"/>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3-1F15-47BB-AB22-03856EF67FC9}"/>
            </c:ext>
          </c:extLst>
        </c:ser>
        <c:ser>
          <c:idx val="3"/>
          <c:order val="3"/>
          <c:spPr>
            <a:solidFill>
              <a:schemeClr val="accent4"/>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7-1F15-47BB-AB22-03856EF67FC9}"/>
            </c:ext>
          </c:extLst>
        </c:ser>
        <c:ser>
          <c:idx val="4"/>
          <c:order val="4"/>
          <c:spPr>
            <a:solidFill>
              <a:schemeClr val="accent5"/>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9-1F15-47BB-AB22-03856EF67FC9}"/>
            </c:ext>
          </c:extLst>
        </c:ser>
        <c:dLbls>
          <c:showLegendKey val="0"/>
          <c:showVal val="0"/>
          <c:showCatName val="0"/>
          <c:showSerName val="0"/>
          <c:showPercent val="0"/>
          <c:showBubbleSize val="0"/>
        </c:dLbls>
        <c:gapWidth val="40"/>
        <c:overlap val="100"/>
        <c:axId val="1117854544"/>
        <c:axId val="1117841584"/>
      </c:barChart>
      <c:catAx>
        <c:axId val="11178545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117841584"/>
        <c:crosses val="autoZero"/>
        <c:auto val="1"/>
        <c:lblAlgn val="ctr"/>
        <c:lblOffset val="100"/>
        <c:noMultiLvlLbl val="0"/>
      </c:catAx>
      <c:valAx>
        <c:axId val="1117841584"/>
        <c:scaling>
          <c:orientation val="minMax"/>
          <c:max val="80000000"/>
        </c:scaling>
        <c:delete val="1"/>
        <c:axPos val="t"/>
        <c:numFmt formatCode="General" sourceLinked="1"/>
        <c:majorTickMark val="none"/>
        <c:minorTickMark val="none"/>
        <c:tickLblPos val="nextTo"/>
        <c:crossAx val="1117854544"/>
        <c:crosses val="autoZero"/>
        <c:crossBetween val="between"/>
      </c:valAx>
      <c:spPr>
        <a:noFill/>
        <a:ln>
          <a:noFill/>
        </a:ln>
        <a:effectLst/>
      </c:spPr>
    </c:plotArea>
    <c:legend>
      <c:legendPos val="b"/>
      <c:legendEntry>
        <c:idx val="4"/>
        <c:delete val="1"/>
      </c:legendEntry>
      <c:layout>
        <c:manualLayout>
          <c:xMode val="edge"/>
          <c:yMode val="edge"/>
          <c:x val="0.15899908619831138"/>
          <c:y val="0.91685991576634296"/>
          <c:w val="0.77498125408690277"/>
          <c:h val="8.31402057429569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015086347599025"/>
          <c:y val="5.2287571914125613E-2"/>
          <c:w val="0.3942068929358335"/>
          <c:h val="0.80986337485772519"/>
        </c:manualLayout>
      </c:layout>
      <c:barChart>
        <c:barDir val="bar"/>
        <c:grouping val="stacked"/>
        <c:varyColors val="0"/>
        <c:ser>
          <c:idx val="0"/>
          <c:order val="0"/>
          <c:spPr>
            <a:solidFill>
              <a:schemeClr val="accent1"/>
            </a:solidFill>
            <a:ln>
              <a:noFill/>
            </a:ln>
            <a:effectLst/>
          </c:spPr>
          <c:invertIfNegative val="0"/>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CH"/>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0-E31C-4DB2-BF2D-161D5414E2EA}"/>
            </c:ext>
          </c:extLst>
        </c:ser>
        <c:dLbls>
          <c:dLblPos val="inEnd"/>
          <c:showLegendKey val="0"/>
          <c:showVal val="1"/>
          <c:showCatName val="0"/>
          <c:showSerName val="0"/>
          <c:showPercent val="0"/>
          <c:showBubbleSize val="0"/>
        </c:dLbls>
        <c:gapWidth val="40"/>
        <c:overlap val="100"/>
        <c:axId val="1404628879"/>
        <c:axId val="1404625999"/>
      </c:barChart>
      <c:catAx>
        <c:axId val="14046288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404625999"/>
        <c:crosses val="autoZero"/>
        <c:auto val="1"/>
        <c:lblAlgn val="ctr"/>
        <c:lblOffset val="100"/>
        <c:noMultiLvlLbl val="0"/>
      </c:catAx>
      <c:valAx>
        <c:axId val="1404625999"/>
        <c:scaling>
          <c:orientation val="minMax"/>
        </c:scaling>
        <c:delete val="1"/>
        <c:axPos val="t"/>
        <c:numFmt formatCode="General" sourceLinked="1"/>
        <c:majorTickMark val="none"/>
        <c:minorTickMark val="none"/>
        <c:tickLblPos val="nextTo"/>
        <c:crossAx val="14046288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'[1]partner trend'!$K$42</c:f>
              <c:strCache>
                <c:ptCount val="1"/>
                <c:pt idx="0">
                  <c:v>Government</c:v>
                </c:pt>
              </c:strCache>
            </c:strRef>
          </c:tx>
          <c:spPr>
            <a:solidFill>
              <a:srgbClr val="A097E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'[1]partner trend'!$J$43:$J$47</c:f>
              <c:numCache>
                <c:formatCode>General</c:formatCode>
                <c:ptCount val="5"/>
                <c:pt idx="0">
                  <c:v>2025</c:v>
                </c:pt>
                <c:pt idx="1">
                  <c:v>2024</c:v>
                </c:pt>
                <c:pt idx="2">
                  <c:v>2023</c:v>
                </c:pt>
                <c:pt idx="3">
                  <c:v>2022</c:v>
                </c:pt>
                <c:pt idx="4">
                  <c:v>2021</c:v>
                </c:pt>
              </c:numCache>
            </c:numRef>
          </c:cat>
          <c:val>
            <c:numRef>
              <c:f>'[1]partner trend'!$K$43:$K$47</c:f>
              <c:numCache>
                <c:formatCode>#,##0</c:formatCode>
                <c:ptCount val="5"/>
                <c:pt idx="0">
                  <c:v>7350534.2493000003</c:v>
                </c:pt>
                <c:pt idx="1">
                  <c:v>8407857.9620000012</c:v>
                </c:pt>
                <c:pt idx="2">
                  <c:v>7371918.5112661794</c:v>
                </c:pt>
                <c:pt idx="3">
                  <c:v>8926167</c:v>
                </c:pt>
                <c:pt idx="4">
                  <c:v>8157636</c:v>
                </c:pt>
              </c:numCache>
            </c:numRef>
          </c:val>
          <c:extLst>
            <c:ext xmlns:c16="http://schemas.microsoft.com/office/drawing/2014/chart" uri="{C3380CC4-5D6E-409C-BE32-E72D297353CC}">
              <c16:uniqueId val="{00000000-6060-46C8-BC68-5C3A5E0F141C}"/>
            </c:ext>
          </c:extLst>
        </c:ser>
        <c:ser>
          <c:idx val="1"/>
          <c:order val="1"/>
          <c:tx>
            <c:strRef>
              <c:f>'[1]partner trend'!$L$42</c:f>
              <c:strCache>
                <c:ptCount val="1"/>
                <c:pt idx="0">
                  <c:v>International NGO</c:v>
                </c:pt>
              </c:strCache>
            </c:strRef>
          </c:tx>
          <c:spPr>
            <a:solidFill>
              <a:srgbClr val="6CD8FD"/>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'[1]partner trend'!$J$43:$J$47</c:f>
              <c:numCache>
                <c:formatCode>General</c:formatCode>
                <c:ptCount val="5"/>
                <c:pt idx="0">
                  <c:v>2025</c:v>
                </c:pt>
                <c:pt idx="1">
                  <c:v>2024</c:v>
                </c:pt>
                <c:pt idx="2">
                  <c:v>2023</c:v>
                </c:pt>
                <c:pt idx="3">
                  <c:v>2022</c:v>
                </c:pt>
                <c:pt idx="4">
                  <c:v>2021</c:v>
                </c:pt>
              </c:numCache>
            </c:numRef>
          </c:cat>
          <c:val>
            <c:numRef>
              <c:f>'[1]partner trend'!$L$43:$L$47</c:f>
              <c:numCache>
                <c:formatCode>#,##0</c:formatCode>
                <c:ptCount val="5"/>
                <c:pt idx="0">
                  <c:v>15519596.701000009</c:v>
                </c:pt>
                <c:pt idx="1">
                  <c:v>18480986.058000002</c:v>
                </c:pt>
                <c:pt idx="2">
                  <c:v>19345238.543196697</c:v>
                </c:pt>
                <c:pt idx="3">
                  <c:v>29662173</c:v>
                </c:pt>
                <c:pt idx="4">
                  <c:v>31702120</c:v>
                </c:pt>
              </c:numCache>
            </c:numRef>
          </c:val>
          <c:extLst>
            <c:ext xmlns:c16="http://schemas.microsoft.com/office/drawing/2014/chart" uri="{C3380CC4-5D6E-409C-BE32-E72D297353CC}">
              <c16:uniqueId val="{00000001-6060-46C8-BC68-5C3A5E0F141C}"/>
            </c:ext>
          </c:extLst>
        </c:ser>
        <c:ser>
          <c:idx val="2"/>
          <c:order val="2"/>
          <c:tx>
            <c:strRef>
              <c:f>'[1]partner trend'!$M$42</c:f>
              <c:strCache>
                <c:ptCount val="1"/>
                <c:pt idx="0">
                  <c:v>National NGO</c:v>
                </c:pt>
              </c:strCache>
            </c:strRef>
          </c:tx>
          <c:spPr>
            <a:solidFill>
              <a:srgbClr val="0070C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'[1]partner trend'!$J$43:$J$47</c:f>
              <c:numCache>
                <c:formatCode>General</c:formatCode>
                <c:ptCount val="5"/>
                <c:pt idx="0">
                  <c:v>2025</c:v>
                </c:pt>
                <c:pt idx="1">
                  <c:v>2024</c:v>
                </c:pt>
                <c:pt idx="2">
                  <c:v>2023</c:v>
                </c:pt>
                <c:pt idx="3">
                  <c:v>2022</c:v>
                </c:pt>
                <c:pt idx="4">
                  <c:v>2021</c:v>
                </c:pt>
              </c:numCache>
            </c:numRef>
          </c:cat>
          <c:val>
            <c:numRef>
              <c:f>'[1]partner trend'!$M$43:$M$47</c:f>
              <c:numCache>
                <c:formatCode>#,##0</c:formatCode>
                <c:ptCount val="5"/>
                <c:pt idx="0">
                  <c:v>14382188.1395</c:v>
                </c:pt>
                <c:pt idx="1">
                  <c:v>23095329.84</c:v>
                </c:pt>
                <c:pt idx="2">
                  <c:v>16176898.361019403</c:v>
                </c:pt>
                <c:pt idx="3">
                  <c:v>26131964</c:v>
                </c:pt>
                <c:pt idx="4">
                  <c:v>24481117</c:v>
                </c:pt>
              </c:numCache>
            </c:numRef>
          </c:val>
          <c:extLst>
            <c:ext xmlns:c16="http://schemas.microsoft.com/office/drawing/2014/chart" uri="{C3380CC4-5D6E-409C-BE32-E72D297353CC}">
              <c16:uniqueId val="{00000002-6060-46C8-BC68-5C3A5E0F141C}"/>
            </c:ext>
          </c:extLst>
        </c:ser>
        <c:ser>
          <c:idx val="3"/>
          <c:order val="3"/>
          <c:tx>
            <c:strRef>
              <c:f>'[1]partner trend'!$N$42</c:f>
              <c:strCache>
                <c:ptCount val="1"/>
                <c:pt idx="0">
                  <c:v>UN System Organization</c:v>
                </c:pt>
              </c:strCache>
            </c:strRef>
          </c:tx>
          <c:spPr>
            <a:solidFill>
              <a:srgbClr val="FFC740"/>
            </a:solidFill>
            <a:ln>
              <a:noFill/>
            </a:ln>
            <a:effectLst/>
          </c:spPr>
          <c:invertIfNegative val="0"/>
          <c:cat>
            <c:numRef>
              <c:f>'[1]partner trend'!$J$43:$J$47</c:f>
              <c:numCache>
                <c:formatCode>General</c:formatCode>
                <c:ptCount val="5"/>
                <c:pt idx="0">
                  <c:v>2025</c:v>
                </c:pt>
                <c:pt idx="1">
                  <c:v>2024</c:v>
                </c:pt>
                <c:pt idx="2">
                  <c:v>2023</c:v>
                </c:pt>
                <c:pt idx="3">
                  <c:v>2022</c:v>
                </c:pt>
                <c:pt idx="4">
                  <c:v>2021</c:v>
                </c:pt>
              </c:numCache>
            </c:numRef>
          </c:cat>
          <c:val>
            <c:numRef>
              <c:f>'[1]partner trend'!$N$43:$N$47</c:f>
              <c:numCache>
                <c:formatCode>#,##0</c:formatCode>
                <c:ptCount val="5"/>
                <c:pt idx="0">
                  <c:v>90001</c:v>
                </c:pt>
                <c:pt idx="1">
                  <c:v>44099.998</c:v>
                </c:pt>
                <c:pt idx="2">
                  <c:v>42649.329999999994</c:v>
                </c:pt>
                <c:pt idx="3">
                  <c:v>426304</c:v>
                </c:pt>
                <c:pt idx="4">
                  <c:v>963369</c:v>
                </c:pt>
              </c:numCache>
            </c:numRef>
          </c:val>
          <c:extLst>
            <c:ext xmlns:c16="http://schemas.microsoft.com/office/drawing/2014/chart" uri="{C3380CC4-5D6E-409C-BE32-E72D297353CC}">
              <c16:uniqueId val="{00000003-6060-46C8-BC68-5C3A5E0F141C}"/>
            </c:ext>
          </c:extLst>
        </c:ser>
        <c:ser>
          <c:idx val="4"/>
          <c:order val="4"/>
          <c:tx>
            <c:strRef>
              <c:f>'[1]partner trend'!$O$42</c:f>
              <c:strCache>
                <c:ptCount val="1"/>
                <c:pt idx="0">
                  <c:v>Grand total</c:v>
                </c:pt>
              </c:strCache>
            </c:strRef>
          </c:tx>
          <c:spPr>
            <a:noFill/>
            <a:ln>
              <a:noFill/>
            </a:ln>
            <a:effectLst/>
          </c:spPr>
          <c:invertIfNegative val="0"/>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'[1]partner trend'!$J$43:$J$47</c:f>
              <c:numCache>
                <c:formatCode>General</c:formatCode>
                <c:ptCount val="5"/>
                <c:pt idx="0">
                  <c:v>2025</c:v>
                </c:pt>
                <c:pt idx="1">
                  <c:v>2024</c:v>
                </c:pt>
                <c:pt idx="2">
                  <c:v>2023</c:v>
                </c:pt>
                <c:pt idx="3">
                  <c:v>2022</c:v>
                </c:pt>
                <c:pt idx="4">
                  <c:v>2021</c:v>
                </c:pt>
              </c:numCache>
            </c:numRef>
          </c:cat>
          <c:val>
            <c:numRef>
              <c:f>'[1]partner trend'!$O$43:$O$47</c:f>
              <c:numCache>
                <c:formatCode>#,##0</c:formatCode>
                <c:ptCount val="5"/>
                <c:pt idx="0">
                  <c:v>37342320.089800008</c:v>
                </c:pt>
                <c:pt idx="1">
                  <c:v>50028273.858000003</c:v>
                </c:pt>
                <c:pt idx="2">
                  <c:v>42936704.745482281</c:v>
                </c:pt>
                <c:pt idx="3">
                  <c:v>65146608</c:v>
                </c:pt>
                <c:pt idx="4">
                  <c:v>65304242</c:v>
                </c:pt>
              </c:numCache>
            </c:numRef>
          </c:val>
          <c:extLst>
            <c:ext xmlns:c16="http://schemas.microsoft.com/office/drawing/2014/chart" uri="{C3380CC4-5D6E-409C-BE32-E72D297353CC}">
              <c16:uniqueId val="{00000004-6060-46C8-BC68-5C3A5E0F141C}"/>
            </c:ext>
          </c:extLst>
        </c:ser>
        <c:dLbls>
          <c:showLegendKey val="0"/>
          <c:showVal val="0"/>
          <c:showCatName val="0"/>
          <c:showSerName val="0"/>
          <c:showPercent val="0"/>
          <c:showBubbleSize val="0"/>
        </c:dLbls>
        <c:gapWidth val="40"/>
        <c:overlap val="100"/>
        <c:axId val="914214239"/>
        <c:axId val="914197919"/>
      </c:barChart>
      <c:catAx>
        <c:axId val="9142142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914197919"/>
        <c:crosses val="autoZero"/>
        <c:auto val="1"/>
        <c:lblAlgn val="ctr"/>
        <c:lblOffset val="100"/>
        <c:noMultiLvlLbl val="0"/>
      </c:catAx>
      <c:valAx>
        <c:axId val="914197919"/>
        <c:scaling>
          <c:orientation val="minMax"/>
          <c:max val="70000000"/>
        </c:scaling>
        <c:delete val="1"/>
        <c:axPos val="t"/>
        <c:numFmt formatCode="#,##0" sourceLinked="1"/>
        <c:majorTickMark val="none"/>
        <c:minorTickMark val="none"/>
        <c:tickLblPos val="nextTo"/>
        <c:crossAx val="914214239"/>
        <c:crosses val="autoZero"/>
        <c:crossBetween val="between"/>
      </c:valAx>
      <c:spPr>
        <a:noFill/>
        <a:ln>
          <a:noFill/>
        </a:ln>
        <a:effectLst/>
      </c:spPr>
    </c:plotArea>
    <c:legend>
      <c:legendPos val="b"/>
      <c:legendEntry>
        <c:idx val="4"/>
        <c:delete val="1"/>
      </c:legendEntry>
      <c:layout>
        <c:manualLayout>
          <c:xMode val="edge"/>
          <c:yMode val="edge"/>
          <c:x val="7.0065711665559874E-2"/>
          <c:y val="0.81425710247193916"/>
          <c:w val="0.92993428833444014"/>
          <c:h val="0.155724129889080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0-D142-476D-9819-88956D6A5482}"/>
            </c:ext>
          </c:extLst>
        </c:ser>
        <c:ser>
          <c:idx val="1"/>
          <c:order val="1"/>
          <c:spPr>
            <a:solidFill>
              <a:schemeClr val="accent2"/>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1-D142-476D-9819-88956D6A5482}"/>
            </c:ext>
          </c:extLst>
        </c:ser>
        <c:ser>
          <c:idx val="2"/>
          <c:order val="2"/>
          <c:spPr>
            <a:solidFill>
              <a:schemeClr val="accent3"/>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2-D142-476D-9819-88956D6A5482}"/>
            </c:ext>
          </c:extLst>
        </c:ser>
        <c:ser>
          <c:idx val="3"/>
          <c:order val="3"/>
          <c:spPr>
            <a:solidFill>
              <a:schemeClr val="accent4"/>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3-D142-476D-9819-88956D6A5482}"/>
            </c:ext>
          </c:extLst>
        </c:ser>
        <c:ser>
          <c:idx val="4"/>
          <c:order val="4"/>
          <c:spPr>
            <a:solidFill>
              <a:schemeClr val="accent5"/>
            </a:solidFill>
            <a:ln>
              <a:noFill/>
            </a:ln>
            <a:effectLst/>
          </c:spPr>
          <c:invertIfNegative val="0"/>
          <c:val>
            <c:numRef>
              <c:f>'Southen Africa'!#REF!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4-D142-476D-9819-88956D6A5482}"/>
            </c:ext>
          </c:extLst>
        </c:ser>
        <c:ser>
          <c:idx val="5"/>
          <c:order val="5"/>
          <c:spPr>
            <a:solidFill>
              <a:schemeClr val="accent6"/>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5-D142-476D-9819-88956D6A5482}"/>
            </c:ext>
          </c:extLst>
        </c:ser>
        <c:ser>
          <c:idx val="6"/>
          <c:order val="6"/>
          <c:spPr>
            <a:solidFill>
              <a:schemeClr val="accent1">
                <a:lumMod val="60000"/>
              </a:schemeClr>
            </a:solidFill>
            <a:ln>
              <a:noFill/>
            </a:ln>
            <a:effectLst/>
          </c:spPr>
          <c:invertIfNegative val="0"/>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6-D142-476D-9819-88956D6A5482}"/>
            </c:ext>
          </c:extLst>
        </c:ser>
        <c:dLbls>
          <c:showLegendKey val="0"/>
          <c:showVal val="0"/>
          <c:showCatName val="0"/>
          <c:showSerName val="0"/>
          <c:showPercent val="0"/>
          <c:showBubbleSize val="0"/>
        </c:dLbls>
        <c:gapWidth val="80"/>
        <c:overlap val="100"/>
        <c:axId val="756954911"/>
        <c:axId val="756938591"/>
        <c:extLst/>
      </c:barChart>
      <c:catAx>
        <c:axId val="756954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756938591"/>
        <c:crosses val="autoZero"/>
        <c:auto val="1"/>
        <c:lblAlgn val="ctr"/>
        <c:lblOffset val="100"/>
        <c:noMultiLvlLbl val="0"/>
      </c:catAx>
      <c:valAx>
        <c:axId val="756938591"/>
        <c:scaling>
          <c:orientation val="minMax"/>
          <c:max val="500000000"/>
        </c:scaling>
        <c:delete val="1"/>
        <c:axPos val="l"/>
        <c:numFmt formatCode="General" sourceLinked="1"/>
        <c:majorTickMark val="none"/>
        <c:minorTickMark val="none"/>
        <c:tickLblPos val="nextTo"/>
        <c:crossAx val="756954911"/>
        <c:crosses val="autoZero"/>
        <c:crossBetween val="between"/>
      </c:valAx>
      <c:spPr>
        <a:noFill/>
        <a:ln>
          <a:noFill/>
        </a:ln>
        <a:effectLst/>
      </c:spPr>
    </c:plotArea>
    <c:legend>
      <c:legendPos val="b"/>
      <c:layout>
        <c:manualLayout>
          <c:xMode val="edge"/>
          <c:yMode val="edge"/>
          <c:x val="0.18217979002624671"/>
          <c:y val="0.82291557305336838"/>
          <c:w val="0.6467515310586176"/>
          <c:h val="0.149306649168853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272653039582174"/>
          <c:y val="4.9134553056700288E-2"/>
          <c:w val="0.49299737532808396"/>
          <c:h val="0.71915083393330015"/>
        </c:manualLayout>
      </c:layout>
      <c:barChart>
        <c:barDir val="bar"/>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0-3D8C-4B12-9763-872A47BE76C0}"/>
            </c:ext>
          </c:extLst>
        </c:ser>
        <c:ser>
          <c:idx val="1"/>
          <c:order val="1"/>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CH"/>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1-3D8C-4B12-9763-872A47BE76C0}"/>
            </c:ext>
          </c:extLst>
        </c:ser>
        <c:ser>
          <c:idx val="2"/>
          <c:order val="2"/>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2-3D8C-4B12-9763-872A47BE76C0}"/>
            </c:ext>
          </c:extLst>
        </c:ser>
        <c:ser>
          <c:idx val="3"/>
          <c:order val="3"/>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CH"/>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3-3D8C-4B12-9763-872A47BE76C0}"/>
            </c:ext>
          </c:extLst>
        </c:ser>
        <c:ser>
          <c:idx val="4"/>
          <c:order val="4"/>
          <c:spPr>
            <a:solidFill>
              <a:schemeClr val="accent5"/>
            </a:solidFill>
            <a:ln>
              <a:noFill/>
            </a:ln>
            <a:effectLst/>
          </c:spPr>
          <c:invertIfNegative val="0"/>
          <c:dLbls>
            <c:numFmt formatCode="&quot;$&quot;#,##0,,\ &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'Southen Africa'!#REF!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'Southen Africa'!#REF!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'Southen Africa'!#REF!</c15:sqref>
                        </c15:formulaRef>
                      </c:ext>
                    </c:extLst>
                  </c:multiLvlStrRef>
                </c15:cat>
              </c15:filteredCategoryTitle>
            </c:ext>
            <c:ext xmlns:c16="http://schemas.microsoft.com/office/drawing/2014/chart" uri="{C3380CC4-5D6E-409C-BE32-E72D297353CC}">
              <c16:uniqueId val="{00000004-3D8C-4B12-9763-872A47BE76C0}"/>
            </c:ext>
          </c:extLst>
        </c:ser>
        <c:dLbls>
          <c:dLblPos val="ctr"/>
          <c:showLegendKey val="0"/>
          <c:showVal val="1"/>
          <c:showCatName val="0"/>
          <c:showSerName val="0"/>
          <c:showPercent val="0"/>
          <c:showBubbleSize val="0"/>
        </c:dLbls>
        <c:gapWidth val="40"/>
        <c:overlap val="100"/>
        <c:axId val="756970751"/>
        <c:axId val="756964031"/>
      </c:barChart>
      <c:catAx>
        <c:axId val="756970751"/>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756964031"/>
        <c:crosses val="autoZero"/>
        <c:auto val="1"/>
        <c:lblAlgn val="ctr"/>
        <c:lblOffset val="100"/>
        <c:noMultiLvlLbl val="0"/>
      </c:catAx>
      <c:valAx>
        <c:axId val="756964031"/>
        <c:scaling>
          <c:orientation val="minMax"/>
          <c:max val="62000000"/>
          <c:min val="0"/>
        </c:scaling>
        <c:delete val="1"/>
        <c:axPos val="t"/>
        <c:numFmt formatCode="General" sourceLinked="1"/>
        <c:majorTickMark val="out"/>
        <c:minorTickMark val="none"/>
        <c:tickLblPos val="nextTo"/>
        <c:crossAx val="75697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639051635133289"/>
          <c:y val="7.5408726849863106E-2"/>
          <c:w val="0.46391754155730536"/>
          <c:h val="0.76776210265383515"/>
        </c:manualLayout>
      </c:layout>
      <c:barChart>
        <c:barDir val="bar"/>
        <c:grouping val="stacked"/>
        <c:varyColors val="0"/>
        <c:ser>
          <c:idx val="0"/>
          <c:order val="0"/>
          <c:spPr>
            <a:solidFill>
              <a:schemeClr val="accent1"/>
            </a:solidFill>
            <a:ln>
              <a:noFill/>
            </a:ln>
            <a:effectLst/>
          </c:spPr>
          <c:invertIfNegative val="0"/>
          <c:val>
            <c:numRef>
              <c:f>MENA!#REF!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MENA!#REF!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MENA!#REF!</c15:sqref>
                        </c15:formulaRef>
                      </c:ext>
                    </c:extLst>
                  </c:multiLvlStrRef>
                </c15:cat>
              </c15:filteredCategoryTitle>
            </c:ext>
            <c:ext xmlns:c16="http://schemas.microsoft.com/office/drawing/2014/chart" uri="{C3380CC4-5D6E-409C-BE32-E72D297353CC}">
              <c16:uniqueId val="{00000000-B559-40C2-B010-E788571BA6E3}"/>
            </c:ext>
          </c:extLst>
        </c:ser>
        <c:ser>
          <c:idx val="1"/>
          <c:order val="1"/>
          <c:spPr>
            <a:solidFill>
              <a:schemeClr val="accent2"/>
            </a:solidFill>
            <a:ln>
              <a:noFill/>
            </a:ln>
            <a:effectLst/>
          </c:spPr>
          <c:invertIfNegative val="0"/>
          <c:val>
            <c:numRef>
              <c:f>MENA!#REF!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MENA!#REF!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MENA!#REF!</c15:sqref>
                        </c15:formulaRef>
                      </c:ext>
                    </c:extLst>
                  </c:multiLvlStrRef>
                </c15:cat>
              </c15:filteredCategoryTitle>
            </c:ext>
            <c:ext xmlns:c16="http://schemas.microsoft.com/office/drawing/2014/chart" uri="{C3380CC4-5D6E-409C-BE32-E72D297353CC}">
              <c16:uniqueId val="{00000001-B559-40C2-B010-E788571BA6E3}"/>
            </c:ext>
          </c:extLst>
        </c:ser>
        <c:ser>
          <c:idx val="2"/>
          <c:order val="2"/>
          <c:spPr>
            <a:solidFill>
              <a:schemeClr val="accent3"/>
            </a:solidFill>
            <a:ln>
              <a:noFill/>
            </a:ln>
            <a:effectLst/>
          </c:spPr>
          <c:invertIfNegative val="0"/>
          <c:val>
            <c:numRef>
              <c:f>MENA!#REF!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MENA!#REF!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MENA!#REF!</c15:sqref>
                        </c15:formulaRef>
                      </c:ext>
                    </c:extLst>
                  </c:multiLvlStrRef>
                </c15:cat>
              </c15:filteredCategoryTitle>
            </c:ext>
            <c:ext xmlns:c16="http://schemas.microsoft.com/office/drawing/2014/chart" uri="{C3380CC4-5D6E-409C-BE32-E72D297353CC}">
              <c16:uniqueId val="{00000002-B559-40C2-B010-E788571BA6E3}"/>
            </c:ext>
          </c:extLst>
        </c:ser>
        <c:ser>
          <c:idx val="3"/>
          <c:order val="3"/>
          <c:spPr>
            <a:solidFill>
              <a:schemeClr val="accent4"/>
            </a:solidFill>
            <a:ln>
              <a:noFill/>
            </a:ln>
            <a:effectLst/>
          </c:spPr>
          <c:invertIfNegative val="0"/>
          <c:val>
            <c:numRef>
              <c:f>MENA!#REF!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MENA!#REF!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MENA!#REF!</c15:sqref>
                        </c15:formulaRef>
                      </c:ext>
                    </c:extLst>
                  </c:multiLvlStrRef>
                </c15:cat>
              </c15:filteredCategoryTitle>
            </c:ext>
            <c:ext xmlns:c16="http://schemas.microsoft.com/office/drawing/2014/chart" uri="{C3380CC4-5D6E-409C-BE32-E72D297353CC}">
              <c16:uniqueId val="{00000003-B559-40C2-B010-E788571BA6E3}"/>
            </c:ext>
          </c:extLst>
        </c:ser>
        <c:ser>
          <c:idx val="4"/>
          <c:order val="4"/>
          <c:spPr>
            <a:solidFill>
              <a:schemeClr val="accent5"/>
            </a:solidFill>
            <a:ln>
              <a:noFill/>
            </a:ln>
            <a:effectLst/>
          </c:spPr>
          <c:invertIfNegative val="0"/>
          <c:val>
            <c:numRef>
              <c:f>MENA!#REF!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MENA!#REF!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MENA!#REF!</c15:sqref>
                        </c15:formulaRef>
                      </c:ext>
                    </c:extLst>
                  </c:multiLvlStrRef>
                </c15:cat>
              </c15:filteredCategoryTitle>
            </c:ext>
            <c:ext xmlns:c16="http://schemas.microsoft.com/office/drawing/2014/chart" uri="{C3380CC4-5D6E-409C-BE32-E72D297353CC}">
              <c16:uniqueId val="{00000004-B559-40C2-B010-E788571BA6E3}"/>
            </c:ext>
          </c:extLst>
        </c:ser>
        <c:dLbls>
          <c:showLegendKey val="0"/>
          <c:showVal val="0"/>
          <c:showCatName val="0"/>
          <c:showSerName val="0"/>
          <c:showPercent val="0"/>
          <c:showBubbleSize val="0"/>
        </c:dLbls>
        <c:gapWidth val="40"/>
        <c:overlap val="100"/>
        <c:axId val="1175477711"/>
        <c:axId val="1175481071"/>
      </c:barChart>
      <c:catAx>
        <c:axId val="11754777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175481071"/>
        <c:crosses val="autoZero"/>
        <c:auto val="1"/>
        <c:lblAlgn val="ctr"/>
        <c:lblOffset val="100"/>
        <c:noMultiLvlLbl val="0"/>
      </c:catAx>
      <c:valAx>
        <c:axId val="1175481071"/>
        <c:scaling>
          <c:orientation val="minMax"/>
          <c:max val="200000000"/>
        </c:scaling>
        <c:delete val="1"/>
        <c:axPos val="t"/>
        <c:numFmt formatCode="General" sourceLinked="1"/>
        <c:majorTickMark val="none"/>
        <c:minorTickMark val="none"/>
        <c:tickLblPos val="nextTo"/>
        <c:crossAx val="1175477711"/>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9526</xdr:colOff>
      <xdr:row>37</xdr:row>
      <xdr:rowOff>0</xdr:rowOff>
    </xdr:from>
    <xdr:to>
      <xdr:col>3</xdr:col>
      <xdr:colOff>114300</xdr:colOff>
      <xdr:row>37</xdr:row>
      <xdr:rowOff>0</xdr:rowOff>
    </xdr:to>
    <xdr:graphicFrame macro="">
      <xdr:nvGraphicFramePr>
        <xdr:cNvPr id="2" name="Chart 1">
          <a:extLst>
            <a:ext uri="{FF2B5EF4-FFF2-40B4-BE49-F238E27FC236}">
              <a16:creationId xmlns:a16="http://schemas.microsoft.com/office/drawing/2014/main" id="{114C94F6-8839-42EA-90AC-D71774021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xdr:colOff>
      <xdr:row>37</xdr:row>
      <xdr:rowOff>0</xdr:rowOff>
    </xdr:from>
    <xdr:to>
      <xdr:col>3</xdr:col>
      <xdr:colOff>95250</xdr:colOff>
      <xdr:row>37</xdr:row>
      <xdr:rowOff>0</xdr:rowOff>
    </xdr:to>
    <xdr:graphicFrame macro="">
      <xdr:nvGraphicFramePr>
        <xdr:cNvPr id="3" name="Chart 2">
          <a:extLst>
            <a:ext uri="{FF2B5EF4-FFF2-40B4-BE49-F238E27FC236}">
              <a16:creationId xmlns:a16="http://schemas.microsoft.com/office/drawing/2014/main" id="{5EBB53D6-D406-6E9A-BD1C-CF790BA134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0</xdr:rowOff>
    </xdr:from>
    <xdr:to>
      <xdr:col>3</xdr:col>
      <xdr:colOff>76200</xdr:colOff>
      <xdr:row>37</xdr:row>
      <xdr:rowOff>0</xdr:rowOff>
    </xdr:to>
    <xdr:graphicFrame macro="">
      <xdr:nvGraphicFramePr>
        <xdr:cNvPr id="4" name="Chart 3">
          <a:extLst>
            <a:ext uri="{FF2B5EF4-FFF2-40B4-BE49-F238E27FC236}">
              <a16:creationId xmlns:a16="http://schemas.microsoft.com/office/drawing/2014/main" id="{53F2A7D5-1657-4249-8EA4-8477C8239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37</xdr:row>
      <xdr:rowOff>0</xdr:rowOff>
    </xdr:from>
    <xdr:to>
      <xdr:col>3</xdr:col>
      <xdr:colOff>66675</xdr:colOff>
      <xdr:row>37</xdr:row>
      <xdr:rowOff>0</xdr:rowOff>
    </xdr:to>
    <xdr:graphicFrame macro="">
      <xdr:nvGraphicFramePr>
        <xdr:cNvPr id="5" name="Chart 4">
          <a:extLst>
            <a:ext uri="{FF2B5EF4-FFF2-40B4-BE49-F238E27FC236}">
              <a16:creationId xmlns:a16="http://schemas.microsoft.com/office/drawing/2014/main" id="{CB02345F-16CD-3B1A-C05D-B7FB107A9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0</xdr:rowOff>
    </xdr:from>
    <xdr:to>
      <xdr:col>3</xdr:col>
      <xdr:colOff>800099</xdr:colOff>
      <xdr:row>37</xdr:row>
      <xdr:rowOff>0</xdr:rowOff>
    </xdr:to>
    <xdr:graphicFrame macro="">
      <xdr:nvGraphicFramePr>
        <xdr:cNvPr id="6" name="Chart 5">
          <a:extLst>
            <a:ext uri="{FF2B5EF4-FFF2-40B4-BE49-F238E27FC236}">
              <a16:creationId xmlns:a16="http://schemas.microsoft.com/office/drawing/2014/main" id="{7238337D-8FD7-0E43-5A6D-D3728F61C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158</xdr:row>
      <xdr:rowOff>14286</xdr:rowOff>
    </xdr:from>
    <xdr:to>
      <xdr:col>2</xdr:col>
      <xdr:colOff>1123950</xdr:colOff>
      <xdr:row>172</xdr:row>
      <xdr:rowOff>161925</xdr:rowOff>
    </xdr:to>
    <xdr:graphicFrame macro="">
      <xdr:nvGraphicFramePr>
        <xdr:cNvPr id="6" name="Chart 5">
          <a:extLst>
            <a:ext uri="{FF2B5EF4-FFF2-40B4-BE49-F238E27FC236}">
              <a16:creationId xmlns:a16="http://schemas.microsoft.com/office/drawing/2014/main" id="{CC32FCCE-F1D9-5929-DD82-7E377DA03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4.%20Financial%20data/GR2025%20(2026-04-16)%20IR.xlsx" TargetMode="External"/><Relationship Id="rId2" Type="http://schemas.openxmlformats.org/officeDocument/2006/relationships/externalLinkPath" Target="https://unhcr365.sharepoint.com/sites/DER-EEES/Shared%20Documents/6%20Global%20Appeal%20and%20Global%20Report/GR2025/04.%20Financial%20data/GR2025%20(2026-04-16)%20IR.xlsx" TargetMode="External"/><Relationship Id="rId1" Type="http://schemas.openxmlformats.org/officeDocument/2006/relationships/externalLinkPath" Target="/sites/DER-EEES/Shared%20Documents/6%20Global%20Appeal%20and%20Global%20Report/GR2025/04.%20Financial%20data/GR2025%20(2026-04-16)%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NTON"/>
      <sheetName val="bud &amp; exp overview"/>
      <sheetName val="Bud and exp by region"/>
      <sheetName val="original &amp; final bud"/>
      <sheetName val="bud &amp; exp by OA"/>
      <sheetName val="new_pivot_AT"/>
      <sheetName val="exp by region"/>
      <sheetName val="exp via partners"/>
      <sheetName val="2025 Partner Number global"/>
      <sheetName val="partner trend"/>
      <sheetName val="exp by source of funding"/>
      <sheetName val="HQ exp tab"/>
      <sheetName val="GP exp tab"/>
      <sheetName val="HQ GP exp trend"/>
      <sheetName val="Operational Reserve"/>
      <sheetName val="exp by OA &amp; operation"/>
      <sheetName val="EHAGL"/>
      <sheetName val="SAO"/>
      <sheetName val="WCA"/>
      <sheetName val="AME"/>
      <sheetName val="Asia"/>
      <sheetName val="EUR"/>
      <sheetName val="bud &amp; exp by focus area"/>
      <sheetName val="MENA"/>
      <sheetName val="exp by OA &amp; region"/>
      <sheetName val="Sheet1"/>
      <sheetName val="data (main)"/>
      <sheetName val="data (main - new structure)"/>
      <sheetName val="data (partner)"/>
      <sheetName val="data (partner - new structure)"/>
      <sheetName val="cost center"/>
    </sheetNames>
    <sheetDataSet>
      <sheetData sheetId="0"/>
      <sheetData sheetId="1"/>
      <sheetData sheetId="2"/>
      <sheetData sheetId="3"/>
      <sheetData sheetId="4"/>
      <sheetData sheetId="5"/>
      <sheetData sheetId="6"/>
      <sheetData sheetId="7"/>
      <sheetData sheetId="8"/>
      <sheetData sheetId="9">
        <row r="42">
          <cell r="K42" t="str">
            <v>Government</v>
          </cell>
          <cell r="L42" t="str">
            <v>International NGO</v>
          </cell>
          <cell r="M42" t="str">
            <v>National NGO</v>
          </cell>
          <cell r="N42" t="str">
            <v>UN System Organization</v>
          </cell>
          <cell r="O42" t="str">
            <v>Grand total</v>
          </cell>
        </row>
        <row r="43">
          <cell r="J43">
            <v>2025</v>
          </cell>
          <cell r="K43">
            <v>7350534.2493000003</v>
          </cell>
          <cell r="L43">
            <v>15519596.701000009</v>
          </cell>
          <cell r="M43">
            <v>14382188.1395</v>
          </cell>
          <cell r="N43">
            <v>90001</v>
          </cell>
          <cell r="O43">
            <v>37342320.089800008</v>
          </cell>
        </row>
        <row r="44">
          <cell r="J44">
            <v>2024</v>
          </cell>
          <cell r="K44">
            <v>8407857.9620000012</v>
          </cell>
          <cell r="L44">
            <v>18480986.058000002</v>
          </cell>
          <cell r="M44">
            <v>23095329.84</v>
          </cell>
          <cell r="N44">
            <v>44099.998</v>
          </cell>
          <cell r="O44">
            <v>50028273.858000003</v>
          </cell>
        </row>
        <row r="45">
          <cell r="J45">
            <v>2023</v>
          </cell>
          <cell r="K45">
            <v>7371918.5112661794</v>
          </cell>
          <cell r="L45">
            <v>19345238.543196697</v>
          </cell>
          <cell r="M45">
            <v>16176898.361019403</v>
          </cell>
          <cell r="N45">
            <v>42649.329999999994</v>
          </cell>
          <cell r="O45">
            <v>42936704.745482281</v>
          </cell>
        </row>
        <row r="46">
          <cell r="J46">
            <v>2022</v>
          </cell>
          <cell r="K46">
            <v>8926167</v>
          </cell>
          <cell r="L46">
            <v>29662173</v>
          </cell>
          <cell r="M46">
            <v>26131964</v>
          </cell>
          <cell r="N46">
            <v>426304</v>
          </cell>
          <cell r="O46">
            <v>65146608</v>
          </cell>
        </row>
        <row r="47">
          <cell r="J47">
            <v>2021</v>
          </cell>
          <cell r="K47">
            <v>8157636</v>
          </cell>
          <cell r="L47">
            <v>31702120</v>
          </cell>
          <cell r="M47">
            <v>24481117</v>
          </cell>
          <cell r="N47">
            <v>963369</v>
          </cell>
          <cell r="O47">
            <v>65304242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UNHCR">
  <a:themeElements>
    <a:clrScheme name="UNHCR2">
      <a:dk1>
        <a:sysClr val="windowText" lastClr="000000"/>
      </a:dk1>
      <a:lt1>
        <a:sysClr val="window" lastClr="FFFFFF"/>
      </a:lt1>
      <a:dk2>
        <a:srgbClr val="0072BC"/>
      </a:dk2>
      <a:lt2>
        <a:srgbClr val="E6E6E6"/>
      </a:lt2>
      <a:accent1>
        <a:srgbClr val="18375F"/>
      </a:accent1>
      <a:accent2>
        <a:srgbClr val="80B9DE"/>
      </a:accent2>
      <a:accent3>
        <a:srgbClr val="FAEB00"/>
      </a:accent3>
      <a:accent4>
        <a:srgbClr val="00B398"/>
      </a:accent4>
      <a:accent5>
        <a:srgbClr val="EF4A60"/>
      </a:accent5>
      <a:accent6>
        <a:srgbClr val="A5A5A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3EB8-B5F7-4B92-B2BB-9891B26E55FC}">
  <dimension ref="A2:I134"/>
  <sheetViews>
    <sheetView workbookViewId="0">
      <selection activeCell="L20" sqref="L20"/>
    </sheetView>
  </sheetViews>
  <sheetFormatPr defaultRowHeight="14"/>
  <cols>
    <col min="1" max="1" width="26.33203125" customWidth="1"/>
    <col min="2" max="2" width="10.33203125" customWidth="1"/>
    <col min="3" max="3" width="13" customWidth="1"/>
    <col min="4" max="4" width="15.5" customWidth="1"/>
    <col min="5" max="5" width="12.08203125" customWidth="1"/>
    <col min="6" max="6" width="11.25" customWidth="1"/>
    <col min="7" max="7" width="14.83203125" customWidth="1"/>
    <col min="8" max="8" width="7.83203125" customWidth="1"/>
    <col min="9" max="9" width="6.33203125" customWidth="1"/>
  </cols>
  <sheetData>
    <row r="2" spans="1:9" ht="15.5">
      <c r="A2" s="131" t="s">
        <v>179</v>
      </c>
    </row>
    <row r="4" spans="1:9" ht="75" customHeight="1">
      <c r="A4" s="1" t="s">
        <v>0</v>
      </c>
      <c r="B4" s="2"/>
      <c r="C4" s="3" t="s">
        <v>1</v>
      </c>
      <c r="D4" s="3" t="s">
        <v>2</v>
      </c>
      <c r="E4" s="3" t="s">
        <v>3</v>
      </c>
      <c r="F4" s="3" t="s">
        <v>4</v>
      </c>
      <c r="G4" s="4" t="s">
        <v>5</v>
      </c>
      <c r="H4" s="342" t="s">
        <v>6</v>
      </c>
      <c r="I4" s="343" t="s">
        <v>7</v>
      </c>
    </row>
    <row r="5" spans="1:9">
      <c r="A5" s="5"/>
      <c r="B5" s="6"/>
      <c r="C5" s="7"/>
      <c r="D5" s="8"/>
      <c r="E5" s="7"/>
      <c r="F5" s="7"/>
      <c r="G5" s="9"/>
      <c r="H5" s="6"/>
      <c r="I5" s="10"/>
    </row>
    <row r="6" spans="1:9" ht="20.25" customHeight="1">
      <c r="A6" s="396" t="s">
        <v>13</v>
      </c>
      <c r="B6" s="11" t="s">
        <v>14</v>
      </c>
      <c r="C6" s="12">
        <v>6931447.559700001</v>
      </c>
      <c r="D6" s="13">
        <v>12526876.340200001</v>
      </c>
      <c r="E6" s="12">
        <v>3823015.6911000009</v>
      </c>
      <c r="F6" s="13">
        <v>4164864.4066000017</v>
      </c>
      <c r="G6" s="14">
        <v>27446203.997600008</v>
      </c>
      <c r="H6" s="15">
        <f>G6/G33</f>
        <v>1.2562795248991725E-2</v>
      </c>
      <c r="I6" s="6"/>
    </row>
    <row r="7" spans="1:9">
      <c r="A7" s="397"/>
      <c r="B7" s="6" t="s">
        <v>12</v>
      </c>
      <c r="C7" s="16">
        <v>6250944.5473000007</v>
      </c>
      <c r="D7" s="17">
        <v>9116688.0987</v>
      </c>
      <c r="E7" s="16">
        <v>2763553.5252000005</v>
      </c>
      <c r="F7" s="17">
        <v>2273223.6533999997</v>
      </c>
      <c r="G7" s="18">
        <v>20404409.824600004</v>
      </c>
      <c r="H7" s="15">
        <f>G7/G34</f>
        <v>2.9459537721727186E-2</v>
      </c>
      <c r="I7" s="19">
        <f>G7/G6</f>
        <v>0.74343285601113496</v>
      </c>
    </row>
    <row r="8" spans="1:9" ht="14.5">
      <c r="A8" s="20" t="s">
        <v>15</v>
      </c>
      <c r="B8" s="6" t="s">
        <v>14</v>
      </c>
      <c r="C8" s="21">
        <v>4156979.4697000002</v>
      </c>
      <c r="D8" s="22">
        <v>442840.80580000003</v>
      </c>
      <c r="E8" s="23" t="s">
        <v>16</v>
      </c>
      <c r="F8" s="22">
        <v>477840.80580000003</v>
      </c>
      <c r="G8" s="14">
        <v>5077661.0813000007</v>
      </c>
      <c r="H8" s="15">
        <f>G8/G33</f>
        <v>2.3241690003369432E-3</v>
      </c>
      <c r="I8" s="11"/>
    </row>
    <row r="9" spans="1:9" ht="13.5" customHeight="1">
      <c r="A9" s="20"/>
      <c r="B9" s="24" t="s">
        <v>12</v>
      </c>
      <c r="C9" s="25">
        <v>1124287.2585000002</v>
      </c>
      <c r="D9" s="26">
        <v>40620.226000000002</v>
      </c>
      <c r="E9" s="27" t="s">
        <v>16</v>
      </c>
      <c r="F9" s="26">
        <v>270856.08380000002</v>
      </c>
      <c r="G9" s="28">
        <v>1435763.5683000004</v>
      </c>
      <c r="H9" s="15">
        <f>G9/G34</f>
        <v>2.0729308695231841E-3</v>
      </c>
      <c r="I9" s="19">
        <f>G9/G8</f>
        <v>0.28276081158461469</v>
      </c>
    </row>
    <row r="10" spans="1:9">
      <c r="A10" s="11" t="s">
        <v>17</v>
      </c>
      <c r="B10" s="6" t="s">
        <v>14</v>
      </c>
      <c r="C10" s="29">
        <v>9855500.5822999906</v>
      </c>
      <c r="D10" s="22">
        <v>50697455.466199972</v>
      </c>
      <c r="E10" s="29">
        <v>20262001.939099979</v>
      </c>
      <c r="F10" s="22">
        <v>20381571.741499998</v>
      </c>
      <c r="G10" s="14">
        <v>101196529.72909993</v>
      </c>
      <c r="H10" s="15">
        <f>G10/G33</f>
        <v>4.6320113448342595E-2</v>
      </c>
      <c r="I10" s="6"/>
    </row>
    <row r="11" spans="1:9" ht="19.5" customHeight="1">
      <c r="A11" s="24"/>
      <c r="B11" s="24" t="s">
        <v>12</v>
      </c>
      <c r="C11" s="25">
        <v>3338209.7607000005</v>
      </c>
      <c r="D11" s="26">
        <v>28809805.021300003</v>
      </c>
      <c r="E11" s="25">
        <v>3099210.7662000004</v>
      </c>
      <c r="F11" s="26">
        <v>4255755.6912000002</v>
      </c>
      <c r="G11" s="28">
        <v>39502981.239400007</v>
      </c>
      <c r="H11" s="15">
        <f>G11/G34</f>
        <v>5.703372829434919E-2</v>
      </c>
      <c r="I11" s="19">
        <f>G11/G10</f>
        <v>0.39035905030684648</v>
      </c>
    </row>
    <row r="12" spans="1:9">
      <c r="A12" s="6" t="s">
        <v>18</v>
      </c>
      <c r="B12" s="6" t="s">
        <v>14</v>
      </c>
      <c r="C12" s="29">
        <v>6225237.8299000002</v>
      </c>
      <c r="D12" s="22">
        <v>7040967.6001000004</v>
      </c>
      <c r="E12" s="29">
        <v>6362152.7800000003</v>
      </c>
      <c r="F12" s="22">
        <v>933254.7</v>
      </c>
      <c r="G12" s="14">
        <v>20561612.91</v>
      </c>
      <c r="H12" s="15">
        <f>G12/G33</f>
        <v>9.4115504278822152E-3</v>
      </c>
      <c r="I12" s="6"/>
    </row>
    <row r="13" spans="1:9">
      <c r="A13" s="10"/>
      <c r="B13" s="6" t="s">
        <v>12</v>
      </c>
      <c r="C13" s="25">
        <v>1772146.5236</v>
      </c>
      <c r="D13" s="17">
        <v>2482939.2607999998</v>
      </c>
      <c r="E13" s="29">
        <v>1326351.9291999999</v>
      </c>
      <c r="F13" s="26">
        <v>328250.87360000005</v>
      </c>
      <c r="G13" s="14">
        <v>5909688.587199999</v>
      </c>
      <c r="H13" s="15">
        <f>G13/G34</f>
        <v>8.5323072490136043E-3</v>
      </c>
      <c r="I13" s="19">
        <f>G13/G12</f>
        <v>0.28741366803602564</v>
      </c>
    </row>
    <row r="14" spans="1:9">
      <c r="A14" s="6" t="s">
        <v>19</v>
      </c>
      <c r="B14" s="30" t="s">
        <v>14</v>
      </c>
      <c r="C14" s="29">
        <v>594912.9166</v>
      </c>
      <c r="D14" s="31">
        <v>0</v>
      </c>
      <c r="E14" s="21">
        <v>5158214.0839999998</v>
      </c>
      <c r="F14" s="31">
        <v>0</v>
      </c>
      <c r="G14" s="32">
        <v>5753127.0005999999</v>
      </c>
      <c r="H14" s="15">
        <f>G14/G33</f>
        <v>2.6333461835488688E-3</v>
      </c>
      <c r="I14" s="6"/>
    </row>
    <row r="15" spans="1:9">
      <c r="A15" s="10"/>
      <c r="B15" s="6" t="s">
        <v>12</v>
      </c>
      <c r="C15" s="25">
        <v>141431.67080000002</v>
      </c>
      <c r="D15" s="33">
        <v>0</v>
      </c>
      <c r="E15" s="25">
        <v>334316.68039999995</v>
      </c>
      <c r="F15" s="33">
        <v>0</v>
      </c>
      <c r="G15" s="28">
        <v>475748.35119999998</v>
      </c>
      <c r="H15" s="15">
        <f>G15/G34</f>
        <v>6.8687732792588427E-4</v>
      </c>
      <c r="I15" s="19">
        <f>G15/G14</f>
        <v>8.2693872593179965E-2</v>
      </c>
    </row>
    <row r="16" spans="1:9">
      <c r="A16" s="6" t="s">
        <v>20</v>
      </c>
      <c r="B16" s="30" t="s">
        <v>14</v>
      </c>
      <c r="C16" s="29">
        <v>96900821.978200153</v>
      </c>
      <c r="D16" s="26">
        <v>263738998.99439985</v>
      </c>
      <c r="E16" s="29">
        <v>63602445.118800007</v>
      </c>
      <c r="F16" s="22">
        <v>10277734.970599998</v>
      </c>
      <c r="G16" s="14">
        <v>434520001.06199998</v>
      </c>
      <c r="H16" s="15">
        <f>G16/G33</f>
        <v>0.19889037498267184</v>
      </c>
      <c r="I16" s="6"/>
    </row>
    <row r="17" spans="1:9">
      <c r="A17" s="10"/>
      <c r="B17" s="10" t="s">
        <v>12</v>
      </c>
      <c r="C17" s="25">
        <v>24913966.731500011</v>
      </c>
      <c r="D17" s="17">
        <v>67079166.984999985</v>
      </c>
      <c r="E17" s="25">
        <v>19504254.375399992</v>
      </c>
      <c r="F17" s="26">
        <v>3687060.4089000002</v>
      </c>
      <c r="G17" s="28">
        <v>115184448.50079998</v>
      </c>
      <c r="H17" s="15">
        <f>G17/G34</f>
        <v>0.16630133558063737</v>
      </c>
      <c r="I17" s="19">
        <f>G17/G16</f>
        <v>0.26508434184682045</v>
      </c>
    </row>
    <row r="18" spans="1:9">
      <c r="A18" s="6" t="s">
        <v>21</v>
      </c>
      <c r="B18" s="6" t="s">
        <v>14</v>
      </c>
      <c r="C18" s="29">
        <v>20364249.966200028</v>
      </c>
      <c r="D18" s="26">
        <v>79640116.047699973</v>
      </c>
      <c r="E18" s="29">
        <v>33485282.552700009</v>
      </c>
      <c r="F18" s="22">
        <v>24418019.432800021</v>
      </c>
      <c r="G18" s="14">
        <v>157907667.99940002</v>
      </c>
      <c r="H18" s="15">
        <f>G18/G33</f>
        <v>7.2278181037191594E-2</v>
      </c>
      <c r="I18" s="6"/>
    </row>
    <row r="19" spans="1:9">
      <c r="A19" s="6"/>
      <c r="B19" s="10" t="s">
        <v>12</v>
      </c>
      <c r="C19" s="25">
        <v>11893167.977599997</v>
      </c>
      <c r="D19" s="17">
        <v>30896136.834900003</v>
      </c>
      <c r="E19" s="25">
        <v>16076594.000700003</v>
      </c>
      <c r="F19" s="17">
        <v>8217208.1767999995</v>
      </c>
      <c r="G19" s="14">
        <v>67083106.990000002</v>
      </c>
      <c r="H19" s="15">
        <f>G19/G34</f>
        <v>9.6853441871176824E-2</v>
      </c>
      <c r="I19" s="19">
        <f>G19/G18</f>
        <v>0.42482488557968501</v>
      </c>
    </row>
    <row r="20" spans="1:9">
      <c r="A20" s="11" t="s">
        <v>22</v>
      </c>
      <c r="B20" s="6" t="s">
        <v>14</v>
      </c>
      <c r="C20" s="29">
        <v>17420682.553099994</v>
      </c>
      <c r="D20" s="26">
        <v>33969013.792100005</v>
      </c>
      <c r="E20" s="29">
        <v>20182193.133900002</v>
      </c>
      <c r="F20" s="26">
        <v>13228294.707599998</v>
      </c>
      <c r="G20" s="32">
        <v>84800184.186700001</v>
      </c>
      <c r="H20" s="15">
        <f>G20/G33</f>
        <v>3.8815107222385063E-2</v>
      </c>
      <c r="I20" s="11"/>
    </row>
    <row r="21" spans="1:9">
      <c r="A21" s="10"/>
      <c r="B21" s="10" t="s">
        <v>12</v>
      </c>
      <c r="C21" s="29">
        <v>4791863.7683999995</v>
      </c>
      <c r="D21" s="17">
        <v>12280099.950500002</v>
      </c>
      <c r="E21" s="29">
        <v>5176463.6113999998</v>
      </c>
      <c r="F21" s="26">
        <v>5679159.6263000006</v>
      </c>
      <c r="G21" s="14">
        <v>27927586.956600003</v>
      </c>
      <c r="H21" s="15">
        <f>G21/G34</f>
        <v>4.0321372119906551E-2</v>
      </c>
      <c r="I21" s="19">
        <f>G21/G20</f>
        <v>0.32933403652889875</v>
      </c>
    </row>
    <row r="22" spans="1:9">
      <c r="A22" s="6" t="s">
        <v>23</v>
      </c>
      <c r="B22" s="6" t="s">
        <v>14</v>
      </c>
      <c r="C22" s="21">
        <v>31554259.545999985</v>
      </c>
      <c r="D22" s="26">
        <v>54752293.866199993</v>
      </c>
      <c r="E22" s="21">
        <v>23472176.071100004</v>
      </c>
      <c r="F22" s="22">
        <v>47369209.763999999</v>
      </c>
      <c r="G22" s="32">
        <v>157147939.24729997</v>
      </c>
      <c r="H22" s="15">
        <f>G22/G33</f>
        <v>7.1930434705559015E-2</v>
      </c>
      <c r="I22" s="11"/>
    </row>
    <row r="23" spans="1:9">
      <c r="A23" s="6"/>
      <c r="B23" s="6" t="s">
        <v>12</v>
      </c>
      <c r="C23" s="29">
        <v>11479433.292400001</v>
      </c>
      <c r="D23" s="26">
        <v>10497285.298099995</v>
      </c>
      <c r="E23" s="29">
        <v>1332220.3973000001</v>
      </c>
      <c r="F23" s="26">
        <v>5749831.1101000011</v>
      </c>
      <c r="G23" s="14">
        <v>29058770.097899999</v>
      </c>
      <c r="H23" s="15">
        <f>G23/G34</f>
        <v>4.1954554981247283E-2</v>
      </c>
      <c r="I23" s="19">
        <f>G23/G22</f>
        <v>0.18491346585315957</v>
      </c>
    </row>
    <row r="24" spans="1:9">
      <c r="A24" s="11" t="s">
        <v>24</v>
      </c>
      <c r="B24" s="11" t="s">
        <v>14</v>
      </c>
      <c r="C24" s="21">
        <v>67900034.116900012</v>
      </c>
      <c r="D24" s="22">
        <v>91544136.551200032</v>
      </c>
      <c r="E24" s="21">
        <v>115557805.59740014</v>
      </c>
      <c r="F24" s="22">
        <v>23712432.38719999</v>
      </c>
      <c r="G24" s="34">
        <v>298714408.65270019</v>
      </c>
      <c r="H24" s="15">
        <f>G24/G33</f>
        <v>0.13672885161662657</v>
      </c>
      <c r="I24" s="11"/>
    </row>
    <row r="25" spans="1:9">
      <c r="A25" s="10"/>
      <c r="B25" s="24" t="s">
        <v>12</v>
      </c>
      <c r="C25" s="25">
        <v>20927621.423799999</v>
      </c>
      <c r="D25" s="26">
        <v>38584496.589100003</v>
      </c>
      <c r="E25" s="29">
        <v>39474097.300400004</v>
      </c>
      <c r="F25" s="17">
        <v>5967676.1644000001</v>
      </c>
      <c r="G25" s="28">
        <v>104953891.47770001</v>
      </c>
      <c r="H25" s="15">
        <f>G25/G34</f>
        <v>0.15153063242739376</v>
      </c>
      <c r="I25" s="19">
        <f>G25/G24</f>
        <v>0.35135195503650607</v>
      </c>
    </row>
    <row r="26" spans="1:9">
      <c r="A26" s="6" t="s">
        <v>25</v>
      </c>
      <c r="B26" s="6" t="s">
        <v>14</v>
      </c>
      <c r="C26" s="29">
        <v>90082837.699600101</v>
      </c>
      <c r="D26" s="22">
        <v>258898715.48570001</v>
      </c>
      <c r="E26" s="21">
        <v>37700271.985399984</v>
      </c>
      <c r="F26" s="26">
        <v>29982591.384300001</v>
      </c>
      <c r="G26" s="14">
        <v>416664416.55500007</v>
      </c>
      <c r="H26" s="15">
        <f>G26/G33</f>
        <v>0.19071743958395063</v>
      </c>
      <c r="I26" s="6"/>
    </row>
    <row r="27" spans="1:9">
      <c r="A27" s="10"/>
      <c r="B27" s="24" t="s">
        <v>12</v>
      </c>
      <c r="C27" s="25">
        <v>36342621.726299986</v>
      </c>
      <c r="D27" s="17">
        <v>63905285.544500001</v>
      </c>
      <c r="E27" s="29">
        <v>12923082.795299999</v>
      </c>
      <c r="F27" s="26">
        <v>2071257.9272999996</v>
      </c>
      <c r="G27" s="28">
        <v>115242247.99340001</v>
      </c>
      <c r="H27" s="15">
        <f>G27/G34</f>
        <v>0.16638478549892388</v>
      </c>
      <c r="I27" s="19">
        <f>G27/G26</f>
        <v>0.27658288880588372</v>
      </c>
    </row>
    <row r="28" spans="1:9">
      <c r="A28" s="6" t="s">
        <v>26</v>
      </c>
      <c r="B28" s="6" t="s">
        <v>14</v>
      </c>
      <c r="C28" s="29">
        <v>114699368.17219998</v>
      </c>
      <c r="D28" s="26">
        <v>206297104.55730003</v>
      </c>
      <c r="E28" s="21">
        <v>27209091.887000002</v>
      </c>
      <c r="F28" s="22">
        <v>12746878.287699997</v>
      </c>
      <c r="G28" s="14">
        <v>360952442.90420002</v>
      </c>
      <c r="H28" s="15">
        <f>G28/G33</f>
        <v>0.16521671394796014</v>
      </c>
      <c r="I28" s="6"/>
    </row>
    <row r="29" spans="1:9">
      <c r="A29" s="24"/>
      <c r="B29" s="6" t="s">
        <v>12</v>
      </c>
      <c r="C29" s="25">
        <v>41340698.272299998</v>
      </c>
      <c r="D29" s="26">
        <v>85039971.143499985</v>
      </c>
      <c r="E29" s="29">
        <v>5139459.6050999993</v>
      </c>
      <c r="F29" s="17">
        <v>1944061.7155000002</v>
      </c>
      <c r="G29" s="14">
        <v>133464190.73639998</v>
      </c>
      <c r="H29" s="15">
        <f>G29/G34</f>
        <v>0.19269331459704905</v>
      </c>
      <c r="I29" s="19">
        <f>G29/G28</f>
        <v>0.36975561008136065</v>
      </c>
    </row>
    <row r="30" spans="1:9">
      <c r="A30" s="6" t="s">
        <v>27</v>
      </c>
      <c r="B30" s="30" t="s">
        <v>14</v>
      </c>
      <c r="C30" s="29">
        <v>45278857.703400023</v>
      </c>
      <c r="D30" s="22">
        <v>50427375.117600039</v>
      </c>
      <c r="E30" s="35">
        <v>0</v>
      </c>
      <c r="F30" s="26">
        <v>18272683.168099999</v>
      </c>
      <c r="G30" s="32">
        <v>113978915.98910007</v>
      </c>
      <c r="H30" s="15">
        <f>G30/G33</f>
        <v>5.2170922594552707E-2</v>
      </c>
      <c r="I30" s="6"/>
    </row>
    <row r="31" spans="1:9">
      <c r="A31" s="24"/>
      <c r="B31" s="24" t="s">
        <v>12</v>
      </c>
      <c r="C31" s="25">
        <v>13516767.964199992</v>
      </c>
      <c r="D31" s="26">
        <v>14391626.286000002</v>
      </c>
      <c r="E31" s="27">
        <v>0</v>
      </c>
      <c r="F31" s="26">
        <v>4073686.9065999994</v>
      </c>
      <c r="G31" s="14">
        <v>31982081.156799994</v>
      </c>
      <c r="H31" s="15">
        <f>G31/G34</f>
        <v>4.6175181461126112E-2</v>
      </c>
      <c r="I31" s="19">
        <f>G31/G30</f>
        <v>0.28059646715589465</v>
      </c>
    </row>
    <row r="32" spans="1:9">
      <c r="A32" s="36"/>
      <c r="B32" s="37"/>
      <c r="C32" s="38"/>
      <c r="D32" s="39"/>
      <c r="E32" s="40"/>
      <c r="F32" s="41"/>
      <c r="G32" s="42"/>
      <c r="H32" s="15"/>
      <c r="I32" s="6"/>
    </row>
    <row r="33" spans="1:9">
      <c r="A33" s="43" t="s">
        <v>5</v>
      </c>
      <c r="B33" s="43" t="s">
        <v>14</v>
      </c>
      <c r="C33" s="44">
        <f>C6+C8+C10+C12+C14+C16+C18+C20+C22+C24+C26+C28+C30</f>
        <v>511965190.09380025</v>
      </c>
      <c r="D33" s="44">
        <f>D6+D8+D10+D12+D16+D18+D20+D22+D24+D26+D28+D30</f>
        <v>1109975894.6244998</v>
      </c>
      <c r="E33" s="44">
        <f>E6+E10+E12+E14+E16+E18+E20+E22+E24+E26+E28</f>
        <v>356814650.84050012</v>
      </c>
      <c r="F33" s="44">
        <f>F6+F8+F10+F12+F16+F18+F20+F22+F24+F26+F28+F30</f>
        <v>205965375.75619999</v>
      </c>
      <c r="G33" s="44">
        <f t="shared" ref="G33" si="0">G6+G8+G10+G12+G14+G16+G18+G20+G22+G24+G26+G28+G30</f>
        <v>2184721111.3150005</v>
      </c>
      <c r="H33" s="344">
        <f>G33/G33</f>
        <v>1</v>
      </c>
      <c r="I33" s="345"/>
    </row>
    <row r="34" spans="1:9">
      <c r="A34" s="43"/>
      <c r="B34" s="43" t="s">
        <v>12</v>
      </c>
      <c r="C34" s="44">
        <f>C7+C9+C11+C13+C15+C17+C19+C21+C23+C25+C27+C29+C31</f>
        <v>177833160.91739997</v>
      </c>
      <c r="D34" s="44">
        <f>D7+D9+D11+D13+D17+D19+D21+D23+D25+D27+D29+D31</f>
        <v>363124121.23839998</v>
      </c>
      <c r="E34" s="44">
        <f>E7+E11+E13+E15+E17+E19+E21+E23+E25+E27+E29</f>
        <v>107149604.98660001</v>
      </c>
      <c r="F34" s="44">
        <f>F7+F9+F11+F13+F17+F19+F21+F23+F25+F27+F29+F31</f>
        <v>44518028.33789999</v>
      </c>
      <c r="G34" s="44">
        <f>G7+G9+G11+G13+G15+G17+G19+G21+G23+G25+G27+G29+G31</f>
        <v>692624915.48030007</v>
      </c>
      <c r="H34" s="344">
        <f>G34/G34</f>
        <v>1</v>
      </c>
      <c r="I34" s="346">
        <f>G34/G33</f>
        <v>0.31703127318772684</v>
      </c>
    </row>
    <row r="35" spans="1:9">
      <c r="A35" s="45" t="s">
        <v>28</v>
      </c>
      <c r="B35" s="46"/>
      <c r="C35" s="46"/>
      <c r="D35" s="46"/>
      <c r="E35" s="46"/>
      <c r="F35" s="46"/>
      <c r="G35" s="46"/>
      <c r="H35" s="46"/>
      <c r="I35" s="6"/>
    </row>
    <row r="36" spans="1:9">
      <c r="A36" s="47" t="s">
        <v>29</v>
      </c>
    </row>
    <row r="37" spans="1:9">
      <c r="A37" s="47"/>
    </row>
    <row r="38" spans="1:9">
      <c r="A38" s="47"/>
    </row>
    <row r="39" spans="1:9">
      <c r="A39" s="47"/>
    </row>
    <row r="40" spans="1:9" ht="17.5">
      <c r="A40" s="48"/>
    </row>
    <row r="41" spans="1:9">
      <c r="A41" s="47"/>
    </row>
    <row r="42" spans="1:9" ht="15">
      <c r="A42" s="49"/>
    </row>
    <row r="43" spans="1:9">
      <c r="A43" s="50"/>
    </row>
    <row r="44" spans="1:9">
      <c r="A44" s="50"/>
    </row>
    <row r="45" spans="1:9">
      <c r="A45" s="50"/>
    </row>
    <row r="46" spans="1:9" ht="8.25" customHeight="1">
      <c r="A46" s="372"/>
      <c r="B46" s="372"/>
      <c r="C46" s="372"/>
    </row>
    <row r="48" spans="1:9" ht="15">
      <c r="A48" s="51"/>
    </row>
    <row r="49" spans="1:3">
      <c r="A49" s="373"/>
      <c r="B49" s="373"/>
      <c r="C49" s="373"/>
    </row>
    <row r="50" spans="1:3">
      <c r="A50" s="373"/>
      <c r="B50" s="373"/>
      <c r="C50" s="373"/>
    </row>
    <row r="68" spans="1:3" ht="15">
      <c r="A68" s="51"/>
    </row>
    <row r="69" spans="1:3">
      <c r="A69" s="373"/>
      <c r="B69" s="373"/>
      <c r="C69" s="373"/>
    </row>
    <row r="70" spans="1:3">
      <c r="A70" s="373"/>
      <c r="B70" s="373"/>
      <c r="C70" s="373"/>
    </row>
    <row r="89" spans="1:1" ht="15">
      <c r="A89" s="51"/>
    </row>
    <row r="90" spans="1:1">
      <c r="A90" s="52"/>
    </row>
    <row r="107" spans="1:3" ht="15.75" customHeight="1">
      <c r="A107" s="339"/>
      <c r="B107" s="339"/>
      <c r="C107" s="339"/>
    </row>
    <row r="108" spans="1:3" ht="14.25" customHeight="1">
      <c r="A108" s="339"/>
      <c r="B108" s="339"/>
      <c r="C108" s="339"/>
    </row>
    <row r="109" spans="1:3" ht="14.25" customHeight="1">
      <c r="A109" s="339"/>
      <c r="B109" s="339"/>
      <c r="C109" s="339"/>
    </row>
    <row r="110" spans="1:3" ht="15">
      <c r="A110" s="339"/>
      <c r="B110" s="339"/>
      <c r="C110" s="339"/>
    </row>
    <row r="132" spans="1:3" ht="15" customHeight="1">
      <c r="A132" s="339"/>
      <c r="B132" s="339"/>
      <c r="C132" s="339"/>
    </row>
    <row r="133" spans="1:3" ht="14.25" customHeight="1">
      <c r="A133" s="339"/>
      <c r="B133" s="339"/>
      <c r="C133" s="339"/>
    </row>
    <row r="134" spans="1:3" ht="14.25" customHeight="1">
      <c r="A134" s="339"/>
      <c r="B134" s="339"/>
      <c r="C134" s="339"/>
    </row>
  </sheetData>
  <mergeCells count="1">
    <mergeCell ref="A6:A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19E7-16F1-4240-B989-84AF14F05565}">
  <dimension ref="A1:F83"/>
  <sheetViews>
    <sheetView workbookViewId="0">
      <selection activeCell="F3" sqref="F3"/>
    </sheetView>
  </sheetViews>
  <sheetFormatPr defaultColWidth="8.4140625" defaultRowHeight="14"/>
  <cols>
    <col min="1" max="1" width="51.5" style="418" customWidth="1"/>
    <col min="2" max="6" width="19.6640625" style="418" customWidth="1"/>
    <col min="7" max="16384" width="8.4140625" style="418"/>
  </cols>
  <sheetData>
    <row r="1" spans="1:6" ht="18">
      <c r="A1" s="470" t="s">
        <v>285</v>
      </c>
      <c r="B1" s="417"/>
    </row>
    <row r="2" spans="1:6" ht="10" customHeight="1"/>
    <row r="3" spans="1:6" ht="30" customHeight="1">
      <c r="A3" s="419" t="s">
        <v>181</v>
      </c>
      <c r="B3" s="420" t="s">
        <v>182</v>
      </c>
      <c r="C3" s="420" t="s">
        <v>183</v>
      </c>
      <c r="D3" s="420" t="s">
        <v>184</v>
      </c>
      <c r="E3" s="420" t="s">
        <v>185</v>
      </c>
      <c r="F3" s="441" t="s">
        <v>5</v>
      </c>
    </row>
    <row r="4" spans="1:6" ht="10" customHeight="1"/>
    <row r="5" spans="1:6" s="431" customFormat="1" ht="20.149999999999999" customHeight="1">
      <c r="A5" s="422" t="s">
        <v>186</v>
      </c>
      <c r="B5" s="422"/>
      <c r="C5" s="423">
        <v>6757111</v>
      </c>
      <c r="D5" s="423">
        <v>24447581</v>
      </c>
      <c r="E5" s="423">
        <v>22072585</v>
      </c>
      <c r="F5" s="424">
        <v>53277278</v>
      </c>
    </row>
    <row r="6" spans="1:6" s="431" customFormat="1" ht="20.149999999999999" customHeight="1">
      <c r="A6" s="422" t="s">
        <v>187</v>
      </c>
      <c r="B6" s="422"/>
      <c r="C6" s="423"/>
      <c r="D6" s="423"/>
      <c r="E6" s="423">
        <v>48574353</v>
      </c>
      <c r="F6" s="424">
        <v>48574353</v>
      </c>
    </row>
    <row r="7" spans="1:6" s="431" customFormat="1" ht="20.149999999999999" customHeight="1">
      <c r="A7" s="422" t="s">
        <v>196</v>
      </c>
      <c r="B7" s="422"/>
      <c r="C7" s="423"/>
      <c r="D7" s="423">
        <v>11792453</v>
      </c>
      <c r="E7" s="423">
        <v>7424942</v>
      </c>
      <c r="F7" s="424">
        <v>19217395</v>
      </c>
    </row>
    <row r="8" spans="1:6" s="431" customFormat="1" ht="20.149999999999999" customHeight="1">
      <c r="A8" s="422" t="s">
        <v>286</v>
      </c>
      <c r="B8" s="422"/>
      <c r="C8" s="423"/>
      <c r="D8" s="423">
        <v>14268317</v>
      </c>
      <c r="E8" s="423">
        <v>2019027</v>
      </c>
      <c r="F8" s="424">
        <v>16287344</v>
      </c>
    </row>
    <row r="9" spans="1:6" s="431" customFormat="1" ht="20.149999999999999" customHeight="1">
      <c r="A9" s="422" t="s">
        <v>76</v>
      </c>
      <c r="B9" s="422"/>
      <c r="C9" s="423"/>
      <c r="D9" s="423">
        <v>180000</v>
      </c>
      <c r="E9" s="423">
        <v>15512891</v>
      </c>
      <c r="F9" s="424">
        <v>15692891</v>
      </c>
    </row>
    <row r="10" spans="1:6" s="431" customFormat="1" ht="20.149999999999999" customHeight="1">
      <c r="A10" s="422" t="s">
        <v>64</v>
      </c>
      <c r="B10" s="422"/>
      <c r="C10" s="423"/>
      <c r="D10" s="423">
        <v>5958568</v>
      </c>
      <c r="E10" s="423">
        <v>4901930</v>
      </c>
      <c r="F10" s="424">
        <v>10860498</v>
      </c>
    </row>
    <row r="11" spans="1:6" s="431" customFormat="1" ht="20.149999999999999" customHeight="1">
      <c r="A11" s="422" t="s">
        <v>189</v>
      </c>
      <c r="B11" s="422"/>
      <c r="C11" s="423">
        <v>6817149</v>
      </c>
      <c r="D11" s="423"/>
      <c r="E11" s="423">
        <v>3890233</v>
      </c>
      <c r="F11" s="424">
        <v>10707382</v>
      </c>
    </row>
    <row r="12" spans="1:6" s="431" customFormat="1" ht="20.149999999999999" customHeight="1">
      <c r="A12" s="422" t="s">
        <v>198</v>
      </c>
      <c r="B12" s="422"/>
      <c r="C12" s="423">
        <v>49135</v>
      </c>
      <c r="D12" s="423">
        <v>2430</v>
      </c>
      <c r="E12" s="423">
        <v>8653500</v>
      </c>
      <c r="F12" s="424">
        <v>8705065</v>
      </c>
    </row>
    <row r="13" spans="1:6" s="431" customFormat="1" ht="20.149999999999999" customHeight="1">
      <c r="A13" s="422" t="s">
        <v>77</v>
      </c>
      <c r="B13" s="422"/>
      <c r="C13" s="423"/>
      <c r="D13" s="423">
        <v>1108000</v>
      </c>
      <c r="E13" s="423">
        <v>7503899</v>
      </c>
      <c r="F13" s="424">
        <v>8611899</v>
      </c>
    </row>
    <row r="14" spans="1:6" s="431" customFormat="1" ht="20.149999999999999" customHeight="1">
      <c r="A14" s="422" t="s">
        <v>124</v>
      </c>
      <c r="B14" s="422"/>
      <c r="C14" s="423"/>
      <c r="D14" s="423">
        <v>216467</v>
      </c>
      <c r="E14" s="423">
        <v>8191841</v>
      </c>
      <c r="F14" s="424">
        <v>8408308</v>
      </c>
    </row>
    <row r="15" spans="1:6" s="431" customFormat="1" ht="20.149999999999999" customHeight="1">
      <c r="A15" s="422" t="s">
        <v>194</v>
      </c>
      <c r="B15" s="422"/>
      <c r="C15" s="423"/>
      <c r="D15" s="423"/>
      <c r="E15" s="423">
        <v>7247938</v>
      </c>
      <c r="F15" s="424">
        <v>7247938</v>
      </c>
    </row>
    <row r="16" spans="1:6" s="431" customFormat="1" ht="20.149999999999999" customHeight="1">
      <c r="A16" s="422" t="s">
        <v>195</v>
      </c>
      <c r="B16" s="422"/>
      <c r="C16" s="423"/>
      <c r="D16" s="423"/>
      <c r="E16" s="423">
        <v>6443966</v>
      </c>
      <c r="F16" s="424">
        <v>6443966</v>
      </c>
    </row>
    <row r="17" spans="1:6" s="431" customFormat="1" ht="20.149999999999999" customHeight="1">
      <c r="A17" s="422" t="s">
        <v>255</v>
      </c>
      <c r="B17" s="422"/>
      <c r="C17" s="423"/>
      <c r="D17" s="423">
        <v>500000</v>
      </c>
      <c r="E17" s="423">
        <v>5631970</v>
      </c>
      <c r="F17" s="424">
        <v>6131970</v>
      </c>
    </row>
    <row r="18" spans="1:6" s="431" customFormat="1" ht="20.149999999999999" customHeight="1">
      <c r="A18" s="422" t="s">
        <v>197</v>
      </c>
      <c r="B18" s="422"/>
      <c r="C18" s="423">
        <v>5190282</v>
      </c>
      <c r="D18" s="423">
        <v>119766</v>
      </c>
      <c r="E18" s="423">
        <v>820386</v>
      </c>
      <c r="F18" s="424">
        <v>6130433</v>
      </c>
    </row>
    <row r="19" spans="1:6" s="431" customFormat="1" ht="20.149999999999999" customHeight="1">
      <c r="A19" s="422" t="s">
        <v>287</v>
      </c>
      <c r="B19" s="422"/>
      <c r="C19" s="423"/>
      <c r="D19" s="423"/>
      <c r="E19" s="423">
        <v>5628352</v>
      </c>
      <c r="F19" s="424">
        <v>5628352</v>
      </c>
    </row>
    <row r="20" spans="1:6" s="431" customFormat="1" ht="20.149999999999999" customHeight="1">
      <c r="A20" s="422" t="s">
        <v>202</v>
      </c>
      <c r="B20" s="422"/>
      <c r="C20" s="423">
        <v>2630832</v>
      </c>
      <c r="D20" s="423">
        <v>445168</v>
      </c>
      <c r="E20" s="423">
        <v>2475265</v>
      </c>
      <c r="F20" s="424">
        <v>5551265</v>
      </c>
    </row>
    <row r="21" spans="1:6" s="431" customFormat="1" ht="20.149999999999999" customHeight="1">
      <c r="A21" s="422" t="s">
        <v>193</v>
      </c>
      <c r="B21" s="422"/>
      <c r="C21" s="423"/>
      <c r="D21" s="423">
        <v>2434406</v>
      </c>
      <c r="E21" s="423">
        <v>2469440</v>
      </c>
      <c r="F21" s="424">
        <v>4903847</v>
      </c>
    </row>
    <row r="22" spans="1:6" s="431" customFormat="1" ht="20.149999999999999" customHeight="1">
      <c r="A22" s="422" t="s">
        <v>113</v>
      </c>
      <c r="B22" s="422"/>
      <c r="C22" s="423"/>
      <c r="D22" s="423">
        <v>4270266</v>
      </c>
      <c r="E22" s="423"/>
      <c r="F22" s="424">
        <v>4270266</v>
      </c>
    </row>
    <row r="23" spans="1:6" s="431" customFormat="1" ht="20.149999999999999" customHeight="1">
      <c r="A23" s="422" t="s">
        <v>288</v>
      </c>
      <c r="B23" s="422"/>
      <c r="C23" s="423">
        <v>105505</v>
      </c>
      <c r="D23" s="423">
        <v>3638505</v>
      </c>
      <c r="E23" s="423">
        <v>148038</v>
      </c>
      <c r="F23" s="424">
        <v>3892047</v>
      </c>
    </row>
    <row r="24" spans="1:6" s="431" customFormat="1" ht="20.149999999999999" customHeight="1">
      <c r="A24" s="422" t="s">
        <v>289</v>
      </c>
      <c r="B24" s="422"/>
      <c r="C24" s="423">
        <v>439892</v>
      </c>
      <c r="D24" s="423">
        <v>3313485</v>
      </c>
      <c r="E24" s="423">
        <v>25120</v>
      </c>
      <c r="F24" s="424">
        <v>3778497</v>
      </c>
    </row>
    <row r="25" spans="1:6" s="431" customFormat="1" ht="20.149999999999999" customHeight="1">
      <c r="A25" s="422" t="s">
        <v>215</v>
      </c>
      <c r="B25" s="422"/>
      <c r="C25" s="423">
        <v>1090427</v>
      </c>
      <c r="D25" s="423">
        <v>40653</v>
      </c>
      <c r="E25" s="423">
        <v>2562193</v>
      </c>
      <c r="F25" s="424">
        <v>3693273</v>
      </c>
    </row>
    <row r="26" spans="1:6" s="431" customFormat="1" ht="20.149999999999999" customHeight="1">
      <c r="A26" s="422" t="s">
        <v>290</v>
      </c>
      <c r="B26" s="422"/>
      <c r="C26" s="423"/>
      <c r="D26" s="423"/>
      <c r="E26" s="423">
        <v>3458870</v>
      </c>
      <c r="F26" s="424">
        <v>3458870</v>
      </c>
    </row>
    <row r="27" spans="1:6" s="431" customFormat="1" ht="20.149999999999999" customHeight="1">
      <c r="A27" s="422" t="s">
        <v>191</v>
      </c>
      <c r="B27" s="422"/>
      <c r="C27" s="423"/>
      <c r="D27" s="423">
        <v>3157895</v>
      </c>
      <c r="E27" s="423">
        <v>61464</v>
      </c>
      <c r="F27" s="424">
        <v>3219359</v>
      </c>
    </row>
    <row r="28" spans="1:6" s="431" customFormat="1" ht="20.149999999999999" customHeight="1">
      <c r="A28" s="422" t="s">
        <v>75</v>
      </c>
      <c r="B28" s="422"/>
      <c r="C28" s="423"/>
      <c r="D28" s="423">
        <v>400000</v>
      </c>
      <c r="E28" s="423">
        <v>2702925</v>
      </c>
      <c r="F28" s="424">
        <v>3102925</v>
      </c>
    </row>
    <row r="29" spans="1:6" s="431" customFormat="1" ht="20.149999999999999" customHeight="1">
      <c r="A29" s="422" t="s">
        <v>266</v>
      </c>
      <c r="B29" s="422"/>
      <c r="C29" s="423"/>
      <c r="D29" s="423"/>
      <c r="E29" s="423">
        <v>3049101</v>
      </c>
      <c r="F29" s="424">
        <v>3049101</v>
      </c>
    </row>
    <row r="30" spans="1:6" s="431" customFormat="1" ht="20.149999999999999" customHeight="1">
      <c r="A30" s="422" t="s">
        <v>214</v>
      </c>
      <c r="B30" s="422"/>
      <c r="C30" s="423">
        <v>413650</v>
      </c>
      <c r="D30" s="423">
        <v>27523</v>
      </c>
      <c r="E30" s="423">
        <v>2322343</v>
      </c>
      <c r="F30" s="424">
        <v>2763515</v>
      </c>
    </row>
    <row r="31" spans="1:6" s="431" customFormat="1" ht="20.149999999999999" customHeight="1">
      <c r="A31" s="422" t="s">
        <v>206</v>
      </c>
      <c r="B31" s="422"/>
      <c r="C31" s="423">
        <v>1054852</v>
      </c>
      <c r="D31" s="423">
        <v>1582278</v>
      </c>
      <c r="E31" s="423"/>
      <c r="F31" s="424">
        <v>2637131</v>
      </c>
    </row>
    <row r="32" spans="1:6" s="431" customFormat="1" ht="20.149999999999999" customHeight="1">
      <c r="A32" s="422" t="s">
        <v>217</v>
      </c>
      <c r="B32" s="422"/>
      <c r="C32" s="423"/>
      <c r="D32" s="423"/>
      <c r="E32" s="423">
        <v>2423277</v>
      </c>
      <c r="F32" s="424">
        <v>2423277</v>
      </c>
    </row>
    <row r="33" spans="1:6" s="431" customFormat="1" ht="20.149999999999999" customHeight="1">
      <c r="A33" s="422" t="s">
        <v>234</v>
      </c>
      <c r="B33" s="422"/>
      <c r="C33" s="423">
        <v>485868</v>
      </c>
      <c r="D33" s="423">
        <v>3444</v>
      </c>
      <c r="E33" s="423">
        <v>1516747</v>
      </c>
      <c r="F33" s="424">
        <v>2006059</v>
      </c>
    </row>
    <row r="34" spans="1:6" s="431" customFormat="1" ht="20.149999999999999" customHeight="1">
      <c r="A34" s="422" t="s">
        <v>209</v>
      </c>
      <c r="B34" s="422"/>
      <c r="C34" s="423"/>
      <c r="D34" s="423">
        <v>1972443</v>
      </c>
      <c r="E34" s="423"/>
      <c r="F34" s="424">
        <v>1972443</v>
      </c>
    </row>
    <row r="35" spans="1:6" s="431" customFormat="1" ht="20.149999999999999" customHeight="1">
      <c r="A35" s="422" t="s">
        <v>265</v>
      </c>
      <c r="B35" s="422"/>
      <c r="C35" s="423"/>
      <c r="D35" s="423"/>
      <c r="E35" s="423">
        <v>1963397</v>
      </c>
      <c r="F35" s="424">
        <v>1963397</v>
      </c>
    </row>
    <row r="36" spans="1:6" s="431" customFormat="1" ht="20.149999999999999" customHeight="1">
      <c r="A36" s="422" t="s">
        <v>207</v>
      </c>
      <c r="B36" s="422"/>
      <c r="C36" s="423">
        <v>1489275</v>
      </c>
      <c r="D36" s="423">
        <v>43693</v>
      </c>
      <c r="E36" s="423">
        <v>282385</v>
      </c>
      <c r="F36" s="424">
        <v>1815353</v>
      </c>
    </row>
    <row r="37" spans="1:6" s="431" customFormat="1" ht="20.149999999999999" customHeight="1">
      <c r="A37" s="422" t="s">
        <v>291</v>
      </c>
      <c r="B37" s="422"/>
      <c r="C37" s="423">
        <v>734702</v>
      </c>
      <c r="D37" s="423">
        <v>975081</v>
      </c>
      <c r="E37" s="423"/>
      <c r="F37" s="424">
        <v>1709783</v>
      </c>
    </row>
    <row r="38" spans="1:6" s="431" customFormat="1" ht="20.149999999999999" customHeight="1">
      <c r="A38" s="422" t="s">
        <v>226</v>
      </c>
      <c r="B38" s="422"/>
      <c r="C38" s="423">
        <v>1414879</v>
      </c>
      <c r="D38" s="423">
        <v>271358</v>
      </c>
      <c r="E38" s="423"/>
      <c r="F38" s="424">
        <v>1686238</v>
      </c>
    </row>
    <row r="39" spans="1:6" s="431" customFormat="1" ht="20.149999999999999" customHeight="1">
      <c r="A39" s="422" t="s">
        <v>210</v>
      </c>
      <c r="B39" s="422"/>
      <c r="C39" s="423"/>
      <c r="D39" s="423">
        <v>1456876</v>
      </c>
      <c r="E39" s="423"/>
      <c r="F39" s="424">
        <v>1456876</v>
      </c>
    </row>
    <row r="40" spans="1:6" s="431" customFormat="1" ht="20.149999999999999" customHeight="1">
      <c r="A40" s="422" t="s">
        <v>213</v>
      </c>
      <c r="B40" s="422"/>
      <c r="C40" s="423">
        <v>210970</v>
      </c>
      <c r="D40" s="423">
        <v>1158749</v>
      </c>
      <c r="E40" s="423"/>
      <c r="F40" s="424">
        <v>1369719</v>
      </c>
    </row>
    <row r="41" spans="1:6" s="431" customFormat="1" ht="20.149999999999999" customHeight="1">
      <c r="A41" s="422" t="s">
        <v>114</v>
      </c>
      <c r="B41" s="422"/>
      <c r="C41" s="423">
        <v>1106800</v>
      </c>
      <c r="D41" s="423"/>
      <c r="E41" s="423">
        <v>53303</v>
      </c>
      <c r="F41" s="424">
        <v>1160103</v>
      </c>
    </row>
    <row r="42" spans="1:6" s="431" customFormat="1" ht="20.149999999999999" customHeight="1">
      <c r="A42" s="422" t="s">
        <v>222</v>
      </c>
      <c r="B42" s="422"/>
      <c r="C42" s="423">
        <v>583542</v>
      </c>
      <c r="D42" s="423">
        <v>81718</v>
      </c>
      <c r="E42" s="423">
        <v>124979</v>
      </c>
      <c r="F42" s="424">
        <v>790239</v>
      </c>
    </row>
    <row r="43" spans="1:6" s="431" customFormat="1" ht="20.149999999999999" customHeight="1">
      <c r="A43" s="422" t="s">
        <v>218</v>
      </c>
      <c r="B43" s="422"/>
      <c r="C43" s="423">
        <v>716792</v>
      </c>
      <c r="D43" s="423"/>
      <c r="E43" s="423">
        <v>38670</v>
      </c>
      <c r="F43" s="424">
        <v>755462</v>
      </c>
    </row>
    <row r="44" spans="1:6" s="431" customFormat="1" ht="20.149999999999999" customHeight="1">
      <c r="A44" s="422" t="s">
        <v>292</v>
      </c>
      <c r="B44" s="422"/>
      <c r="C44" s="423">
        <v>1709</v>
      </c>
      <c r="D44" s="423">
        <v>729936</v>
      </c>
      <c r="E44" s="423"/>
      <c r="F44" s="424">
        <v>731645</v>
      </c>
    </row>
    <row r="45" spans="1:6" s="431" customFormat="1" ht="20.149999999999999" customHeight="1">
      <c r="A45" s="421" t="s">
        <v>120</v>
      </c>
      <c r="B45" s="421"/>
      <c r="C45" s="423"/>
      <c r="D45" s="423">
        <v>681942</v>
      </c>
      <c r="E45" s="423"/>
      <c r="F45" s="424">
        <v>681942</v>
      </c>
    </row>
    <row r="46" spans="1:6" s="431" customFormat="1" ht="20.149999999999999" customHeight="1">
      <c r="A46" s="422" t="s">
        <v>228</v>
      </c>
      <c r="B46" s="422"/>
      <c r="C46" s="423"/>
      <c r="D46" s="423"/>
      <c r="E46" s="423">
        <v>600000</v>
      </c>
      <c r="F46" s="424">
        <v>600000</v>
      </c>
    </row>
    <row r="47" spans="1:6" s="431" customFormat="1" ht="20.149999999999999" customHeight="1">
      <c r="A47" s="422" t="s">
        <v>231</v>
      </c>
      <c r="B47" s="422"/>
      <c r="C47" s="423">
        <v>104196</v>
      </c>
      <c r="D47" s="423">
        <v>89675</v>
      </c>
      <c r="E47" s="423">
        <v>364729</v>
      </c>
      <c r="F47" s="424">
        <v>558601</v>
      </c>
    </row>
    <row r="48" spans="1:6" s="431" customFormat="1" ht="20.149999999999999" customHeight="1">
      <c r="A48" s="422" t="s">
        <v>188</v>
      </c>
      <c r="B48" s="422"/>
      <c r="C48" s="423">
        <v>287441</v>
      </c>
      <c r="D48" s="423"/>
      <c r="E48" s="423">
        <v>266645</v>
      </c>
      <c r="F48" s="424">
        <v>554086</v>
      </c>
    </row>
    <row r="49" spans="1:6" s="431" customFormat="1" ht="20.149999999999999" customHeight="1">
      <c r="A49" s="422" t="s">
        <v>283</v>
      </c>
      <c r="B49" s="422"/>
      <c r="C49" s="423"/>
      <c r="D49" s="423"/>
      <c r="E49" s="423">
        <v>501245</v>
      </c>
      <c r="F49" s="424">
        <v>501245</v>
      </c>
    </row>
    <row r="50" spans="1:6" s="431" customFormat="1" ht="20.149999999999999" customHeight="1">
      <c r="A50" s="422" t="s">
        <v>83</v>
      </c>
      <c r="B50" s="422"/>
      <c r="C50" s="423"/>
      <c r="D50" s="423"/>
      <c r="E50" s="423">
        <v>490780</v>
      </c>
      <c r="F50" s="424">
        <v>490780</v>
      </c>
    </row>
    <row r="51" spans="1:6" s="431" customFormat="1" ht="20.149999999999999" customHeight="1">
      <c r="A51" s="422" t="s">
        <v>293</v>
      </c>
      <c r="B51" s="422"/>
      <c r="C51" s="423"/>
      <c r="D51" s="423"/>
      <c r="E51" s="423">
        <v>438116</v>
      </c>
      <c r="F51" s="424">
        <v>438116</v>
      </c>
    </row>
    <row r="52" spans="1:6" s="431" customFormat="1" ht="20.149999999999999" customHeight="1">
      <c r="A52" s="422" t="s">
        <v>200</v>
      </c>
      <c r="B52" s="422"/>
      <c r="C52" s="423">
        <v>316972</v>
      </c>
      <c r="D52" s="423">
        <v>42418</v>
      </c>
      <c r="E52" s="423"/>
      <c r="F52" s="424">
        <v>359390</v>
      </c>
    </row>
    <row r="53" spans="1:6" s="431" customFormat="1" ht="20.149999999999999" customHeight="1">
      <c r="A53" s="422" t="s">
        <v>227</v>
      </c>
      <c r="B53" s="422"/>
      <c r="C53" s="423"/>
      <c r="D53" s="423">
        <v>250941</v>
      </c>
      <c r="E53" s="423">
        <v>99527</v>
      </c>
      <c r="F53" s="424">
        <v>350468</v>
      </c>
    </row>
    <row r="54" spans="1:6" s="431" customFormat="1" ht="20.149999999999999" customHeight="1">
      <c r="A54" s="422" t="s">
        <v>219</v>
      </c>
      <c r="B54" s="422"/>
      <c r="C54" s="423"/>
      <c r="D54" s="423">
        <v>291886</v>
      </c>
      <c r="E54" s="423"/>
      <c r="F54" s="424">
        <v>291886</v>
      </c>
    </row>
    <row r="55" spans="1:6" s="431" customFormat="1" ht="20.149999999999999" customHeight="1">
      <c r="A55" s="422" t="s">
        <v>192</v>
      </c>
      <c r="B55" s="422"/>
      <c r="C55" s="423"/>
      <c r="D55" s="423"/>
      <c r="E55" s="423">
        <v>283879</v>
      </c>
      <c r="F55" s="424">
        <v>283879</v>
      </c>
    </row>
    <row r="56" spans="1:6" s="431" customFormat="1" ht="20.149999999999999" customHeight="1">
      <c r="A56" s="422" t="s">
        <v>294</v>
      </c>
      <c r="B56" s="422"/>
      <c r="C56" s="423"/>
      <c r="D56" s="423"/>
      <c r="E56" s="423">
        <v>281962</v>
      </c>
      <c r="F56" s="424">
        <v>281962</v>
      </c>
    </row>
    <row r="57" spans="1:6" s="431" customFormat="1" ht="20.149999999999999" customHeight="1">
      <c r="A57" s="422" t="s">
        <v>267</v>
      </c>
      <c r="B57" s="422"/>
      <c r="C57" s="423"/>
      <c r="D57" s="423">
        <v>239774</v>
      </c>
      <c r="E57" s="423"/>
      <c r="F57" s="424">
        <v>239774</v>
      </c>
    </row>
    <row r="58" spans="1:6" s="431" customFormat="1" ht="20.149999999999999" customHeight="1">
      <c r="A58" s="422" t="s">
        <v>237</v>
      </c>
      <c r="B58" s="422"/>
      <c r="C58" s="423"/>
      <c r="D58" s="423"/>
      <c r="E58" s="423">
        <v>209845</v>
      </c>
      <c r="F58" s="424">
        <v>209845</v>
      </c>
    </row>
    <row r="59" spans="1:6" s="431" customFormat="1" ht="20.149999999999999" customHeight="1">
      <c r="A59" s="422" t="s">
        <v>205</v>
      </c>
      <c r="B59" s="422"/>
      <c r="C59" s="423">
        <v>47947</v>
      </c>
      <c r="D59" s="423">
        <v>145992</v>
      </c>
      <c r="E59" s="423"/>
      <c r="F59" s="424">
        <v>193939</v>
      </c>
    </row>
    <row r="60" spans="1:6" s="431" customFormat="1" ht="20.149999999999999" customHeight="1">
      <c r="A60" s="422" t="s">
        <v>236</v>
      </c>
      <c r="B60" s="422"/>
      <c r="C60" s="423">
        <v>131078</v>
      </c>
      <c r="D60" s="423">
        <v>3382</v>
      </c>
      <c r="E60" s="423"/>
      <c r="F60" s="424">
        <v>134460</v>
      </c>
    </row>
    <row r="61" spans="1:6" s="431" customFormat="1" ht="20.149999999999999" customHeight="1">
      <c r="A61" s="422" t="s">
        <v>240</v>
      </c>
      <c r="B61" s="422"/>
      <c r="C61" s="423">
        <v>116627</v>
      </c>
      <c r="D61" s="423">
        <v>7175</v>
      </c>
      <c r="E61" s="423">
        <v>5760</v>
      </c>
      <c r="F61" s="424">
        <v>129562</v>
      </c>
    </row>
    <row r="62" spans="1:6" s="431" customFormat="1" ht="20.149999999999999" customHeight="1">
      <c r="A62" s="422" t="s">
        <v>208</v>
      </c>
      <c r="B62" s="422"/>
      <c r="C62" s="423">
        <v>117391</v>
      </c>
      <c r="D62" s="423"/>
      <c r="E62" s="423"/>
      <c r="F62" s="424">
        <v>117391</v>
      </c>
    </row>
    <row r="63" spans="1:6" s="431" customFormat="1" ht="20.149999999999999" customHeight="1">
      <c r="A63" s="422" t="s">
        <v>243</v>
      </c>
      <c r="B63" s="422"/>
      <c r="C63" s="423"/>
      <c r="D63" s="423">
        <v>113379</v>
      </c>
      <c r="E63" s="423"/>
      <c r="F63" s="424">
        <v>113379</v>
      </c>
    </row>
    <row r="64" spans="1:6" s="431" customFormat="1" ht="20.149999999999999" customHeight="1">
      <c r="A64" s="422" t="s">
        <v>295</v>
      </c>
      <c r="B64" s="422"/>
      <c r="C64" s="423">
        <v>98152</v>
      </c>
      <c r="D64" s="423">
        <v>11875</v>
      </c>
      <c r="E64" s="423">
        <v>141</v>
      </c>
      <c r="F64" s="424">
        <v>110168</v>
      </c>
    </row>
    <row r="65" spans="1:6" s="431" customFormat="1" ht="20.149999999999999" customHeight="1">
      <c r="A65" s="422" t="s">
        <v>104</v>
      </c>
      <c r="B65" s="422"/>
      <c r="C65" s="423"/>
      <c r="D65" s="423">
        <v>100000</v>
      </c>
      <c r="E65" s="423"/>
      <c r="F65" s="424">
        <v>100000</v>
      </c>
    </row>
    <row r="66" spans="1:6" s="431" customFormat="1" ht="20.149999999999999" customHeight="1">
      <c r="A66" s="422" t="s">
        <v>110</v>
      </c>
      <c r="B66" s="422"/>
      <c r="C66" s="423"/>
      <c r="D66" s="423">
        <v>36920</v>
      </c>
      <c r="E66" s="423">
        <v>52743</v>
      </c>
      <c r="F66" s="424">
        <v>89662</v>
      </c>
    </row>
    <row r="67" spans="1:6" s="431" customFormat="1" ht="20.149999999999999" customHeight="1">
      <c r="A67" s="422" t="s">
        <v>296</v>
      </c>
      <c r="B67" s="422"/>
      <c r="C67" s="423"/>
      <c r="D67" s="423">
        <v>25000</v>
      </c>
      <c r="E67" s="423">
        <v>30677</v>
      </c>
      <c r="F67" s="424">
        <v>55677</v>
      </c>
    </row>
    <row r="68" spans="1:6" s="431" customFormat="1" ht="20.149999999999999" customHeight="1">
      <c r="A68" s="422" t="s">
        <v>84</v>
      </c>
      <c r="B68" s="422"/>
      <c r="C68" s="423">
        <v>53000</v>
      </c>
      <c r="D68" s="423"/>
      <c r="E68" s="423"/>
      <c r="F68" s="424">
        <v>53000</v>
      </c>
    </row>
    <row r="69" spans="1:6" s="431" customFormat="1" ht="20.149999999999999" customHeight="1">
      <c r="A69" s="422" t="s">
        <v>118</v>
      </c>
      <c r="B69" s="422"/>
      <c r="C69" s="423">
        <v>45403</v>
      </c>
      <c r="D69" s="423"/>
      <c r="E69" s="423"/>
      <c r="F69" s="424">
        <v>45403</v>
      </c>
    </row>
    <row r="70" spans="1:6" s="431" customFormat="1" ht="20.149999999999999" customHeight="1">
      <c r="A70" s="422" t="s">
        <v>211</v>
      </c>
      <c r="B70" s="422"/>
      <c r="C70" s="423"/>
      <c r="D70" s="423"/>
      <c r="E70" s="423">
        <v>39026</v>
      </c>
      <c r="F70" s="424">
        <v>39026</v>
      </c>
    </row>
    <row r="71" spans="1:6" s="431" customFormat="1" ht="20.149999999999999" customHeight="1">
      <c r="A71" s="422" t="s">
        <v>247</v>
      </c>
      <c r="B71" s="422"/>
      <c r="C71" s="423">
        <v>107876</v>
      </c>
      <c r="D71" s="423">
        <v>46099</v>
      </c>
      <c r="E71" s="423">
        <v>60656</v>
      </c>
      <c r="F71" s="424">
        <v>214631</v>
      </c>
    </row>
    <row r="72" spans="1:6" ht="10" customHeight="1">
      <c r="A72" s="425"/>
      <c r="B72" s="425"/>
      <c r="C72" s="426"/>
      <c r="D72" s="426"/>
      <c r="E72" s="426"/>
      <c r="F72" s="427"/>
    </row>
    <row r="73" spans="1:6" s="431" customFormat="1" ht="20.149999999999999" customHeight="1">
      <c r="A73" s="428" t="s">
        <v>248</v>
      </c>
      <c r="B73" s="428"/>
      <c r="C73" s="429">
        <v>32719457</v>
      </c>
      <c r="D73" s="429">
        <v>86683516</v>
      </c>
      <c r="E73" s="429">
        <v>183921059</v>
      </c>
      <c r="F73" s="430">
        <v>303324032</v>
      </c>
    </row>
    <row r="74" spans="1:6" ht="10" customHeight="1">
      <c r="A74" s="425"/>
      <c r="B74" s="425"/>
      <c r="C74" s="426"/>
      <c r="D74" s="426"/>
      <c r="E74" s="426"/>
      <c r="F74" s="426"/>
    </row>
    <row r="75" spans="1:6" s="431" customFormat="1" ht="20.149999999999999" customHeight="1">
      <c r="A75" s="432" t="s">
        <v>249</v>
      </c>
      <c r="B75" s="433">
        <f>B77-B73</f>
        <v>95228638</v>
      </c>
      <c r="C75" s="433">
        <f t="shared" ref="C75:F75" si="0">C77-C73</f>
        <v>5247943</v>
      </c>
      <c r="D75" s="433">
        <f t="shared" si="0"/>
        <v>-2265955.4106857479</v>
      </c>
      <c r="E75" s="433">
        <f t="shared" si="0"/>
        <v>-4714802.0470887125</v>
      </c>
      <c r="F75" s="434">
        <f t="shared" si="0"/>
        <v>93495823.54222554</v>
      </c>
    </row>
    <row r="76" spans="1:6" ht="10" customHeight="1">
      <c r="A76" s="425"/>
      <c r="B76" s="425"/>
      <c r="C76" s="426"/>
      <c r="D76" s="426"/>
      <c r="E76" s="426"/>
      <c r="F76" s="426"/>
    </row>
    <row r="77" spans="1:6" s="431" customFormat="1" ht="20.149999999999999" customHeight="1">
      <c r="A77" s="435" t="s">
        <v>5</v>
      </c>
      <c r="B77" s="436">
        <v>95228638</v>
      </c>
      <c r="C77" s="436">
        <v>37967400</v>
      </c>
      <c r="D77" s="436">
        <v>84417560.589314252</v>
      </c>
      <c r="E77" s="436">
        <f>F77-SUM(B77:D77)</f>
        <v>179206256.95291129</v>
      </c>
      <c r="F77" s="436">
        <v>396819855.54222554</v>
      </c>
    </row>
    <row r="78" spans="1:6" ht="10" customHeight="1"/>
    <row r="79" spans="1:6">
      <c r="A79" s="437" t="s">
        <v>250</v>
      </c>
    </row>
    <row r="80" spans="1:6" ht="16" customHeight="1">
      <c r="A80" s="437" t="s">
        <v>251</v>
      </c>
      <c r="B80" s="437"/>
      <c r="C80" s="437"/>
      <c r="D80" s="437"/>
      <c r="E80" s="437"/>
      <c r="F80" s="437"/>
    </row>
    <row r="81" spans="1:6" ht="16" customHeight="1">
      <c r="A81" s="437" t="s">
        <v>297</v>
      </c>
      <c r="B81" s="437"/>
      <c r="C81" s="437"/>
      <c r="D81" s="437"/>
      <c r="E81" s="437"/>
      <c r="F81" s="437"/>
    </row>
    <row r="82" spans="1:6" ht="28" customHeight="1">
      <c r="A82" s="438" t="s">
        <v>253</v>
      </c>
      <c r="B82" s="438"/>
      <c r="C82" s="438"/>
      <c r="D82" s="438"/>
      <c r="E82" s="438"/>
      <c r="F82" s="438"/>
    </row>
    <row r="83" spans="1:6">
      <c r="A83" s="425"/>
      <c r="B83" s="425"/>
      <c r="C83" s="426"/>
      <c r="D83" s="426"/>
      <c r="E83" s="426"/>
      <c r="F83" s="427"/>
    </row>
  </sheetData>
  <mergeCells count="1">
    <mergeCell ref="A82:F8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1BBD-B9C8-4BBF-8374-0D3362E80D5B}">
  <dimension ref="A1:I191"/>
  <sheetViews>
    <sheetView workbookViewId="0">
      <selection activeCell="K6" sqref="K6"/>
    </sheetView>
  </sheetViews>
  <sheetFormatPr defaultRowHeight="14"/>
  <cols>
    <col min="1" max="1" width="23.58203125" customWidth="1"/>
    <col min="2" max="2" width="9.83203125" customWidth="1"/>
    <col min="3" max="3" width="12.75" customWidth="1"/>
    <col min="4" max="4" width="12.5" customWidth="1"/>
    <col min="5" max="5" width="10.75" customWidth="1"/>
    <col min="6" max="6" width="10.83203125" customWidth="1"/>
    <col min="7" max="7" width="13.5" customWidth="1"/>
    <col min="8" max="8" width="7.75" customWidth="1"/>
    <col min="9" max="9" width="7.25" customWidth="1"/>
  </cols>
  <sheetData>
    <row r="1" spans="1:9">
      <c r="A1" s="374"/>
    </row>
    <row r="3" spans="1:9" ht="15.5">
      <c r="A3" s="131" t="s">
        <v>97</v>
      </c>
      <c r="B3" s="132"/>
      <c r="C3" s="132"/>
      <c r="D3" s="132"/>
      <c r="E3" s="132"/>
      <c r="F3" s="132"/>
      <c r="G3" s="132"/>
      <c r="H3" s="132"/>
      <c r="I3" s="132"/>
    </row>
    <row r="4" spans="1:9" ht="15.5">
      <c r="A4" s="131"/>
      <c r="B4" s="132"/>
      <c r="C4" s="132"/>
      <c r="D4" s="132"/>
      <c r="E4" s="132"/>
      <c r="F4" s="132"/>
      <c r="G4" s="132"/>
      <c r="H4" s="132"/>
      <c r="I4" s="132"/>
    </row>
    <row r="5" spans="1:9" ht="21.5" customHeight="1">
      <c r="A5" s="132"/>
      <c r="B5" s="132"/>
      <c r="C5" s="56" t="s">
        <v>8</v>
      </c>
      <c r="D5" s="56" t="s">
        <v>9</v>
      </c>
      <c r="E5" s="56" t="s">
        <v>10</v>
      </c>
      <c r="F5" s="56" t="s">
        <v>11</v>
      </c>
      <c r="G5" s="155"/>
      <c r="H5" s="155"/>
      <c r="I5" s="155"/>
    </row>
    <row r="6" spans="1:9" ht="78.5" customHeight="1">
      <c r="A6" s="138" t="s">
        <v>0</v>
      </c>
      <c r="B6" s="254"/>
      <c r="C6" s="255" t="s">
        <v>1</v>
      </c>
      <c r="D6" s="255" t="s">
        <v>2</v>
      </c>
      <c r="E6" s="255" t="s">
        <v>3</v>
      </c>
      <c r="F6" s="255" t="s">
        <v>4</v>
      </c>
      <c r="G6" s="256" t="s">
        <v>5</v>
      </c>
      <c r="H6" s="283" t="s">
        <v>6</v>
      </c>
      <c r="I6" s="289" t="s">
        <v>7</v>
      </c>
    </row>
    <row r="7" spans="1:9">
      <c r="A7" s="257"/>
      <c r="B7" s="258"/>
      <c r="C7" s="259"/>
      <c r="D7" s="259"/>
      <c r="E7" s="259"/>
      <c r="F7" s="259"/>
      <c r="G7" s="260"/>
      <c r="H7" s="257"/>
      <c r="I7" s="155"/>
    </row>
    <row r="8" spans="1:9" ht="15">
      <c r="A8" s="132" t="s">
        <v>98</v>
      </c>
      <c r="B8" s="132" t="s">
        <v>14</v>
      </c>
      <c r="C8" s="151">
        <v>7000631.4628000073</v>
      </c>
      <c r="D8" s="151">
        <v>12651909.1219</v>
      </c>
      <c r="E8" s="150">
        <v>3861173.8323999979</v>
      </c>
      <c r="F8" s="151">
        <v>4206434.591</v>
      </c>
      <c r="G8" s="277">
        <f>SUM(C8:F8)</f>
        <v>27720149.008100003</v>
      </c>
      <c r="H8" s="160">
        <f>G8/G85</f>
        <v>2.222725554568019E-2</v>
      </c>
      <c r="I8" s="285"/>
    </row>
    <row r="9" spans="1:9">
      <c r="A9" s="258"/>
      <c r="B9" s="258" t="s">
        <v>12</v>
      </c>
      <c r="C9" s="162">
        <v>7244676.7364999987</v>
      </c>
      <c r="D9" s="162">
        <v>10565996.552499998</v>
      </c>
      <c r="E9" s="161">
        <v>3202884.302399999</v>
      </c>
      <c r="F9" s="162">
        <v>2634605.1328000003</v>
      </c>
      <c r="G9" s="284">
        <f>SUM(C9:F9)</f>
        <v>23648162.724199999</v>
      </c>
      <c r="H9" s="263">
        <f>G9/G86</f>
        <v>4.2410318426457407E-2</v>
      </c>
      <c r="I9" s="160">
        <f>G9/G8</f>
        <v>0.85310373754808666</v>
      </c>
    </row>
    <row r="10" spans="1:9" ht="15">
      <c r="A10" s="132" t="s">
        <v>99</v>
      </c>
      <c r="B10" s="132" t="s">
        <v>14</v>
      </c>
      <c r="C10" s="150">
        <v>4996817.4304999979</v>
      </c>
      <c r="D10" s="151">
        <v>0</v>
      </c>
      <c r="E10" s="150">
        <v>0</v>
      </c>
      <c r="F10" s="151">
        <v>0</v>
      </c>
      <c r="G10" s="277">
        <f>SUM(C10:F10)</f>
        <v>4996817.4304999979</v>
      </c>
      <c r="H10" s="160">
        <f>G10/G85</f>
        <v>4.0066717502268284E-3</v>
      </c>
      <c r="I10" s="285"/>
    </row>
    <row r="11" spans="1:9">
      <c r="A11" s="185"/>
      <c r="B11" s="185" t="s">
        <v>12</v>
      </c>
      <c r="C11" s="161">
        <v>4240769.8422000008</v>
      </c>
      <c r="D11" s="162">
        <v>0</v>
      </c>
      <c r="E11" s="161">
        <v>0</v>
      </c>
      <c r="F11" s="162">
        <v>0</v>
      </c>
      <c r="G11" s="277">
        <f>SUM(C11:F11)</f>
        <v>4240769.8422000008</v>
      </c>
      <c r="H11" s="290">
        <f t="shared" ref="H11" si="0">G11/G86</f>
        <v>7.6053434458555318E-3</v>
      </c>
      <c r="I11" s="290">
        <f>G11/G10</f>
        <v>0.84869417407865055</v>
      </c>
    </row>
    <row r="12" spans="1:9">
      <c r="A12" s="134" t="s">
        <v>34</v>
      </c>
      <c r="B12" s="177" t="s">
        <v>14</v>
      </c>
      <c r="C12" s="335">
        <f>+C8+C10</f>
        <v>11997448.893300004</v>
      </c>
      <c r="D12" s="337">
        <f t="shared" ref="D12:G12" si="1">+D8+D10</f>
        <v>12651909.1219</v>
      </c>
      <c r="E12" s="335">
        <f t="shared" si="1"/>
        <v>3861173.8323999979</v>
      </c>
      <c r="F12" s="337">
        <f t="shared" si="1"/>
        <v>4206434.591</v>
      </c>
      <c r="G12" s="321">
        <f t="shared" si="1"/>
        <v>32716966.4386</v>
      </c>
      <c r="H12" s="281">
        <f>G12/G85</f>
        <v>2.6233927295907015E-2</v>
      </c>
      <c r="I12" s="281"/>
    </row>
    <row r="13" spans="1:9">
      <c r="A13" s="179"/>
      <c r="B13" s="179" t="s">
        <v>12</v>
      </c>
      <c r="C13" s="336">
        <f>+C9+C11</f>
        <v>11485446.578699999</v>
      </c>
      <c r="D13" s="279">
        <f t="shared" ref="D13:G13" si="2">+D9+D11</f>
        <v>10565996.552499998</v>
      </c>
      <c r="E13" s="336">
        <f t="shared" si="2"/>
        <v>3202884.302399999</v>
      </c>
      <c r="F13" s="279">
        <f t="shared" si="2"/>
        <v>2634605.1328000003</v>
      </c>
      <c r="G13" s="330">
        <f t="shared" si="2"/>
        <v>27888932.566399999</v>
      </c>
      <c r="H13" s="281">
        <f>G13/G86</f>
        <v>5.001566187231294E-2</v>
      </c>
      <c r="I13" s="281">
        <f>G13/G12</f>
        <v>0.85243027096473678</v>
      </c>
    </row>
    <row r="14" spans="1:9">
      <c r="A14" s="179"/>
      <c r="B14" s="179"/>
      <c r="C14" s="211"/>
      <c r="D14" s="211"/>
      <c r="E14" s="211"/>
      <c r="F14" s="211"/>
      <c r="G14" s="228"/>
      <c r="H14" s="160"/>
      <c r="I14" s="264"/>
    </row>
    <row r="15" spans="1:9" ht="15.5">
      <c r="A15" s="265" t="s">
        <v>100</v>
      </c>
      <c r="B15" s="258"/>
      <c r="C15" s="266"/>
      <c r="D15" s="266"/>
      <c r="E15" s="266"/>
      <c r="F15" s="266"/>
      <c r="G15" s="278"/>
      <c r="H15" s="286"/>
      <c r="I15" s="286"/>
    </row>
    <row r="16" spans="1:9">
      <c r="A16" s="132" t="s">
        <v>101</v>
      </c>
      <c r="B16" s="132" t="s">
        <v>14</v>
      </c>
      <c r="C16" s="151">
        <v>2280782.1864</v>
      </c>
      <c r="D16" s="151">
        <v>0</v>
      </c>
      <c r="E16" s="150">
        <v>0</v>
      </c>
      <c r="F16" s="151">
        <v>8973532.8042000011</v>
      </c>
      <c r="G16" s="277">
        <f>SUM(C16:F16)</f>
        <v>11254314.990600001</v>
      </c>
      <c r="H16" s="160">
        <f>G16/G85</f>
        <v>9.0242132253527708E-3</v>
      </c>
      <c r="I16" s="160"/>
    </row>
    <row r="17" spans="1:9">
      <c r="A17" s="258"/>
      <c r="B17" s="258" t="s">
        <v>12</v>
      </c>
      <c r="C17" s="162">
        <v>1966973.5314</v>
      </c>
      <c r="D17" s="162">
        <v>0</v>
      </c>
      <c r="E17" s="161">
        <v>0</v>
      </c>
      <c r="F17" s="162">
        <v>5812829.0558000002</v>
      </c>
      <c r="G17" s="284">
        <f>SUM(C17:F17)</f>
        <v>7779802.5872</v>
      </c>
      <c r="H17" s="286">
        <f>G17/G86</f>
        <v>1.395220038301267E-2</v>
      </c>
      <c r="I17" s="160">
        <f>G17/G16</f>
        <v>0.69127286678024957</v>
      </c>
    </row>
    <row r="18" spans="1:9">
      <c r="A18" s="132" t="s">
        <v>102</v>
      </c>
      <c r="B18" s="132" t="s">
        <v>14</v>
      </c>
      <c r="C18" s="150">
        <v>418992.76240000001</v>
      </c>
      <c r="D18" s="151">
        <v>0</v>
      </c>
      <c r="E18" s="150">
        <v>2518093.1774999998</v>
      </c>
      <c r="F18" s="151">
        <v>4162914.0625999994</v>
      </c>
      <c r="G18" s="277">
        <f t="shared" ref="G18:G27" si="3">SUM(C18:F18)</f>
        <v>7100000.0024999995</v>
      </c>
      <c r="H18" s="160">
        <f>G18/G85</f>
        <v>5.6930976230965919E-3</v>
      </c>
      <c r="I18" s="285"/>
    </row>
    <row r="19" spans="1:9">
      <c r="A19" s="258"/>
      <c r="B19" s="258" t="s">
        <v>12</v>
      </c>
      <c r="C19" s="161">
        <v>144719.6476</v>
      </c>
      <c r="D19" s="162">
        <v>0</v>
      </c>
      <c r="E19" s="161">
        <v>676114.80230000021</v>
      </c>
      <c r="F19" s="162">
        <v>1460482.6481000003</v>
      </c>
      <c r="G19" s="277">
        <f t="shared" si="3"/>
        <v>2281317.0980000007</v>
      </c>
      <c r="H19" s="160">
        <f>G19/G86</f>
        <v>4.0912854705153334E-3</v>
      </c>
      <c r="I19" s="286">
        <f>G19/G18</f>
        <v>0.32131226721080564</v>
      </c>
    </row>
    <row r="20" spans="1:9">
      <c r="A20" s="132" t="s">
        <v>103</v>
      </c>
      <c r="B20" s="132" t="s">
        <v>14</v>
      </c>
      <c r="C20" s="150">
        <v>891742.98869999975</v>
      </c>
      <c r="D20" s="151">
        <v>0</v>
      </c>
      <c r="E20" s="150">
        <v>5377315.0118000014</v>
      </c>
      <c r="F20" s="151">
        <v>0</v>
      </c>
      <c r="G20" s="287">
        <f t="shared" si="3"/>
        <v>6269058.000500001</v>
      </c>
      <c r="H20" s="285">
        <f>G20/G85</f>
        <v>5.0268111533991831E-3</v>
      </c>
      <c r="I20" s="160"/>
    </row>
    <row r="21" spans="1:9">
      <c r="A21" s="258"/>
      <c r="B21" s="258" t="s">
        <v>12</v>
      </c>
      <c r="C21" s="161">
        <v>416241.08110000001</v>
      </c>
      <c r="D21" s="162">
        <v>0</v>
      </c>
      <c r="E21" s="161">
        <v>3609163.1813000003</v>
      </c>
      <c r="F21" s="162">
        <v>0</v>
      </c>
      <c r="G21" s="277">
        <f t="shared" si="3"/>
        <v>4025404.2624000004</v>
      </c>
      <c r="H21" s="286">
        <f>G21/G86</f>
        <v>7.2191095162289489E-3</v>
      </c>
      <c r="I21" s="160">
        <f>G21/G20</f>
        <v>0.64210671875725933</v>
      </c>
    </row>
    <row r="22" spans="1:9">
      <c r="A22" s="132" t="s">
        <v>104</v>
      </c>
      <c r="B22" s="132" t="s">
        <v>14</v>
      </c>
      <c r="C22" s="150">
        <v>2895610.6327999998</v>
      </c>
      <c r="D22" s="151">
        <v>0</v>
      </c>
      <c r="E22" s="150">
        <v>0</v>
      </c>
      <c r="F22" s="151">
        <v>4257315.5673000002</v>
      </c>
      <c r="G22" s="287">
        <f t="shared" si="3"/>
        <v>7152926.2001</v>
      </c>
      <c r="H22" s="160">
        <f>G22/G85</f>
        <v>5.7355362160050431E-3</v>
      </c>
      <c r="I22" s="285"/>
    </row>
    <row r="23" spans="1:9">
      <c r="A23" s="258"/>
      <c r="B23" s="258" t="s">
        <v>12</v>
      </c>
      <c r="C23" s="161">
        <v>2403852.6957</v>
      </c>
      <c r="D23" s="162">
        <v>0</v>
      </c>
      <c r="E23" s="161">
        <v>0</v>
      </c>
      <c r="F23" s="162">
        <v>2908619.6340000001</v>
      </c>
      <c r="G23" s="284">
        <f t="shared" si="3"/>
        <v>5312472.3297000006</v>
      </c>
      <c r="H23" s="286">
        <f>G23/G86</f>
        <v>9.5273212452889576E-3</v>
      </c>
      <c r="I23" s="286">
        <f>G23/G22</f>
        <v>0.74269916689839899</v>
      </c>
    </row>
    <row r="24" spans="1:9">
      <c r="A24" s="132" t="s">
        <v>105</v>
      </c>
      <c r="B24" s="132" t="s">
        <v>14</v>
      </c>
      <c r="C24" s="150">
        <v>83592490.999899983</v>
      </c>
      <c r="D24" s="151">
        <v>63744182.869599991</v>
      </c>
      <c r="E24" s="150">
        <v>36633535.450199999</v>
      </c>
      <c r="F24" s="151">
        <v>96029790.680200011</v>
      </c>
      <c r="G24" s="277">
        <f t="shared" si="3"/>
        <v>279999999.99989998</v>
      </c>
      <c r="H24" s="160">
        <f>G24/G85</f>
        <v>0.22451652590213875</v>
      </c>
      <c r="I24" s="160"/>
    </row>
    <row r="25" spans="1:9">
      <c r="A25" s="258"/>
      <c r="B25" s="258" t="s">
        <v>12</v>
      </c>
      <c r="C25" s="161">
        <v>38889051.625599995</v>
      </c>
      <c r="D25" s="162">
        <v>26757696.547000002</v>
      </c>
      <c r="E25" s="161">
        <v>5787692.2209000001</v>
      </c>
      <c r="F25" s="162">
        <v>17149659.737</v>
      </c>
      <c r="G25" s="284">
        <f t="shared" si="3"/>
        <v>88584100.130500004</v>
      </c>
      <c r="H25" s="286">
        <f>G25/G86</f>
        <v>0.15886561412278954</v>
      </c>
      <c r="I25" s="160">
        <v>0.85310373754808666</v>
      </c>
    </row>
    <row r="26" spans="1:9">
      <c r="A26" s="132" t="s">
        <v>106</v>
      </c>
      <c r="B26" s="132" t="s">
        <v>14</v>
      </c>
      <c r="C26" s="150">
        <v>70511681.837000012</v>
      </c>
      <c r="D26" s="151">
        <v>377253365.5205</v>
      </c>
      <c r="E26" s="150">
        <v>0</v>
      </c>
      <c r="F26" s="151">
        <v>102234952.6631</v>
      </c>
      <c r="G26" s="277">
        <f t="shared" si="3"/>
        <v>550000000.02060008</v>
      </c>
      <c r="H26" s="160">
        <f>G26/G85</f>
        <v>0.44101460446730528</v>
      </c>
      <c r="I26" s="285"/>
    </row>
    <row r="27" spans="1:9">
      <c r="A27" s="185"/>
      <c r="B27" s="185" t="s">
        <v>12</v>
      </c>
      <c r="C27" s="161">
        <v>46897670.595799997</v>
      </c>
      <c r="D27" s="162">
        <v>189294125.3673</v>
      </c>
      <c r="E27" s="161">
        <v>0</v>
      </c>
      <c r="F27" s="162">
        <v>9674947.8714999985</v>
      </c>
      <c r="G27" s="277">
        <f t="shared" si="3"/>
        <v>245866743.8346</v>
      </c>
      <c r="H27" s="160">
        <f>G27/G86</f>
        <v>0.44093433465048892</v>
      </c>
      <c r="I27" s="290">
        <f>G27/G26</f>
        <v>0.44703044331889297</v>
      </c>
    </row>
    <row r="28" spans="1:9">
      <c r="A28" s="134" t="s">
        <v>81</v>
      </c>
      <c r="B28" s="179" t="s">
        <v>14</v>
      </c>
      <c r="C28" s="335">
        <f>+C16+C18+C20+C22+C24+C26</f>
        <v>160591301.40719998</v>
      </c>
      <c r="D28" s="337">
        <f t="shared" ref="D28:G28" si="4">+D16+D18+D20+D22+D24+D26</f>
        <v>440997548.3901</v>
      </c>
      <c r="E28" s="335">
        <f t="shared" si="4"/>
        <v>44528943.6395</v>
      </c>
      <c r="F28" s="337">
        <f t="shared" si="4"/>
        <v>215658505.77740002</v>
      </c>
      <c r="G28" s="321">
        <f t="shared" si="4"/>
        <v>861776299.21420002</v>
      </c>
      <c r="H28" s="291">
        <f>G28/G85</f>
        <v>0.69101078858729759</v>
      </c>
      <c r="I28" s="264"/>
    </row>
    <row r="29" spans="1:9">
      <c r="A29" s="179"/>
      <c r="B29" s="179" t="s">
        <v>12</v>
      </c>
      <c r="C29" s="336">
        <f>+C17+C19+C21+C23+C25+C27</f>
        <v>90718509.17719999</v>
      </c>
      <c r="D29" s="279">
        <f t="shared" ref="D29:G29" si="5">+D17+D19+D21+D23+D25+D27</f>
        <v>216051821.91429999</v>
      </c>
      <c r="E29" s="336">
        <f t="shared" si="5"/>
        <v>10072970.204500001</v>
      </c>
      <c r="F29" s="279">
        <f t="shared" si="5"/>
        <v>37006538.946400002</v>
      </c>
      <c r="G29" s="330">
        <f t="shared" si="5"/>
        <v>353849840.24239999</v>
      </c>
      <c r="H29" s="281">
        <f>G29/G86</f>
        <v>0.63458986538832429</v>
      </c>
      <c r="I29" s="281">
        <f>G29/G28</f>
        <v>0.41060521224017599</v>
      </c>
    </row>
    <row r="30" spans="1:9">
      <c r="A30" s="179"/>
      <c r="B30" s="179"/>
      <c r="C30" s="211"/>
      <c r="D30" s="211"/>
      <c r="E30" s="211"/>
      <c r="F30" s="211"/>
      <c r="G30" s="228"/>
      <c r="H30" s="160"/>
      <c r="I30" s="264"/>
    </row>
    <row r="31" spans="1:9" ht="15.5">
      <c r="A31" s="265" t="s">
        <v>107</v>
      </c>
      <c r="B31" s="258"/>
      <c r="C31" s="266"/>
      <c r="D31" s="338"/>
      <c r="E31" s="266"/>
      <c r="F31" s="266"/>
      <c r="G31" s="278"/>
      <c r="H31" s="160"/>
      <c r="I31" s="160"/>
    </row>
    <row r="32" spans="1:9">
      <c r="A32" s="106" t="s">
        <v>108</v>
      </c>
      <c r="B32" s="132" t="s">
        <v>14</v>
      </c>
      <c r="C32" s="150">
        <v>4000000.0108000007</v>
      </c>
      <c r="D32" s="89">
        <v>0</v>
      </c>
      <c r="E32" s="150">
        <v>0</v>
      </c>
      <c r="F32" s="151">
        <v>0</v>
      </c>
      <c r="G32" s="277">
        <f>SUM(C32:F32)</f>
        <v>4000000.0108000007</v>
      </c>
      <c r="H32" s="285">
        <f>G32/G85</f>
        <v>3.2073789501201942E-3</v>
      </c>
      <c r="I32" s="267"/>
    </row>
    <row r="33" spans="1:9">
      <c r="A33" s="184"/>
      <c r="B33" s="258" t="s">
        <v>12</v>
      </c>
      <c r="C33" s="161">
        <v>1301931.9622999998</v>
      </c>
      <c r="D33" s="162">
        <v>0</v>
      </c>
      <c r="E33" s="161">
        <v>0</v>
      </c>
      <c r="F33" s="162">
        <v>0</v>
      </c>
      <c r="G33" s="284">
        <f t="shared" ref="G33:G65" si="6">SUM(C33:F33)</f>
        <v>1301931.9622999998</v>
      </c>
      <c r="H33" s="160">
        <f>G33/G86</f>
        <v>2.3348684519250928E-3</v>
      </c>
      <c r="I33" s="286">
        <f>G33/G32</f>
        <v>0.32548298969619582</v>
      </c>
    </row>
    <row r="34" spans="1:9" ht="14.5">
      <c r="A34" s="173" t="s">
        <v>109</v>
      </c>
      <c r="B34" s="132" t="s">
        <v>14</v>
      </c>
      <c r="C34" s="280">
        <v>12472636.922699999</v>
      </c>
      <c r="D34" s="151">
        <v>0</v>
      </c>
      <c r="E34" s="150">
        <v>0</v>
      </c>
      <c r="F34" s="151">
        <v>0</v>
      </c>
      <c r="G34" s="277">
        <f t="shared" si="6"/>
        <v>12472636.922699999</v>
      </c>
      <c r="H34" s="285">
        <f>G34/G85</f>
        <v>1.0001118252586953E-2</v>
      </c>
      <c r="I34" s="160"/>
    </row>
    <row r="35" spans="1:9">
      <c r="A35" s="258"/>
      <c r="B35" s="258" t="s">
        <v>12</v>
      </c>
      <c r="C35" s="280">
        <v>12257599.096499994</v>
      </c>
      <c r="D35" s="162">
        <v>0</v>
      </c>
      <c r="E35" s="161">
        <v>0</v>
      </c>
      <c r="F35" s="162">
        <v>0</v>
      </c>
      <c r="G35" s="284">
        <f t="shared" si="6"/>
        <v>12257599.096499994</v>
      </c>
      <c r="H35" s="286">
        <f>G35/G86</f>
        <v>2.1982624480778031E-2</v>
      </c>
      <c r="I35" s="160">
        <f>G35/G34</f>
        <v>0.98275923306893997</v>
      </c>
    </row>
    <row r="36" spans="1:9">
      <c r="A36" s="106" t="s">
        <v>110</v>
      </c>
      <c r="B36" s="132" t="s">
        <v>14</v>
      </c>
      <c r="C36" s="150">
        <v>9876421.6633000001</v>
      </c>
      <c r="D36" s="151">
        <v>0</v>
      </c>
      <c r="E36" s="150">
        <v>0</v>
      </c>
      <c r="F36" s="151">
        <v>4623578.3366999999</v>
      </c>
      <c r="G36" s="277">
        <f t="shared" si="6"/>
        <v>14500000</v>
      </c>
      <c r="H36" s="160">
        <f>G36/G85</f>
        <v>1.1626748662793481E-2</v>
      </c>
      <c r="I36" s="285"/>
    </row>
    <row r="37" spans="1:9">
      <c r="A37" s="258"/>
      <c r="B37" s="258" t="s">
        <v>12</v>
      </c>
      <c r="C37" s="161">
        <v>5372967.6432999996</v>
      </c>
      <c r="D37" s="162">
        <v>0</v>
      </c>
      <c r="E37" s="161">
        <v>0</v>
      </c>
      <c r="F37" s="162">
        <v>1256607.4677000002</v>
      </c>
      <c r="G37" s="284">
        <f t="shared" si="6"/>
        <v>6629575.1109999996</v>
      </c>
      <c r="H37" s="160">
        <f>G37/G86</f>
        <v>1.188939685373119E-2</v>
      </c>
      <c r="I37" s="160">
        <f>G37/G36</f>
        <v>0.45721207662068963</v>
      </c>
    </row>
    <row r="38" spans="1:9">
      <c r="A38" s="106" t="s">
        <v>111</v>
      </c>
      <c r="B38" s="132" t="s">
        <v>14</v>
      </c>
      <c r="C38" s="150">
        <v>1404780</v>
      </c>
      <c r="D38" s="151">
        <v>0</v>
      </c>
      <c r="E38" s="150">
        <v>0</v>
      </c>
      <c r="F38" s="151">
        <v>939965</v>
      </c>
      <c r="G38" s="277">
        <f t="shared" si="6"/>
        <v>2344745</v>
      </c>
      <c r="H38" s="285">
        <f>G38/G85</f>
        <v>1.8801214340235656E-3</v>
      </c>
      <c r="I38" s="285"/>
    </row>
    <row r="39" spans="1:9">
      <c r="A39" s="258"/>
      <c r="B39" s="258" t="s">
        <v>12</v>
      </c>
      <c r="C39" s="161">
        <v>914496.6843000002</v>
      </c>
      <c r="D39" s="162">
        <v>0</v>
      </c>
      <c r="E39" s="161">
        <v>0</v>
      </c>
      <c r="F39" s="162">
        <v>739550.78119999997</v>
      </c>
      <c r="G39" s="284">
        <f t="shared" si="6"/>
        <v>1654047.4655000002</v>
      </c>
      <c r="H39" s="160">
        <f>G39/G86</f>
        <v>2.9663479790142094E-3</v>
      </c>
      <c r="I39" s="286">
        <f>G39/G38</f>
        <v>0.70542744115031708</v>
      </c>
    </row>
    <row r="40" spans="1:9">
      <c r="A40" s="106" t="s">
        <v>112</v>
      </c>
      <c r="B40" s="132" t="s">
        <v>14</v>
      </c>
      <c r="C40" s="150">
        <v>3187063.3848000015</v>
      </c>
      <c r="D40" s="151">
        <v>0</v>
      </c>
      <c r="E40" s="150">
        <v>0</v>
      </c>
      <c r="F40" s="151">
        <v>0</v>
      </c>
      <c r="G40" s="277">
        <f t="shared" si="6"/>
        <v>3187063.3848000015</v>
      </c>
      <c r="H40" s="285">
        <f>G40/G85</f>
        <v>2.5555299963766539E-3</v>
      </c>
      <c r="I40" s="160"/>
    </row>
    <row r="41" spans="1:9">
      <c r="A41" s="258"/>
      <c r="B41" s="258" t="s">
        <v>12</v>
      </c>
      <c r="C41" s="161">
        <v>2267342.9167000009</v>
      </c>
      <c r="D41" s="162">
        <v>0</v>
      </c>
      <c r="E41" s="161">
        <v>0</v>
      </c>
      <c r="F41" s="162">
        <v>0</v>
      </c>
      <c r="G41" s="284">
        <f t="shared" si="6"/>
        <v>2267342.9167000009</v>
      </c>
      <c r="H41" s="160">
        <f>G41/G86</f>
        <v>4.0662243490407445E-3</v>
      </c>
      <c r="I41" s="286">
        <f>G41/G40</f>
        <v>0.71142071648577643</v>
      </c>
    </row>
    <row r="42" spans="1:9">
      <c r="A42" s="132" t="s">
        <v>113</v>
      </c>
      <c r="B42" s="132" t="s">
        <v>14</v>
      </c>
      <c r="C42" s="150">
        <v>3794320.4914999991</v>
      </c>
      <c r="D42" s="151">
        <v>0</v>
      </c>
      <c r="E42" s="150">
        <v>0</v>
      </c>
      <c r="F42" s="151">
        <v>0</v>
      </c>
      <c r="G42" s="277">
        <f t="shared" si="6"/>
        <v>3794320.4914999991</v>
      </c>
      <c r="H42" s="285">
        <f>G42/G85</f>
        <v>3.0424559103970701E-3</v>
      </c>
      <c r="I42" s="160"/>
    </row>
    <row r="43" spans="1:9">
      <c r="A43" s="258"/>
      <c r="B43" s="258" t="s">
        <v>12</v>
      </c>
      <c r="C43" s="161">
        <v>3522185.5717999991</v>
      </c>
      <c r="D43" s="162">
        <v>0</v>
      </c>
      <c r="E43" s="161">
        <v>0</v>
      </c>
      <c r="F43" s="162">
        <v>0</v>
      </c>
      <c r="G43" s="284">
        <f t="shared" si="6"/>
        <v>3522185.5717999991</v>
      </c>
      <c r="H43" s="160">
        <f>G43/G86</f>
        <v>6.3166434280431082E-3</v>
      </c>
      <c r="I43" s="286">
        <f>G43/G42</f>
        <v>0.92827835173395767</v>
      </c>
    </row>
    <row r="44" spans="1:9">
      <c r="A44" s="132" t="s">
        <v>114</v>
      </c>
      <c r="B44" s="132" t="s">
        <v>14</v>
      </c>
      <c r="C44" s="150">
        <v>2539608.0098999999</v>
      </c>
      <c r="D44" s="151">
        <v>0</v>
      </c>
      <c r="E44" s="150">
        <v>0</v>
      </c>
      <c r="F44" s="151">
        <v>0</v>
      </c>
      <c r="G44" s="277">
        <f t="shared" si="6"/>
        <v>2539608.0098999999</v>
      </c>
      <c r="H44" s="285">
        <f>G44/G85</f>
        <v>2.0363713126292714E-3</v>
      </c>
      <c r="I44" s="160"/>
    </row>
    <row r="45" spans="1:9">
      <c r="A45" s="258"/>
      <c r="B45" s="258" t="s">
        <v>12</v>
      </c>
      <c r="C45" s="161">
        <v>2324795.4978999984</v>
      </c>
      <c r="D45" s="162">
        <v>0</v>
      </c>
      <c r="E45" s="161">
        <v>0</v>
      </c>
      <c r="F45" s="162">
        <v>0</v>
      </c>
      <c r="G45" s="277">
        <f t="shared" si="6"/>
        <v>2324795.4978999984</v>
      </c>
      <c r="H45" s="160">
        <f>G45/G86</f>
        <v>4.1692590875754363E-3</v>
      </c>
      <c r="I45" s="286">
        <f>G45/G44</f>
        <v>0.91541509116264763</v>
      </c>
    </row>
    <row r="46" spans="1:9">
      <c r="A46" s="132" t="s">
        <v>115</v>
      </c>
      <c r="B46" s="132" t="s">
        <v>14</v>
      </c>
      <c r="C46" s="150">
        <v>21396618.827100001</v>
      </c>
      <c r="D46" s="151">
        <v>0</v>
      </c>
      <c r="E46" s="150">
        <v>0</v>
      </c>
      <c r="F46" s="151">
        <v>17603381.172299992</v>
      </c>
      <c r="G46" s="287">
        <f t="shared" si="6"/>
        <v>38999999.99939999</v>
      </c>
      <c r="H46" s="285">
        <f>G46/G85</f>
        <v>3.1271944678756519E-2</v>
      </c>
      <c r="I46" s="160"/>
    </row>
    <row r="47" spans="1:9">
      <c r="A47" s="258"/>
      <c r="B47" s="258" t="s">
        <v>12</v>
      </c>
      <c r="C47" s="161">
        <v>8082925.4474000009</v>
      </c>
      <c r="D47" s="162">
        <v>0</v>
      </c>
      <c r="E47" s="161">
        <v>0</v>
      </c>
      <c r="F47" s="162">
        <v>6315357.0405999999</v>
      </c>
      <c r="G47" s="284">
        <f t="shared" si="6"/>
        <v>14398282.488000002</v>
      </c>
      <c r="H47" s="160">
        <f>G47/G86</f>
        <v>2.5821699225931003E-2</v>
      </c>
      <c r="I47" s="286">
        <f>G47/G46</f>
        <v>0.36918673046721839</v>
      </c>
    </row>
    <row r="48" spans="1:9" ht="15">
      <c r="A48" s="132" t="s">
        <v>116</v>
      </c>
      <c r="B48" s="132" t="s">
        <v>14</v>
      </c>
      <c r="C48" s="150">
        <v>18128489.385199983</v>
      </c>
      <c r="D48" s="151">
        <v>0</v>
      </c>
      <c r="E48" s="150">
        <v>0</v>
      </c>
      <c r="F48" s="151">
        <v>16871516.627800003</v>
      </c>
      <c r="G48" s="277">
        <f t="shared" si="6"/>
        <v>35000006.012999982</v>
      </c>
      <c r="H48" s="285">
        <f>G48/G85</f>
        <v>2.8064570559269746E-2</v>
      </c>
      <c r="I48" s="160"/>
    </row>
    <row r="49" spans="1:9">
      <c r="A49" s="258"/>
      <c r="B49" s="258" t="s">
        <v>12</v>
      </c>
      <c r="C49" s="161">
        <v>7009298.5765000004</v>
      </c>
      <c r="D49" s="162">
        <v>0</v>
      </c>
      <c r="E49" s="161">
        <v>0</v>
      </c>
      <c r="F49" s="162">
        <v>8332559.9788999986</v>
      </c>
      <c r="G49" s="284">
        <f t="shared" si="6"/>
        <v>15341858.555399999</v>
      </c>
      <c r="H49" s="160">
        <f>G49/G86</f>
        <v>2.7513896710561262E-2</v>
      </c>
      <c r="I49" s="286">
        <f>G49/G48</f>
        <v>0.43833874056197603</v>
      </c>
    </row>
    <row r="50" spans="1:9" ht="15">
      <c r="A50" s="132" t="s">
        <v>117</v>
      </c>
      <c r="B50" s="132" t="s">
        <v>14</v>
      </c>
      <c r="C50" s="150">
        <v>12849332.038900003</v>
      </c>
      <c r="D50" s="151">
        <v>0</v>
      </c>
      <c r="E50" s="150">
        <v>0</v>
      </c>
      <c r="F50" s="151">
        <v>9322578.3585000001</v>
      </c>
      <c r="G50" s="277">
        <f t="shared" si="6"/>
        <v>22171910.397400003</v>
      </c>
      <c r="H50" s="285">
        <f>G50/G85</f>
        <v>1.7778429625141198E-2</v>
      </c>
      <c r="I50" s="160"/>
    </row>
    <row r="51" spans="1:9">
      <c r="A51" s="258"/>
      <c r="B51" s="258" t="s">
        <v>12</v>
      </c>
      <c r="C51" s="161">
        <v>9201266.2825999968</v>
      </c>
      <c r="D51" s="162">
        <v>0</v>
      </c>
      <c r="E51" s="161">
        <v>0</v>
      </c>
      <c r="F51" s="162">
        <v>5085096.666100001</v>
      </c>
      <c r="G51" s="284">
        <f t="shared" si="6"/>
        <v>14286362.948699998</v>
      </c>
      <c r="H51" s="160">
        <f>G51/G86</f>
        <v>2.5620984127882464E-2</v>
      </c>
      <c r="I51" s="160">
        <f>G51/G50</f>
        <v>0.64434515080736088</v>
      </c>
    </row>
    <row r="52" spans="1:9">
      <c r="A52" s="132" t="s">
        <v>118</v>
      </c>
      <c r="B52" s="132" t="s">
        <v>14</v>
      </c>
      <c r="C52" s="150">
        <v>2765906.0011999994</v>
      </c>
      <c r="D52" s="151">
        <v>0</v>
      </c>
      <c r="E52" s="150">
        <v>0</v>
      </c>
      <c r="F52" s="151">
        <v>0</v>
      </c>
      <c r="G52" s="277">
        <f t="shared" si="6"/>
        <v>2765906.0011999994</v>
      </c>
      <c r="H52" s="285">
        <f>G52/G85</f>
        <v>2.2178271655768659E-3</v>
      </c>
      <c r="I52" s="285"/>
    </row>
    <row r="53" spans="1:9">
      <c r="A53" s="258"/>
      <c r="B53" s="258" t="s">
        <v>12</v>
      </c>
      <c r="C53" s="161">
        <v>1926656.9859</v>
      </c>
      <c r="D53" s="162">
        <v>0</v>
      </c>
      <c r="E53" s="161">
        <v>0</v>
      </c>
      <c r="F53" s="162">
        <v>0</v>
      </c>
      <c r="G53" s="284">
        <f t="shared" si="6"/>
        <v>1926656.9859</v>
      </c>
      <c r="H53" s="160">
        <f>G53/G86</f>
        <v>3.4552424737402873E-3</v>
      </c>
      <c r="I53" s="160">
        <f>G53/G52</f>
        <v>0.69657355856059899</v>
      </c>
    </row>
    <row r="54" spans="1:9">
      <c r="A54" s="132" t="s">
        <v>119</v>
      </c>
      <c r="B54" s="132" t="s">
        <v>14</v>
      </c>
      <c r="C54" s="150">
        <v>66889013.7434</v>
      </c>
      <c r="D54" s="151">
        <v>0</v>
      </c>
      <c r="E54" s="150">
        <v>0</v>
      </c>
      <c r="F54" s="151">
        <v>13425066.246399999</v>
      </c>
      <c r="G54" s="277">
        <f t="shared" si="6"/>
        <v>80314079.989800006</v>
      </c>
      <c r="H54" s="285">
        <f>G54/G85</f>
        <v>6.4399422215510066E-2</v>
      </c>
      <c r="I54" s="285"/>
    </row>
    <row r="55" spans="1:9">
      <c r="A55" s="132"/>
      <c r="B55" s="258" t="s">
        <v>12</v>
      </c>
      <c r="C55" s="161">
        <v>28841929.726100001</v>
      </c>
      <c r="D55" s="162">
        <v>0</v>
      </c>
      <c r="E55" s="161">
        <v>0</v>
      </c>
      <c r="F55" s="162">
        <v>7718619.6703999992</v>
      </c>
      <c r="G55" s="284">
        <f t="shared" si="6"/>
        <v>36560549.396499999</v>
      </c>
      <c r="H55" s="286">
        <f>G55/G86</f>
        <v>6.5567230733111589E-2</v>
      </c>
      <c r="I55" s="286">
        <f>G55/G54</f>
        <v>0.4552196750699658</v>
      </c>
    </row>
    <row r="56" spans="1:9">
      <c r="A56" s="132" t="s">
        <v>120</v>
      </c>
      <c r="B56" s="132" t="s">
        <v>14</v>
      </c>
      <c r="C56" s="150">
        <v>35149471.424699999</v>
      </c>
      <c r="D56" s="151">
        <v>0</v>
      </c>
      <c r="E56" s="150">
        <v>0</v>
      </c>
      <c r="F56" s="151">
        <v>6850528.5759999994</v>
      </c>
      <c r="G56" s="277">
        <f t="shared" si="6"/>
        <v>42000000.000699997</v>
      </c>
      <c r="H56" s="160">
        <f>G56/G85</f>
        <v>3.3677478885894133E-2</v>
      </c>
      <c r="I56" s="264"/>
    </row>
    <row r="57" spans="1:9">
      <c r="A57" s="258"/>
      <c r="B57" s="258" t="s">
        <v>12</v>
      </c>
      <c r="C57" s="161">
        <v>14617661.645100001</v>
      </c>
      <c r="D57" s="162">
        <v>0</v>
      </c>
      <c r="E57" s="161">
        <v>0</v>
      </c>
      <c r="F57" s="162">
        <v>1861812.7233000002</v>
      </c>
      <c r="G57" s="277">
        <f t="shared" si="6"/>
        <v>16479474.368400002</v>
      </c>
      <c r="H57" s="286">
        <f>G57/G86</f>
        <v>2.955408264123954E-2</v>
      </c>
      <c r="I57" s="160">
        <f>G57/G56</f>
        <v>0.39236843733631777</v>
      </c>
    </row>
    <row r="58" spans="1:9">
      <c r="A58" s="132" t="s">
        <v>121</v>
      </c>
      <c r="B58" s="132" t="s">
        <v>14</v>
      </c>
      <c r="C58" s="150">
        <v>27567132.817799997</v>
      </c>
      <c r="D58" s="151">
        <v>0</v>
      </c>
      <c r="E58" s="150">
        <v>0</v>
      </c>
      <c r="F58" s="151">
        <v>11432867.1821</v>
      </c>
      <c r="G58" s="287">
        <f t="shared" si="6"/>
        <v>38999999.999899998</v>
      </c>
      <c r="H58" s="160">
        <f>G58/G85</f>
        <v>3.1271944679157448E-2</v>
      </c>
      <c r="I58" s="288"/>
    </row>
    <row r="59" spans="1:9">
      <c r="A59" s="258"/>
      <c r="B59" s="258" t="s">
        <v>12</v>
      </c>
      <c r="C59" s="161">
        <v>9618906.6294</v>
      </c>
      <c r="D59" s="162">
        <v>0</v>
      </c>
      <c r="E59" s="161">
        <v>0</v>
      </c>
      <c r="F59" s="162">
        <v>4263538.4834000003</v>
      </c>
      <c r="G59" s="277">
        <f t="shared" si="6"/>
        <v>13882445.1128</v>
      </c>
      <c r="H59" s="160">
        <f>G59/G86</f>
        <v>2.4896602947051261E-2</v>
      </c>
      <c r="I59" s="160">
        <f>G59/G58</f>
        <v>0.35596013109834862</v>
      </c>
    </row>
    <row r="60" spans="1:9">
      <c r="A60" s="132" t="s">
        <v>122</v>
      </c>
      <c r="B60" s="132" t="s">
        <v>14</v>
      </c>
      <c r="C60" s="150">
        <v>5504761.6557000009</v>
      </c>
      <c r="D60" s="151">
        <v>0</v>
      </c>
      <c r="E60" s="150">
        <v>0</v>
      </c>
      <c r="F60" s="151">
        <v>1301230.3343000002</v>
      </c>
      <c r="G60" s="287">
        <f t="shared" si="6"/>
        <v>6805991.9900000012</v>
      </c>
      <c r="H60" s="285">
        <f>G60/G85</f>
        <v>5.4573488461183211E-3</v>
      </c>
      <c r="I60" s="288"/>
    </row>
    <row r="61" spans="1:9">
      <c r="A61" s="258"/>
      <c r="B61" s="258" t="s">
        <v>12</v>
      </c>
      <c r="C61" s="161">
        <v>4385335.8029000005</v>
      </c>
      <c r="D61" s="162">
        <v>0</v>
      </c>
      <c r="E61" s="161">
        <v>0</v>
      </c>
      <c r="F61" s="162">
        <v>965550.52370000025</v>
      </c>
      <c r="G61" s="284">
        <f t="shared" si="6"/>
        <v>5350886.3266000003</v>
      </c>
      <c r="H61" s="160">
        <f>G61/G86</f>
        <v>9.5962124255282912E-3</v>
      </c>
      <c r="I61" s="286">
        <f>G61/G60</f>
        <v>0.78620226624745104</v>
      </c>
    </row>
    <row r="62" spans="1:9" ht="15">
      <c r="A62" s="132" t="s">
        <v>123</v>
      </c>
      <c r="B62" s="132" t="s">
        <v>14</v>
      </c>
      <c r="C62" s="150">
        <v>6371449.9485999988</v>
      </c>
      <c r="D62" s="151">
        <v>0</v>
      </c>
      <c r="E62" s="150">
        <v>0</v>
      </c>
      <c r="F62" s="151">
        <v>3628549.0518000005</v>
      </c>
      <c r="G62" s="277">
        <f t="shared" si="6"/>
        <v>9999999.0003999993</v>
      </c>
      <c r="H62" s="285">
        <f>G62/G85</f>
        <v>8.018446552126678E-3</v>
      </c>
      <c r="I62" s="264"/>
    </row>
    <row r="63" spans="1:9">
      <c r="A63" s="258"/>
      <c r="B63" s="258" t="s">
        <v>12</v>
      </c>
      <c r="C63" s="161">
        <v>4099377.1114000008</v>
      </c>
      <c r="D63" s="162">
        <v>0</v>
      </c>
      <c r="E63" s="161">
        <v>0</v>
      </c>
      <c r="F63" s="162">
        <v>2753320.3449999997</v>
      </c>
      <c r="G63" s="284">
        <f t="shared" si="6"/>
        <v>6852697.4564000005</v>
      </c>
      <c r="H63" s="160">
        <f>G63/G86</f>
        <v>1.2289541669496881E-2</v>
      </c>
      <c r="I63" s="286">
        <f>G63/G62</f>
        <v>0.68526981413957067</v>
      </c>
    </row>
    <row r="64" spans="1:9" ht="14.25" customHeight="1">
      <c r="A64" s="401" t="s">
        <v>124</v>
      </c>
      <c r="B64" s="132" t="s">
        <v>14</v>
      </c>
      <c r="C64" s="150">
        <v>3250000.0036999993</v>
      </c>
      <c r="D64" s="151">
        <v>0</v>
      </c>
      <c r="E64" s="150">
        <v>0</v>
      </c>
      <c r="F64" s="151">
        <v>0</v>
      </c>
      <c r="G64" s="277">
        <f t="shared" si="6"/>
        <v>3250000.0036999993</v>
      </c>
      <c r="H64" s="285">
        <f>G64/G85</f>
        <v>2.6059953929032948E-3</v>
      </c>
      <c r="I64" s="160"/>
    </row>
    <row r="65" spans="1:9">
      <c r="A65" s="402"/>
      <c r="B65" s="185" t="s">
        <v>12</v>
      </c>
      <c r="C65" s="161">
        <v>2887730.5976</v>
      </c>
      <c r="D65" s="162">
        <v>0</v>
      </c>
      <c r="E65" s="161">
        <v>0</v>
      </c>
      <c r="F65" s="162">
        <v>0</v>
      </c>
      <c r="G65" s="277">
        <f t="shared" si="6"/>
        <v>2887730.5976</v>
      </c>
      <c r="H65" s="290">
        <f>G65/G86</f>
        <v>5.1788198348581517E-3</v>
      </c>
      <c r="I65" s="290">
        <f>G65/G64</f>
        <v>0.88853249055767092</v>
      </c>
    </row>
    <row r="66" spans="1:9">
      <c r="A66" s="134" t="s">
        <v>34</v>
      </c>
      <c r="B66" s="177" t="s">
        <v>14</v>
      </c>
      <c r="C66" s="335">
        <f>+C32+C34+C36+C38+C40+C42+C44+C46+C48+C50+C52+C54+C56+C58+C60+C62+C64</f>
        <v>237147006.32929996</v>
      </c>
      <c r="D66" s="320">
        <f t="shared" ref="D66:G66" si="7">+D32+D34+D36+D38+D40+D42+D44+D46+D48+D50+D52+D54+D56+D58+D60+D62+D64</f>
        <v>0</v>
      </c>
      <c r="E66" s="335">
        <f t="shared" si="7"/>
        <v>0</v>
      </c>
      <c r="F66" s="320">
        <f t="shared" si="7"/>
        <v>85999260.885899991</v>
      </c>
      <c r="G66" s="321">
        <f t="shared" si="7"/>
        <v>323146267.21520001</v>
      </c>
      <c r="H66" s="281">
        <f>G66/G85</f>
        <v>0.2591131331193815</v>
      </c>
      <c r="I66" s="264"/>
    </row>
    <row r="67" spans="1:9">
      <c r="A67" s="179"/>
      <c r="B67" s="179" t="s">
        <v>12</v>
      </c>
      <c r="C67" s="336">
        <f>+C33+C35+C37+C39+C41+C43+C45+C47+C49+C51+C53+C55+C57+C59+C61+C63+C65</f>
        <v>118632408.1777</v>
      </c>
      <c r="D67" s="211">
        <f t="shared" ref="D67:G67" si="8">+D33+D35+D37+D39+D41+D43+D45+D47+D49+D51+D53+D55+D57+D59+D61+D63+D65</f>
        <v>0</v>
      </c>
      <c r="E67" s="336">
        <f t="shared" si="8"/>
        <v>0</v>
      </c>
      <c r="F67" s="211">
        <f t="shared" si="8"/>
        <v>39292013.680299997</v>
      </c>
      <c r="G67" s="330">
        <f t="shared" si="8"/>
        <v>157924421.85800004</v>
      </c>
      <c r="H67" s="281">
        <f>G67/G86</f>
        <v>0.2832196774195086</v>
      </c>
      <c r="I67" s="281">
        <f>G67/G66</f>
        <v>0.48870879190082028</v>
      </c>
    </row>
    <row r="68" spans="1:9">
      <c r="A68" s="179"/>
      <c r="B68" s="179"/>
      <c r="C68" s="211"/>
      <c r="D68" s="211"/>
      <c r="E68" s="211"/>
      <c r="F68" s="211"/>
      <c r="G68" s="228"/>
      <c r="H68" s="160"/>
      <c r="I68" s="264"/>
    </row>
    <row r="69" spans="1:9" ht="15.5">
      <c r="A69" s="265" t="s">
        <v>125</v>
      </c>
      <c r="B69" s="258"/>
      <c r="C69" s="266"/>
      <c r="D69" s="266"/>
      <c r="E69" s="266"/>
      <c r="F69" s="266"/>
      <c r="G69" s="278"/>
      <c r="H69" s="160"/>
      <c r="I69" s="264"/>
    </row>
    <row r="70" spans="1:9">
      <c r="A70" s="173" t="s">
        <v>126</v>
      </c>
      <c r="B70" s="132" t="s">
        <v>14</v>
      </c>
      <c r="C70" s="150">
        <v>1862161.9939999999</v>
      </c>
      <c r="D70" s="151">
        <v>0</v>
      </c>
      <c r="E70" s="150">
        <v>0</v>
      </c>
      <c r="F70" s="151">
        <v>1637837.9951999998</v>
      </c>
      <c r="G70" s="277">
        <f>SUM(C70:F70)</f>
        <v>3499999.9891999997</v>
      </c>
      <c r="H70" s="285">
        <f>G70/G85</f>
        <v>2.8064565651178134E-3</v>
      </c>
      <c r="I70" s="285"/>
    </row>
    <row r="71" spans="1:9">
      <c r="A71" s="132"/>
      <c r="B71" s="132" t="s">
        <v>12</v>
      </c>
      <c r="C71" s="161">
        <v>1243674.0532</v>
      </c>
      <c r="D71" s="162">
        <v>0</v>
      </c>
      <c r="E71" s="161">
        <v>0</v>
      </c>
      <c r="F71" s="162">
        <v>1146626.4975000001</v>
      </c>
      <c r="G71" s="284">
        <f>SUM(C71:F71)</f>
        <v>2390300.5507</v>
      </c>
      <c r="H71" s="286">
        <f>G71/G86</f>
        <v>4.2867350276807976E-3</v>
      </c>
      <c r="I71" s="160">
        <f>G71/G70</f>
        <v>0.68294301659308132</v>
      </c>
    </row>
    <row r="72" spans="1:9">
      <c r="A72" s="268" t="s">
        <v>127</v>
      </c>
      <c r="B72" s="268" t="s">
        <v>14</v>
      </c>
      <c r="C72" s="150">
        <v>4813748.7489999998</v>
      </c>
      <c r="D72" s="151">
        <v>0</v>
      </c>
      <c r="E72" s="150">
        <v>0</v>
      </c>
      <c r="F72" s="151">
        <v>2487737.2441999996</v>
      </c>
      <c r="G72" s="277">
        <f t="shared" ref="G72:G81" si="9">SUM(C72:F72)</f>
        <v>7301485.9931999994</v>
      </c>
      <c r="H72" s="160">
        <f>G72/G85</f>
        <v>5.8546581039892014E-3</v>
      </c>
      <c r="I72" s="285"/>
    </row>
    <row r="73" spans="1:9">
      <c r="A73" s="132"/>
      <c r="B73" s="132" t="s">
        <v>12</v>
      </c>
      <c r="C73" s="161">
        <v>3298573.0425999998</v>
      </c>
      <c r="D73" s="162">
        <v>0</v>
      </c>
      <c r="E73" s="161">
        <v>0</v>
      </c>
      <c r="F73" s="162">
        <v>1850968.4950000001</v>
      </c>
      <c r="G73" s="277">
        <f t="shared" si="9"/>
        <v>5149541.5375999995</v>
      </c>
      <c r="H73" s="286">
        <f>G73/G86</f>
        <v>9.2351232062690049E-3</v>
      </c>
      <c r="I73" s="160">
        <f>G73/G72</f>
        <v>0.70527308309512016</v>
      </c>
    </row>
    <row r="74" spans="1:9">
      <c r="A74" s="269" t="s">
        <v>128</v>
      </c>
      <c r="B74" s="268" t="s">
        <v>14</v>
      </c>
      <c r="C74" s="150">
        <v>2692200.2296999996</v>
      </c>
      <c r="D74" s="151">
        <v>0</v>
      </c>
      <c r="E74" s="150">
        <v>0</v>
      </c>
      <c r="F74" s="151">
        <v>667403.77340000006</v>
      </c>
      <c r="G74" s="287">
        <f t="shared" si="9"/>
        <v>3359604.0030999994</v>
      </c>
      <c r="H74" s="160">
        <f>G74/G85</f>
        <v>2.693880782797141E-3</v>
      </c>
      <c r="I74" s="285"/>
    </row>
    <row r="75" spans="1:9">
      <c r="A75" s="270"/>
      <c r="B75" s="132" t="s">
        <v>12</v>
      </c>
      <c r="C75" s="161">
        <v>1455052.8345999999</v>
      </c>
      <c r="D75" s="162">
        <v>0</v>
      </c>
      <c r="E75" s="161">
        <v>0</v>
      </c>
      <c r="F75" s="162">
        <v>549399.8502000001</v>
      </c>
      <c r="G75" s="284">
        <f t="shared" si="9"/>
        <v>2004452.6847999999</v>
      </c>
      <c r="H75" s="160">
        <f>G75/G86</f>
        <v>3.5947603044080146E-3</v>
      </c>
      <c r="I75" s="286">
        <f>G75/G74</f>
        <v>0.59663361603047149</v>
      </c>
    </row>
    <row r="76" spans="1:9">
      <c r="A76" s="106" t="s">
        <v>129</v>
      </c>
      <c r="B76" s="268" t="s">
        <v>14</v>
      </c>
      <c r="C76" s="150">
        <v>1806989.1787999999</v>
      </c>
      <c r="D76" s="151">
        <v>0</v>
      </c>
      <c r="E76" s="150">
        <v>0</v>
      </c>
      <c r="F76" s="151">
        <v>1114945.1081999999</v>
      </c>
      <c r="G76" s="277">
        <f t="shared" si="9"/>
        <v>2921934.2869999995</v>
      </c>
      <c r="H76" s="285">
        <f>G76/G85</f>
        <v>2.3429376251136321E-3</v>
      </c>
      <c r="I76" s="160"/>
    </row>
    <row r="77" spans="1:9">
      <c r="A77" s="132"/>
      <c r="B77" s="132" t="s">
        <v>12</v>
      </c>
      <c r="C77" s="161">
        <v>867436.08360000013</v>
      </c>
      <c r="D77" s="162">
        <v>0</v>
      </c>
      <c r="E77" s="161">
        <v>0</v>
      </c>
      <c r="F77" s="162">
        <v>702160.28130000003</v>
      </c>
      <c r="G77" s="284">
        <f t="shared" si="9"/>
        <v>1569596.3649000002</v>
      </c>
      <c r="H77" s="286">
        <f>G77/G86</f>
        <v>2.8148944344119639E-3</v>
      </c>
      <c r="I77" s="160">
        <f>G77/G76</f>
        <v>0.53717716099342261</v>
      </c>
    </row>
    <row r="78" spans="1:9">
      <c r="A78" s="269" t="s">
        <v>130</v>
      </c>
      <c r="B78" s="268" t="s">
        <v>14</v>
      </c>
      <c r="C78" s="150">
        <v>3901675.84</v>
      </c>
      <c r="D78" s="151">
        <v>0</v>
      </c>
      <c r="E78" s="150">
        <v>0</v>
      </c>
      <c r="F78" s="151">
        <v>0</v>
      </c>
      <c r="G78" s="277">
        <f t="shared" si="9"/>
        <v>3901675.84</v>
      </c>
      <c r="H78" s="160">
        <f>G78/G85</f>
        <v>3.128538231405078E-3</v>
      </c>
      <c r="I78" s="285"/>
    </row>
    <row r="79" spans="1:9">
      <c r="A79" s="270"/>
      <c r="B79" s="258" t="s">
        <v>12</v>
      </c>
      <c r="C79" s="161">
        <v>1790921.1745999998</v>
      </c>
      <c r="D79" s="162">
        <v>0</v>
      </c>
      <c r="E79" s="161">
        <v>0</v>
      </c>
      <c r="F79" s="162">
        <v>0</v>
      </c>
      <c r="G79" s="277">
        <f t="shared" si="9"/>
        <v>1790921.1745999998</v>
      </c>
      <c r="H79" s="160">
        <f>G79/G86</f>
        <v>3.2118155721985618E-3</v>
      </c>
      <c r="I79" s="160">
        <f>G79/G78</f>
        <v>0.45901331838987419</v>
      </c>
    </row>
    <row r="80" spans="1:9">
      <c r="A80" s="132" t="s">
        <v>131</v>
      </c>
      <c r="B80" s="132" t="s">
        <v>14</v>
      </c>
      <c r="C80" s="150">
        <v>5592113.4402999999</v>
      </c>
      <c r="D80" s="151">
        <v>0</v>
      </c>
      <c r="E80" s="150">
        <v>2907885.8593000006</v>
      </c>
      <c r="F80" s="151">
        <v>0</v>
      </c>
      <c r="G80" s="287">
        <f t="shared" si="9"/>
        <v>8499999.2996000014</v>
      </c>
      <c r="H80" s="285">
        <f>G80/G85</f>
        <v>6.8156796889910229E-3</v>
      </c>
      <c r="I80" s="285"/>
    </row>
    <row r="81" spans="1:9">
      <c r="A81" s="185"/>
      <c r="B81" s="185" t="s">
        <v>12</v>
      </c>
      <c r="C81" s="161">
        <v>3647266.1094000004</v>
      </c>
      <c r="D81" s="162">
        <v>0</v>
      </c>
      <c r="E81" s="161">
        <v>1388715.7897000001</v>
      </c>
      <c r="F81" s="162">
        <v>0</v>
      </c>
      <c r="G81" s="277">
        <f t="shared" si="9"/>
        <v>5035981.8991</v>
      </c>
      <c r="H81" s="290">
        <f>G81/G86</f>
        <v>9.0314667748858657E-3</v>
      </c>
      <c r="I81" s="160">
        <f>G81/G80</f>
        <v>0.59246850753705194</v>
      </c>
    </row>
    <row r="82" spans="1:9">
      <c r="A82" s="134" t="s">
        <v>34</v>
      </c>
      <c r="B82" s="177" t="s">
        <v>14</v>
      </c>
      <c r="C82" s="335">
        <f>+C70+C72+C74+C76+C78+C80</f>
        <v>20668889.4318</v>
      </c>
      <c r="D82" s="320">
        <f t="shared" ref="D82:G82" si="10">+D70+D72+D74+D76+D78+D80</f>
        <v>0</v>
      </c>
      <c r="E82" s="335">
        <f t="shared" si="10"/>
        <v>2907885.8593000006</v>
      </c>
      <c r="F82" s="320">
        <f t="shared" si="10"/>
        <v>5907924.1209999993</v>
      </c>
      <c r="G82" s="321">
        <f t="shared" si="10"/>
        <v>29484699.412100002</v>
      </c>
      <c r="H82" s="281">
        <f>G82/G85</f>
        <v>2.3642150997413892E-2</v>
      </c>
      <c r="I82" s="292"/>
    </row>
    <row r="83" spans="1:9">
      <c r="A83" s="179"/>
      <c r="B83" s="179" t="s">
        <v>12</v>
      </c>
      <c r="C83" s="336">
        <f>+C71+C73+C75+C77+C79+C81</f>
        <v>12302923.298</v>
      </c>
      <c r="D83" s="211">
        <f t="shared" ref="D83:G83" si="11">+D71+D73+D75+D77+D79+D81</f>
        <v>0</v>
      </c>
      <c r="E83" s="336">
        <f t="shared" si="11"/>
        <v>1388715.7897000001</v>
      </c>
      <c r="F83" s="211">
        <f t="shared" si="11"/>
        <v>4249155.1240000008</v>
      </c>
      <c r="G83" s="330">
        <f t="shared" si="11"/>
        <v>17940794.2117</v>
      </c>
      <c r="H83" s="281">
        <f>G83/G86</f>
        <v>3.2174795319854212E-2</v>
      </c>
      <c r="I83" s="281">
        <f>G83/G82</f>
        <v>0.6084781113399248</v>
      </c>
    </row>
    <row r="84" spans="1:9">
      <c r="A84" s="179"/>
      <c r="B84" s="179"/>
      <c r="C84" s="211"/>
      <c r="D84" s="211"/>
      <c r="E84" s="211"/>
      <c r="F84" s="211"/>
      <c r="G84" s="211"/>
      <c r="H84" s="179"/>
      <c r="I84" s="132"/>
    </row>
    <row r="85" spans="1:9">
      <c r="A85" s="271" t="s">
        <v>31</v>
      </c>
      <c r="B85" s="271" t="s">
        <v>14</v>
      </c>
      <c r="C85" s="272">
        <f>+C12+C28+C66+C82</f>
        <v>430404646.06159997</v>
      </c>
      <c r="D85" s="272">
        <f t="shared" ref="D85:G85" si="12">+D12+D28+D66+D82</f>
        <v>453649457.51200002</v>
      </c>
      <c r="E85" s="272">
        <f t="shared" si="12"/>
        <v>51298003.331200004</v>
      </c>
      <c r="F85" s="272">
        <f t="shared" si="12"/>
        <v>311772125.37529999</v>
      </c>
      <c r="G85" s="272">
        <f t="shared" si="12"/>
        <v>1247124232.2801001</v>
      </c>
      <c r="H85" s="282">
        <f>G85/G85</f>
        <v>1</v>
      </c>
      <c r="I85" s="293"/>
    </row>
    <row r="86" spans="1:9">
      <c r="A86" s="271"/>
      <c r="B86" s="271" t="s">
        <v>12</v>
      </c>
      <c r="C86" s="272">
        <f>+C13+C29+C67+C83</f>
        <v>233139287.23160002</v>
      </c>
      <c r="D86" s="272">
        <f t="shared" ref="D86:G86" si="13">+D13+D29+D67+D83</f>
        <v>226617818.4668</v>
      </c>
      <c r="E86" s="272">
        <f t="shared" si="13"/>
        <v>14664570.296599999</v>
      </c>
      <c r="F86" s="272">
        <f t="shared" si="13"/>
        <v>83182312.883499995</v>
      </c>
      <c r="G86" s="272">
        <f t="shared" si="13"/>
        <v>557603988.87849998</v>
      </c>
      <c r="H86" s="282">
        <f>G86/G86</f>
        <v>1</v>
      </c>
      <c r="I86" s="247">
        <f>G86/G85</f>
        <v>0.44711182290078694</v>
      </c>
    </row>
    <row r="87" spans="1:9">
      <c r="A87" s="132"/>
      <c r="B87" s="132"/>
      <c r="C87" s="132"/>
      <c r="D87" s="132"/>
      <c r="E87" s="132"/>
      <c r="F87" s="132"/>
      <c r="G87" s="132"/>
      <c r="H87" s="132"/>
      <c r="I87" s="132"/>
    </row>
    <row r="88" spans="1:9">
      <c r="A88" s="274" t="s">
        <v>132</v>
      </c>
      <c r="B88" s="275"/>
      <c r="C88" s="275"/>
      <c r="D88" s="275"/>
      <c r="E88" s="275"/>
      <c r="F88" s="275"/>
      <c r="G88" s="275"/>
      <c r="H88" s="193"/>
      <c r="I88" s="276"/>
    </row>
    <row r="89" spans="1:9" ht="25.5" customHeight="1">
      <c r="A89" s="403" t="s">
        <v>160</v>
      </c>
      <c r="B89" s="403"/>
      <c r="C89" s="403"/>
      <c r="D89" s="403"/>
      <c r="E89" s="403"/>
      <c r="F89" s="403"/>
      <c r="G89" s="403"/>
      <c r="H89" s="403"/>
      <c r="I89" s="403"/>
    </row>
    <row r="90" spans="1:9" ht="26.5" customHeight="1">
      <c r="A90" s="403" t="s">
        <v>133</v>
      </c>
      <c r="B90" s="403"/>
      <c r="C90" s="403"/>
      <c r="D90" s="403"/>
      <c r="E90" s="403"/>
      <c r="F90" s="403"/>
      <c r="G90" s="403"/>
      <c r="H90" s="403"/>
      <c r="I90" s="403"/>
    </row>
    <row r="91" spans="1:9">
      <c r="A91" s="274" t="s">
        <v>134</v>
      </c>
      <c r="B91" s="275"/>
      <c r="C91" s="275"/>
      <c r="D91" s="275"/>
      <c r="E91" s="275"/>
      <c r="F91" s="275"/>
      <c r="G91" s="275"/>
      <c r="H91" s="132"/>
      <c r="I91" s="132"/>
    </row>
    <row r="92" spans="1:9">
      <c r="A92" s="274" t="s">
        <v>135</v>
      </c>
      <c r="B92" s="275"/>
      <c r="C92" s="275"/>
      <c r="D92" s="275"/>
      <c r="E92" s="275"/>
      <c r="F92" s="275"/>
      <c r="G92" s="275"/>
      <c r="H92" s="132"/>
      <c r="I92" s="132"/>
    </row>
    <row r="93" spans="1:9">
      <c r="A93" s="274" t="s">
        <v>136</v>
      </c>
      <c r="B93" s="275"/>
      <c r="C93" s="275"/>
      <c r="D93" s="275"/>
      <c r="E93" s="275"/>
      <c r="F93" s="275"/>
      <c r="G93" s="275"/>
      <c r="H93" s="132"/>
      <c r="I93" s="132"/>
    </row>
    <row r="96" spans="1:9" ht="17.5">
      <c r="A96" s="48"/>
    </row>
    <row r="97" spans="1:3">
      <c r="A97" s="47"/>
    </row>
    <row r="98" spans="1:3" ht="15">
      <c r="A98" s="49"/>
    </row>
    <row r="99" spans="1:3">
      <c r="A99" s="50"/>
    </row>
    <row r="100" spans="1:3">
      <c r="A100" s="50"/>
    </row>
    <row r="101" spans="1:3">
      <c r="A101" s="50"/>
    </row>
    <row r="102" spans="1:3" ht="16.5" customHeight="1">
      <c r="A102" s="375"/>
      <c r="B102" s="375"/>
      <c r="C102" s="375"/>
    </row>
    <row r="106" spans="1:3" ht="15">
      <c r="A106" s="51"/>
    </row>
    <row r="107" spans="1:3">
      <c r="A107" s="386"/>
      <c r="B107" s="386"/>
      <c r="C107" s="386"/>
    </row>
    <row r="108" spans="1:3">
      <c r="A108" s="386"/>
      <c r="B108" s="386"/>
      <c r="C108" s="386"/>
    </row>
    <row r="126" spans="1:3" ht="15">
      <c r="A126" s="51"/>
    </row>
    <row r="127" spans="1:3" ht="14.25" customHeight="1">
      <c r="A127" s="385"/>
      <c r="B127" s="385"/>
      <c r="C127" s="385"/>
    </row>
    <row r="128" spans="1:3">
      <c r="A128" s="385"/>
      <c r="B128" s="385"/>
      <c r="C128" s="385"/>
    </row>
    <row r="145" spans="1:1" ht="15">
      <c r="A145" s="51"/>
    </row>
    <row r="146" spans="1:1">
      <c r="A146" s="52"/>
    </row>
    <row r="166" spans="1:3" ht="14.25" customHeight="1">
      <c r="A166" s="377"/>
      <c r="B166" s="377"/>
      <c r="C166" s="377"/>
    </row>
    <row r="167" spans="1:3" ht="14.25" customHeight="1">
      <c r="A167" s="377"/>
      <c r="B167" s="377"/>
      <c r="C167" s="377"/>
    </row>
    <row r="168" spans="1:3" ht="14.25" customHeight="1">
      <c r="A168" s="377"/>
      <c r="B168" s="377"/>
      <c r="C168" s="377"/>
    </row>
    <row r="169" spans="1:3" ht="14.25" customHeight="1">
      <c r="A169" s="377"/>
      <c r="B169" s="377"/>
      <c r="C169" s="377"/>
    </row>
    <row r="189" spans="1:3" ht="14.25" customHeight="1">
      <c r="A189" s="384"/>
      <c r="B189" s="384"/>
      <c r="C189" s="384"/>
    </row>
    <row r="190" spans="1:3" ht="14.25" customHeight="1">
      <c r="A190" s="384"/>
      <c r="B190" s="384"/>
      <c r="C190" s="384"/>
    </row>
    <row r="191" spans="1:3" ht="14.25" customHeight="1">
      <c r="A191" s="384"/>
      <c r="B191" s="384"/>
      <c r="C191" s="384"/>
    </row>
  </sheetData>
  <mergeCells count="3">
    <mergeCell ref="A64:A65"/>
    <mergeCell ref="A89:I89"/>
    <mergeCell ref="A90:I9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7C2A-9E40-435D-AB59-480170467E09}">
  <dimension ref="A1:F72"/>
  <sheetViews>
    <sheetView workbookViewId="0">
      <selection activeCell="L11" sqref="L11"/>
    </sheetView>
  </sheetViews>
  <sheetFormatPr defaultColWidth="8.4140625" defaultRowHeight="14"/>
  <cols>
    <col min="1" max="1" width="45.58203125" style="418" customWidth="1"/>
    <col min="2" max="2" width="17" style="418" customWidth="1"/>
    <col min="3" max="3" width="17.1640625" style="418" customWidth="1"/>
    <col min="4" max="4" width="17.6640625" style="418" customWidth="1"/>
    <col min="5" max="5" width="18.25" style="418" customWidth="1"/>
    <col min="6" max="6" width="17" style="418" customWidth="1"/>
    <col min="7" max="16384" width="8.4140625" style="418"/>
  </cols>
  <sheetData>
    <row r="1" spans="1:6" ht="18">
      <c r="A1" s="471" t="s">
        <v>298</v>
      </c>
      <c r="B1" s="417"/>
    </row>
    <row r="2" spans="1:6" ht="10" customHeight="1"/>
    <row r="3" spans="1:6" ht="30" customHeight="1">
      <c r="A3" s="419" t="s">
        <v>181</v>
      </c>
      <c r="B3" s="420" t="s">
        <v>182</v>
      </c>
      <c r="C3" s="420" t="s">
        <v>183</v>
      </c>
      <c r="D3" s="420" t="s">
        <v>184</v>
      </c>
      <c r="E3" s="420" t="s">
        <v>185</v>
      </c>
      <c r="F3" s="441" t="s">
        <v>5</v>
      </c>
    </row>
    <row r="4" spans="1:6" ht="10" customHeight="1"/>
    <row r="5" spans="1:6" ht="20.149999999999999" customHeight="1">
      <c r="A5" s="421" t="s">
        <v>186</v>
      </c>
      <c r="B5" s="422"/>
      <c r="C5" s="423">
        <v>1300000</v>
      </c>
      <c r="D5" s="423">
        <v>94158683</v>
      </c>
      <c r="E5" s="423">
        <v>31330968</v>
      </c>
      <c r="F5" s="424">
        <v>126789651</v>
      </c>
    </row>
    <row r="6" spans="1:6" ht="20.149999999999999" customHeight="1">
      <c r="A6" s="421" t="s">
        <v>187</v>
      </c>
      <c r="B6" s="422"/>
      <c r="C6" s="423"/>
      <c r="D6" s="423"/>
      <c r="E6" s="423">
        <v>89707049</v>
      </c>
      <c r="F6" s="424">
        <v>89707049</v>
      </c>
    </row>
    <row r="7" spans="1:6" ht="20.149999999999999" customHeight="1">
      <c r="A7" s="421" t="s">
        <v>209</v>
      </c>
      <c r="B7" s="422"/>
      <c r="C7" s="423"/>
      <c r="D7" s="423">
        <v>58527556</v>
      </c>
      <c r="E7" s="423">
        <v>371629</v>
      </c>
      <c r="F7" s="424">
        <v>58899186</v>
      </c>
    </row>
    <row r="8" spans="1:6" ht="20.149999999999999" customHeight="1">
      <c r="A8" s="421" t="s">
        <v>114</v>
      </c>
      <c r="B8" s="422"/>
      <c r="C8" s="423">
        <v>38448682</v>
      </c>
      <c r="D8" s="423"/>
      <c r="E8" s="423">
        <v>1186051</v>
      </c>
      <c r="F8" s="424">
        <v>39634733</v>
      </c>
    </row>
    <row r="9" spans="1:6" ht="20.149999999999999" customHeight="1">
      <c r="A9" s="421" t="s">
        <v>124</v>
      </c>
      <c r="B9" s="422"/>
      <c r="C9" s="423"/>
      <c r="D9" s="423"/>
      <c r="E9" s="423">
        <v>29235010</v>
      </c>
      <c r="F9" s="424">
        <v>29235010</v>
      </c>
    </row>
    <row r="10" spans="1:6" ht="20.149999999999999" customHeight="1">
      <c r="A10" s="421" t="s">
        <v>76</v>
      </c>
      <c r="B10" s="422"/>
      <c r="C10" s="423"/>
      <c r="D10" s="423"/>
      <c r="E10" s="423">
        <v>17960505</v>
      </c>
      <c r="F10" s="424">
        <v>17960505</v>
      </c>
    </row>
    <row r="11" spans="1:6" ht="20.149999999999999" customHeight="1">
      <c r="A11" s="421" t="s">
        <v>189</v>
      </c>
      <c r="B11" s="422"/>
      <c r="C11" s="423">
        <v>4544766</v>
      </c>
      <c r="D11" s="423">
        <v>4379562</v>
      </c>
      <c r="E11" s="423">
        <v>620809</v>
      </c>
      <c r="F11" s="424">
        <v>9545137</v>
      </c>
    </row>
    <row r="12" spans="1:6" ht="20.149999999999999" customHeight="1">
      <c r="A12" s="421" t="s">
        <v>208</v>
      </c>
      <c r="B12" s="422"/>
      <c r="C12" s="423">
        <v>8168807</v>
      </c>
      <c r="D12" s="423">
        <v>79</v>
      </c>
      <c r="E12" s="423">
        <v>125253</v>
      </c>
      <c r="F12" s="424">
        <v>8294139</v>
      </c>
    </row>
    <row r="13" spans="1:6" ht="20.149999999999999" customHeight="1">
      <c r="A13" s="421" t="s">
        <v>213</v>
      </c>
      <c r="B13" s="422"/>
      <c r="C13" s="423"/>
      <c r="D13" s="423">
        <v>7487862</v>
      </c>
      <c r="E13" s="423"/>
      <c r="F13" s="424">
        <v>7487862</v>
      </c>
    </row>
    <row r="14" spans="1:6" ht="20.149999999999999" customHeight="1">
      <c r="A14" s="421" t="s">
        <v>197</v>
      </c>
      <c r="B14" s="422"/>
      <c r="C14" s="423">
        <v>6807741</v>
      </c>
      <c r="D14" s="423">
        <v>5780</v>
      </c>
      <c r="E14" s="423"/>
      <c r="F14" s="424">
        <v>6813522</v>
      </c>
    </row>
    <row r="15" spans="1:6" ht="20.149999999999999" customHeight="1">
      <c r="A15" s="421" t="s">
        <v>193</v>
      </c>
      <c r="B15" s="422"/>
      <c r="C15" s="423"/>
      <c r="D15" s="423">
        <v>2267574</v>
      </c>
      <c r="E15" s="423">
        <v>4212858</v>
      </c>
      <c r="F15" s="424">
        <v>6480431</v>
      </c>
    </row>
    <row r="16" spans="1:6" ht="20.149999999999999" customHeight="1">
      <c r="A16" s="421" t="s">
        <v>206</v>
      </c>
      <c r="B16" s="422"/>
      <c r="C16" s="423">
        <v>2109705</v>
      </c>
      <c r="D16" s="423">
        <v>3205044</v>
      </c>
      <c r="E16" s="423"/>
      <c r="F16" s="424">
        <v>5314748</v>
      </c>
    </row>
    <row r="17" spans="1:6" ht="20.149999999999999" customHeight="1">
      <c r="A17" s="421" t="s">
        <v>201</v>
      </c>
      <c r="B17" s="422"/>
      <c r="C17" s="423"/>
      <c r="D17" s="423"/>
      <c r="E17" s="423">
        <v>5000000</v>
      </c>
      <c r="F17" s="424">
        <v>5000000</v>
      </c>
    </row>
    <row r="18" spans="1:6" ht="20.149999999999999" customHeight="1">
      <c r="A18" s="421" t="s">
        <v>199</v>
      </c>
      <c r="B18" s="422"/>
      <c r="C18" s="423"/>
      <c r="D18" s="423"/>
      <c r="E18" s="423">
        <v>4850000</v>
      </c>
      <c r="F18" s="424">
        <v>4850000</v>
      </c>
    </row>
    <row r="19" spans="1:6" ht="20.149999999999999" customHeight="1">
      <c r="A19" s="421" t="s">
        <v>113</v>
      </c>
      <c r="B19" s="422"/>
      <c r="C19" s="423">
        <v>579374</v>
      </c>
      <c r="D19" s="423">
        <v>3959833</v>
      </c>
      <c r="E19" s="423">
        <v>75408</v>
      </c>
      <c r="F19" s="424">
        <v>4614615</v>
      </c>
    </row>
    <row r="20" spans="1:6" ht="20.149999999999999" customHeight="1">
      <c r="A20" s="421" t="s">
        <v>195</v>
      </c>
      <c r="B20" s="422"/>
      <c r="C20" s="423"/>
      <c r="D20" s="423"/>
      <c r="E20" s="423">
        <v>4024187</v>
      </c>
      <c r="F20" s="424">
        <v>4024187</v>
      </c>
    </row>
    <row r="21" spans="1:6" ht="20.149999999999999" customHeight="1">
      <c r="A21" s="421" t="s">
        <v>191</v>
      </c>
      <c r="B21" s="422"/>
      <c r="C21" s="423">
        <v>3152916</v>
      </c>
      <c r="D21" s="423"/>
      <c r="E21" s="423">
        <v>860729</v>
      </c>
      <c r="F21" s="424">
        <v>4013645</v>
      </c>
    </row>
    <row r="22" spans="1:6" ht="20.149999999999999" customHeight="1">
      <c r="A22" s="421" t="s">
        <v>203</v>
      </c>
      <c r="B22" s="422"/>
      <c r="C22" s="423"/>
      <c r="D22" s="423">
        <v>3271028</v>
      </c>
      <c r="E22" s="423">
        <v>362713</v>
      </c>
      <c r="F22" s="424">
        <v>3633741</v>
      </c>
    </row>
    <row r="23" spans="1:6" ht="20.149999999999999" customHeight="1">
      <c r="A23" s="421" t="s">
        <v>77</v>
      </c>
      <c r="B23" s="422"/>
      <c r="C23" s="423"/>
      <c r="D23" s="423">
        <v>3000000</v>
      </c>
      <c r="E23" s="423"/>
      <c r="F23" s="424">
        <v>3000000</v>
      </c>
    </row>
    <row r="24" spans="1:6" ht="20.149999999999999" customHeight="1">
      <c r="A24" s="421" t="s">
        <v>205</v>
      </c>
      <c r="B24" s="422"/>
      <c r="C24" s="423">
        <v>2946301</v>
      </c>
      <c r="D24" s="423">
        <v>38</v>
      </c>
      <c r="E24" s="423"/>
      <c r="F24" s="424">
        <v>2946339</v>
      </c>
    </row>
    <row r="25" spans="1:6" ht="20.149999999999999" customHeight="1">
      <c r="A25" s="421" t="s">
        <v>120</v>
      </c>
      <c r="B25" s="422"/>
      <c r="C25" s="423"/>
      <c r="D25" s="423">
        <v>2713957</v>
      </c>
      <c r="E25" s="423">
        <v>87000</v>
      </c>
      <c r="F25" s="424">
        <v>2800957</v>
      </c>
    </row>
    <row r="26" spans="1:6" ht="20.149999999999999" customHeight="1">
      <c r="A26" s="421" t="s">
        <v>234</v>
      </c>
      <c r="B26" s="422"/>
      <c r="C26" s="423">
        <v>2780940</v>
      </c>
      <c r="D26" s="423">
        <v>89</v>
      </c>
      <c r="E26" s="423"/>
      <c r="F26" s="424">
        <v>2781028</v>
      </c>
    </row>
    <row r="27" spans="1:6" ht="20.149999999999999" customHeight="1">
      <c r="A27" s="421" t="s">
        <v>222</v>
      </c>
      <c r="B27" s="422"/>
      <c r="C27" s="423">
        <v>2414879</v>
      </c>
      <c r="D27" s="423">
        <v>92018</v>
      </c>
      <c r="E27" s="423"/>
      <c r="F27" s="424">
        <v>2506896</v>
      </c>
    </row>
    <row r="28" spans="1:6" ht="20.149999999999999" customHeight="1">
      <c r="A28" s="421" t="s">
        <v>207</v>
      </c>
      <c r="B28" s="422"/>
      <c r="C28" s="423">
        <v>2042598</v>
      </c>
      <c r="D28" s="423">
        <v>22654</v>
      </c>
      <c r="E28" s="423">
        <v>192111</v>
      </c>
      <c r="F28" s="424">
        <v>2257363</v>
      </c>
    </row>
    <row r="29" spans="1:6" ht="20.149999999999999" customHeight="1">
      <c r="A29" s="421" t="s">
        <v>226</v>
      </c>
      <c r="B29" s="422"/>
      <c r="C29" s="423">
        <v>59177</v>
      </c>
      <c r="D29" s="423">
        <v>982</v>
      </c>
      <c r="E29" s="423">
        <v>2027693</v>
      </c>
      <c r="F29" s="424">
        <v>2087852</v>
      </c>
    </row>
    <row r="30" spans="1:6" ht="20.149999999999999" customHeight="1">
      <c r="A30" s="421" t="s">
        <v>111</v>
      </c>
      <c r="B30" s="422"/>
      <c r="C30" s="423"/>
      <c r="D30" s="423"/>
      <c r="E30" s="423">
        <v>2040816</v>
      </c>
      <c r="F30" s="424">
        <v>2040816</v>
      </c>
    </row>
    <row r="31" spans="1:6" ht="20.149999999999999" customHeight="1">
      <c r="A31" s="421" t="s">
        <v>64</v>
      </c>
      <c r="B31" s="422"/>
      <c r="C31" s="423"/>
      <c r="D31" s="423">
        <v>1805054</v>
      </c>
      <c r="E31" s="423">
        <v>72287</v>
      </c>
      <c r="F31" s="424">
        <v>1877341</v>
      </c>
    </row>
    <row r="32" spans="1:6" ht="20.149999999999999" customHeight="1">
      <c r="A32" s="421" t="s">
        <v>211</v>
      </c>
      <c r="B32" s="422"/>
      <c r="C32" s="423">
        <v>11723</v>
      </c>
      <c r="D32" s="423">
        <v>1049318</v>
      </c>
      <c r="E32" s="423">
        <v>631858</v>
      </c>
      <c r="F32" s="424">
        <v>1692899</v>
      </c>
    </row>
    <row r="33" spans="1:6" ht="20.149999999999999" customHeight="1">
      <c r="A33" s="421" t="s">
        <v>188</v>
      </c>
      <c r="B33" s="422"/>
      <c r="C33" s="423">
        <v>88905</v>
      </c>
      <c r="D33" s="423">
        <v>208333</v>
      </c>
      <c r="E33" s="423">
        <v>1049185</v>
      </c>
      <c r="F33" s="424">
        <v>1346424</v>
      </c>
    </row>
    <row r="34" spans="1:6" ht="20.149999999999999" customHeight="1">
      <c r="A34" s="421" t="s">
        <v>214</v>
      </c>
      <c r="B34" s="422"/>
      <c r="C34" s="423">
        <v>993809</v>
      </c>
      <c r="D34" s="423">
        <v>192</v>
      </c>
      <c r="E34" s="423"/>
      <c r="F34" s="424">
        <v>994001</v>
      </c>
    </row>
    <row r="35" spans="1:6" ht="20.149999999999999" customHeight="1">
      <c r="A35" s="421" t="s">
        <v>219</v>
      </c>
      <c r="B35" s="422"/>
      <c r="C35" s="423"/>
      <c r="D35" s="423">
        <v>643501</v>
      </c>
      <c r="E35" s="423"/>
      <c r="F35" s="424">
        <v>643501</v>
      </c>
    </row>
    <row r="36" spans="1:6" ht="20.149999999999999" customHeight="1">
      <c r="A36" s="421" t="s">
        <v>223</v>
      </c>
      <c r="B36" s="422"/>
      <c r="C36" s="423">
        <v>600962</v>
      </c>
      <c r="D36" s="423"/>
      <c r="E36" s="423"/>
      <c r="F36" s="424">
        <v>600962</v>
      </c>
    </row>
    <row r="37" spans="1:6" ht="20.149999999999999" customHeight="1">
      <c r="A37" s="421" t="s">
        <v>198</v>
      </c>
      <c r="B37" s="422"/>
      <c r="C37" s="423">
        <v>536016</v>
      </c>
      <c r="D37" s="423"/>
      <c r="E37" s="423">
        <v>25000</v>
      </c>
      <c r="F37" s="424">
        <v>561016</v>
      </c>
    </row>
    <row r="38" spans="1:6" ht="20.149999999999999" customHeight="1">
      <c r="A38" s="421" t="s">
        <v>240</v>
      </c>
      <c r="B38" s="422"/>
      <c r="C38" s="423">
        <v>480008</v>
      </c>
      <c r="D38" s="423">
        <v>1041</v>
      </c>
      <c r="E38" s="423"/>
      <c r="F38" s="424">
        <v>481050</v>
      </c>
    </row>
    <row r="39" spans="1:6" ht="20.149999999999999" customHeight="1">
      <c r="A39" s="421" t="s">
        <v>227</v>
      </c>
      <c r="B39" s="422"/>
      <c r="C39" s="423"/>
      <c r="D39" s="423">
        <v>266667</v>
      </c>
      <c r="E39" s="423">
        <v>164543</v>
      </c>
      <c r="F39" s="424">
        <v>431210</v>
      </c>
    </row>
    <row r="40" spans="1:6" ht="20.149999999999999" customHeight="1">
      <c r="A40" s="421" t="s">
        <v>200</v>
      </c>
      <c r="B40" s="422"/>
      <c r="C40" s="423">
        <v>396715</v>
      </c>
      <c r="D40" s="423">
        <v>8036</v>
      </c>
      <c r="E40" s="423"/>
      <c r="F40" s="424">
        <v>404751</v>
      </c>
    </row>
    <row r="41" spans="1:6" ht="20.149999999999999" customHeight="1">
      <c r="A41" s="421" t="s">
        <v>215</v>
      </c>
      <c r="B41" s="422"/>
      <c r="C41" s="423">
        <v>168759</v>
      </c>
      <c r="D41" s="423">
        <v>224</v>
      </c>
      <c r="E41" s="423">
        <v>191250</v>
      </c>
      <c r="F41" s="424">
        <v>360234</v>
      </c>
    </row>
    <row r="42" spans="1:6" ht="20.149999999999999" customHeight="1">
      <c r="A42" s="421" t="s">
        <v>293</v>
      </c>
      <c r="B42" s="422"/>
      <c r="C42" s="423">
        <v>114583</v>
      </c>
      <c r="D42" s="423"/>
      <c r="E42" s="423">
        <v>229167</v>
      </c>
      <c r="F42" s="424">
        <v>343750</v>
      </c>
    </row>
    <row r="43" spans="1:6" ht="20.149999999999999" customHeight="1">
      <c r="A43" s="421" t="s">
        <v>210</v>
      </c>
      <c r="B43" s="422"/>
      <c r="C43" s="423"/>
      <c r="D43" s="423">
        <v>291375</v>
      </c>
      <c r="E43" s="423">
        <v>17708</v>
      </c>
      <c r="F43" s="424">
        <v>309084</v>
      </c>
    </row>
    <row r="44" spans="1:6" ht="20.149999999999999" customHeight="1">
      <c r="A44" s="421" t="s">
        <v>105</v>
      </c>
      <c r="B44" s="422"/>
      <c r="C44" s="423"/>
      <c r="D44" s="423">
        <v>300000</v>
      </c>
      <c r="E44" s="423"/>
      <c r="F44" s="424">
        <v>300000</v>
      </c>
    </row>
    <row r="45" spans="1:6" ht="20.149999999999999" customHeight="1">
      <c r="A45" s="421" t="s">
        <v>104</v>
      </c>
      <c r="B45" s="422"/>
      <c r="C45" s="423"/>
      <c r="D45" s="423">
        <v>300000</v>
      </c>
      <c r="E45" s="423"/>
      <c r="F45" s="424">
        <v>300000</v>
      </c>
    </row>
    <row r="46" spans="1:6" ht="20.149999999999999" customHeight="1">
      <c r="A46" s="421" t="s">
        <v>299</v>
      </c>
      <c r="B46" s="422"/>
      <c r="C46" s="423"/>
      <c r="D46" s="423"/>
      <c r="E46" s="423">
        <v>280000</v>
      </c>
      <c r="F46" s="424">
        <v>280000</v>
      </c>
    </row>
    <row r="47" spans="1:6" ht="20.149999999999999" customHeight="1">
      <c r="A47" s="421" t="s">
        <v>224</v>
      </c>
      <c r="B47" s="422"/>
      <c r="C47" s="423"/>
      <c r="D47" s="423"/>
      <c r="E47" s="423">
        <v>214000</v>
      </c>
      <c r="F47" s="424">
        <v>214000</v>
      </c>
    </row>
    <row r="48" spans="1:6" ht="20.149999999999999" customHeight="1">
      <c r="A48" s="421" t="s">
        <v>217</v>
      </c>
      <c r="B48" s="422"/>
      <c r="C48" s="423"/>
      <c r="D48" s="423"/>
      <c r="E48" s="423">
        <v>190199</v>
      </c>
      <c r="F48" s="424">
        <v>190199</v>
      </c>
    </row>
    <row r="49" spans="1:6" ht="20.149999999999999" customHeight="1">
      <c r="A49" s="421" t="s">
        <v>196</v>
      </c>
      <c r="B49" s="422"/>
      <c r="C49" s="423"/>
      <c r="D49" s="423"/>
      <c r="E49" s="423">
        <v>172011</v>
      </c>
      <c r="F49" s="424">
        <v>172011</v>
      </c>
    </row>
    <row r="50" spans="1:6" ht="20.149999999999999" customHeight="1">
      <c r="A50" s="421" t="s">
        <v>218</v>
      </c>
      <c r="B50" s="422"/>
      <c r="C50" s="423">
        <v>76351</v>
      </c>
      <c r="D50" s="423">
        <v>62578</v>
      </c>
      <c r="E50" s="423">
        <v>29804</v>
      </c>
      <c r="F50" s="424">
        <v>168733</v>
      </c>
    </row>
    <row r="51" spans="1:6" ht="20.149999999999999" customHeight="1">
      <c r="A51" s="421" t="s">
        <v>202</v>
      </c>
      <c r="B51" s="422"/>
      <c r="C51" s="423">
        <v>136637</v>
      </c>
      <c r="D51" s="423"/>
      <c r="E51" s="423"/>
      <c r="F51" s="424">
        <v>136637</v>
      </c>
    </row>
    <row r="52" spans="1:6" ht="20.149999999999999" customHeight="1">
      <c r="A52" s="421" t="s">
        <v>121</v>
      </c>
      <c r="B52" s="422"/>
      <c r="C52" s="423"/>
      <c r="D52" s="423">
        <v>15261</v>
      </c>
      <c r="E52" s="423">
        <v>115736</v>
      </c>
      <c r="F52" s="424">
        <v>130997</v>
      </c>
    </row>
    <row r="53" spans="1:6" ht="20.149999999999999" customHeight="1">
      <c r="A53" s="421" t="s">
        <v>242</v>
      </c>
      <c r="B53" s="422"/>
      <c r="C53" s="423">
        <v>117371</v>
      </c>
      <c r="D53" s="423"/>
      <c r="E53" s="423"/>
      <c r="F53" s="424">
        <v>117371</v>
      </c>
    </row>
    <row r="54" spans="1:6" ht="20.149999999999999" customHeight="1">
      <c r="A54" s="421" t="s">
        <v>295</v>
      </c>
      <c r="B54" s="422"/>
      <c r="C54" s="423">
        <v>105815</v>
      </c>
      <c r="D54" s="423"/>
      <c r="E54" s="423"/>
      <c r="F54" s="424">
        <v>105815</v>
      </c>
    </row>
    <row r="55" spans="1:6" ht="20.149999999999999" customHeight="1">
      <c r="A55" s="421" t="s">
        <v>300</v>
      </c>
      <c r="B55" s="422"/>
      <c r="C55" s="423"/>
      <c r="D55" s="423">
        <v>105485</v>
      </c>
      <c r="E55" s="423"/>
      <c r="F55" s="424">
        <v>105485</v>
      </c>
    </row>
    <row r="56" spans="1:6" ht="20.149999999999999" customHeight="1">
      <c r="A56" s="421" t="s">
        <v>101</v>
      </c>
      <c r="B56" s="422"/>
      <c r="C56" s="423"/>
      <c r="D56" s="423"/>
      <c r="E56" s="423">
        <v>98000</v>
      </c>
      <c r="F56" s="424">
        <v>98000</v>
      </c>
    </row>
    <row r="57" spans="1:6" ht="20.149999999999999" customHeight="1">
      <c r="A57" s="421" t="s">
        <v>131</v>
      </c>
      <c r="B57" s="422"/>
      <c r="C57" s="423"/>
      <c r="D57" s="423"/>
      <c r="E57" s="423">
        <v>77642</v>
      </c>
      <c r="F57" s="424">
        <v>77642</v>
      </c>
    </row>
    <row r="58" spans="1:6" ht="20.149999999999999" customHeight="1">
      <c r="A58" s="421" t="s">
        <v>283</v>
      </c>
      <c r="B58" s="422"/>
      <c r="C58" s="423"/>
      <c r="D58" s="423"/>
      <c r="E58" s="423">
        <v>70340</v>
      </c>
      <c r="F58" s="424">
        <v>70340</v>
      </c>
    </row>
    <row r="59" spans="1:6" ht="20.149999999999999" customHeight="1">
      <c r="A59" s="421" t="s">
        <v>118</v>
      </c>
      <c r="B59" s="422"/>
      <c r="C59" s="423"/>
      <c r="D59" s="423">
        <v>58548</v>
      </c>
      <c r="E59" s="423"/>
      <c r="F59" s="424">
        <v>58548</v>
      </c>
    </row>
    <row r="60" spans="1:6" ht="20.149999999999999" customHeight="1">
      <c r="A60" s="421" t="s">
        <v>102</v>
      </c>
      <c r="B60" s="422"/>
      <c r="C60" s="423"/>
      <c r="D60" s="423"/>
      <c r="E60" s="423">
        <v>32650</v>
      </c>
      <c r="F60" s="424">
        <v>32650</v>
      </c>
    </row>
    <row r="61" spans="1:6" ht="20.149999999999999" customHeight="1">
      <c r="A61" s="421" t="s">
        <v>247</v>
      </c>
      <c r="B61" s="422"/>
      <c r="C61" s="423">
        <v>243101</v>
      </c>
      <c r="D61" s="423">
        <v>151348</v>
      </c>
      <c r="E61" s="423">
        <v>102371</v>
      </c>
      <c r="F61" s="424">
        <v>496819</v>
      </c>
    </row>
    <row r="62" spans="1:6" ht="10" customHeight="1">
      <c r="A62" s="425"/>
      <c r="B62" s="425"/>
      <c r="C62" s="426"/>
      <c r="D62" s="426"/>
      <c r="E62" s="426"/>
      <c r="F62" s="427"/>
    </row>
    <row r="63" spans="1:6" s="431" customFormat="1" ht="20.149999999999999" customHeight="1">
      <c r="A63" s="428" t="s">
        <v>248</v>
      </c>
      <c r="B63" s="428"/>
      <c r="C63" s="429">
        <v>79426641</v>
      </c>
      <c r="D63" s="429">
        <v>188359702</v>
      </c>
      <c r="E63" s="429">
        <v>198034539</v>
      </c>
      <c r="F63" s="430">
        <v>465820882</v>
      </c>
    </row>
    <row r="64" spans="1:6" ht="10" customHeight="1">
      <c r="A64" s="425"/>
      <c r="B64" s="425"/>
      <c r="C64" s="426"/>
      <c r="D64" s="426"/>
      <c r="E64" s="426"/>
      <c r="F64" s="426"/>
    </row>
    <row r="65" spans="1:6" s="431" customFormat="1" ht="20.149999999999999" customHeight="1">
      <c r="A65" s="432" t="s">
        <v>249</v>
      </c>
      <c r="B65" s="433">
        <f>B67-B63</f>
        <v>92667560</v>
      </c>
      <c r="C65" s="433">
        <f t="shared" ref="C65:F65" si="0">C67-C63</f>
        <v>15535481</v>
      </c>
      <c r="D65" s="433">
        <f t="shared" si="0"/>
        <v>-27357228.657185674</v>
      </c>
      <c r="E65" s="433">
        <f t="shared" si="0"/>
        <v>10937294.156022549</v>
      </c>
      <c r="F65" s="434">
        <f t="shared" si="0"/>
        <v>91783106.498836875</v>
      </c>
    </row>
    <row r="66" spans="1:6" ht="10" customHeight="1">
      <c r="A66" s="425"/>
      <c r="B66" s="425"/>
      <c r="C66" s="426"/>
      <c r="D66" s="426"/>
      <c r="E66" s="426"/>
      <c r="F66" s="426"/>
    </row>
    <row r="67" spans="1:6" s="431" customFormat="1" ht="20.149999999999999" customHeight="1">
      <c r="A67" s="435" t="s">
        <v>5</v>
      </c>
      <c r="B67" s="436">
        <v>92667560</v>
      </c>
      <c r="C67" s="436">
        <v>94962122</v>
      </c>
      <c r="D67" s="436">
        <v>161002473.34281433</v>
      </c>
      <c r="E67" s="436">
        <f>F67-SUM(B67:D67)</f>
        <v>208971833.15602255</v>
      </c>
      <c r="F67" s="436">
        <v>557603988.49883687</v>
      </c>
    </row>
    <row r="68" spans="1:6" ht="10" customHeight="1"/>
    <row r="69" spans="1:6">
      <c r="A69" s="437" t="s">
        <v>250</v>
      </c>
    </row>
    <row r="70" spans="1:6" ht="16" customHeight="1">
      <c r="A70" s="437" t="s">
        <v>251</v>
      </c>
      <c r="B70" s="437"/>
      <c r="C70" s="437"/>
      <c r="D70" s="437"/>
      <c r="E70" s="437"/>
      <c r="F70" s="437"/>
    </row>
    <row r="71" spans="1:6" ht="16" customHeight="1">
      <c r="A71" s="437" t="s">
        <v>301</v>
      </c>
      <c r="B71" s="437"/>
      <c r="C71" s="437"/>
      <c r="D71" s="437"/>
      <c r="E71" s="437"/>
      <c r="F71" s="437"/>
    </row>
    <row r="72" spans="1:6" ht="28" customHeight="1">
      <c r="A72" s="438" t="s">
        <v>253</v>
      </c>
      <c r="B72" s="438"/>
      <c r="C72" s="438"/>
      <c r="D72" s="438"/>
      <c r="E72" s="438"/>
      <c r="F72" s="438"/>
    </row>
  </sheetData>
  <mergeCells count="1">
    <mergeCell ref="A72:F7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1712-3854-4A75-B65E-7699A40E826B}">
  <dimension ref="A1:I158"/>
  <sheetViews>
    <sheetView topLeftCell="B1" workbookViewId="0">
      <selection activeCell="J24" sqref="J24"/>
    </sheetView>
  </sheetViews>
  <sheetFormatPr defaultColWidth="19" defaultRowHeight="14"/>
  <cols>
    <col min="1" max="1" width="31" bestFit="1" customWidth="1"/>
    <col min="2" max="2" width="27.08203125" bestFit="1" customWidth="1"/>
    <col min="3" max="3" width="10.83203125" bestFit="1" customWidth="1"/>
    <col min="4" max="4" width="12.75" bestFit="1" customWidth="1"/>
    <col min="5" max="5" width="10.83203125" bestFit="1" customWidth="1"/>
    <col min="6" max="6" width="19.08203125" customWidth="1"/>
    <col min="8" max="8" width="9.75" customWidth="1"/>
    <col min="9" max="9" width="8.75" customWidth="1"/>
    <col min="13" max="13" width="25.83203125" customWidth="1"/>
    <col min="14" max="14" width="11.25" customWidth="1"/>
    <col min="15" max="15" width="14.83203125" customWidth="1"/>
    <col min="16" max="16" width="15.58203125" customWidth="1"/>
    <col min="17" max="17" width="15.25" customWidth="1"/>
    <col min="18" max="18" width="13.58203125" customWidth="1"/>
    <col min="19" max="19" width="13.5" customWidth="1"/>
    <col min="20" max="20" width="8.33203125" customWidth="1"/>
    <col min="21" max="21" width="6.58203125" customWidth="1"/>
  </cols>
  <sheetData>
    <row r="1" spans="1:9">
      <c r="A1" s="374"/>
    </row>
    <row r="2" spans="1:9" ht="15.5">
      <c r="A2" s="131" t="s">
        <v>138</v>
      </c>
      <c r="B2" s="132"/>
      <c r="C2" s="132"/>
      <c r="D2" s="132"/>
      <c r="E2" s="132"/>
      <c r="F2" s="132"/>
      <c r="G2" s="133"/>
      <c r="H2" s="132"/>
      <c r="I2" s="132"/>
    </row>
    <row r="3" spans="1:9" ht="15.5">
      <c r="A3" s="131"/>
      <c r="B3" s="132"/>
      <c r="C3" s="132"/>
      <c r="D3" s="132"/>
      <c r="E3" s="132"/>
      <c r="F3" s="132"/>
      <c r="G3" s="133"/>
      <c r="H3" s="132"/>
      <c r="I3" s="132"/>
    </row>
    <row r="4" spans="1:9">
      <c r="A4" s="132"/>
      <c r="B4" s="132"/>
      <c r="C4" s="56" t="s">
        <v>8</v>
      </c>
      <c r="D4" s="56" t="s">
        <v>9</v>
      </c>
      <c r="E4" s="56" t="s">
        <v>10</v>
      </c>
      <c r="F4" s="56" t="s">
        <v>11</v>
      </c>
      <c r="G4" s="133"/>
      <c r="H4" s="132"/>
      <c r="I4" s="132"/>
    </row>
    <row r="5" spans="1:9" ht="62.5">
      <c r="A5" s="294" t="s">
        <v>0</v>
      </c>
      <c r="B5" s="295"/>
      <c r="C5" s="255" t="s">
        <v>1</v>
      </c>
      <c r="D5" s="255" t="s">
        <v>2</v>
      </c>
      <c r="E5" s="255" t="s">
        <v>3</v>
      </c>
      <c r="F5" s="255" t="s">
        <v>4</v>
      </c>
      <c r="G5" s="296" t="s">
        <v>5</v>
      </c>
      <c r="H5" s="283" t="s">
        <v>6</v>
      </c>
      <c r="I5" s="318" t="s">
        <v>7</v>
      </c>
    </row>
    <row r="6" spans="1:9">
      <c r="A6" s="298"/>
      <c r="B6" s="299"/>
      <c r="C6" s="297"/>
      <c r="D6" s="297"/>
      <c r="E6" s="297"/>
      <c r="F6" s="297"/>
      <c r="G6" s="300"/>
      <c r="H6" s="299"/>
      <c r="I6" s="299"/>
    </row>
    <row r="7" spans="1:9">
      <c r="A7" s="401" t="s">
        <v>139</v>
      </c>
      <c r="B7" s="268" t="s">
        <v>14</v>
      </c>
      <c r="C7" s="150">
        <v>7792075.108</v>
      </c>
      <c r="D7" s="151">
        <v>14082247.6812</v>
      </c>
      <c r="E7" s="150">
        <v>4297691.8092999989</v>
      </c>
      <c r="F7" s="151">
        <v>4681985.4002999999</v>
      </c>
      <c r="G7" s="301">
        <f>SUM(C7:F7)</f>
        <v>30853999.998799998</v>
      </c>
      <c r="H7" s="302">
        <f>G7/G50</f>
        <v>1.2395967181595319E-2</v>
      </c>
      <c r="I7" s="325"/>
    </row>
    <row r="8" spans="1:9">
      <c r="A8" s="411"/>
      <c r="B8" s="303" t="s">
        <v>12</v>
      </c>
      <c r="C8" s="152">
        <v>5896937.2632999988</v>
      </c>
      <c r="D8" s="304">
        <v>8600386.3166000005</v>
      </c>
      <c r="E8" s="305">
        <v>2607046.2971000001</v>
      </c>
      <c r="F8" s="89">
        <v>2144485.0803999999</v>
      </c>
      <c r="G8" s="306">
        <f>SUM(C8:F8)</f>
        <v>19248854.957400002</v>
      </c>
      <c r="H8" s="273">
        <f>G8/G51</f>
        <v>2.6230424547442316E-2</v>
      </c>
      <c r="I8" s="324">
        <f>G8/G7</f>
        <v>0.62386902697052715</v>
      </c>
    </row>
    <row r="9" spans="1:9">
      <c r="A9" s="307" t="s">
        <v>34</v>
      </c>
      <c r="B9" s="179" t="s">
        <v>14</v>
      </c>
      <c r="C9" s="327">
        <f>C7</f>
        <v>7792075.108</v>
      </c>
      <c r="D9" s="328">
        <f t="shared" ref="D9:G9" si="0">D7</f>
        <v>14082247.6812</v>
      </c>
      <c r="E9" s="327">
        <f t="shared" si="0"/>
        <v>4297691.8092999989</v>
      </c>
      <c r="F9" s="328">
        <f t="shared" si="0"/>
        <v>4681985.4002999999</v>
      </c>
      <c r="G9" s="329">
        <f t="shared" si="0"/>
        <v>30853999.998799998</v>
      </c>
      <c r="H9" s="309">
        <f>G9/G50</f>
        <v>1.2395967181595319E-2</v>
      </c>
      <c r="I9" s="273"/>
    </row>
    <row r="10" spans="1:9">
      <c r="A10" s="179"/>
      <c r="B10" s="179" t="s">
        <v>12</v>
      </c>
      <c r="C10" s="308">
        <f>C8</f>
        <v>5896937.2632999988</v>
      </c>
      <c r="D10" s="211">
        <f t="shared" ref="D10:G10" si="1">D8</f>
        <v>8600386.3166000005</v>
      </c>
      <c r="E10" s="308">
        <f t="shared" si="1"/>
        <v>2607046.2971000001</v>
      </c>
      <c r="F10" s="211">
        <f t="shared" si="1"/>
        <v>2144485.0803999999</v>
      </c>
      <c r="G10" s="330">
        <f t="shared" si="1"/>
        <v>19248854.957400002</v>
      </c>
      <c r="H10" s="273">
        <f>G10/G51</f>
        <v>2.6230424547442316E-2</v>
      </c>
      <c r="I10" s="273">
        <f>G10/G9</f>
        <v>0.62386902697052715</v>
      </c>
    </row>
    <row r="11" spans="1:9">
      <c r="A11" s="132"/>
      <c r="B11" s="132"/>
      <c r="C11" s="311"/>
      <c r="D11" s="311"/>
      <c r="E11" s="311"/>
      <c r="F11" s="311"/>
      <c r="G11" s="261"/>
      <c r="H11" s="273"/>
      <c r="I11" s="273"/>
    </row>
    <row r="12" spans="1:9" ht="15.5">
      <c r="A12" s="265" t="s">
        <v>140</v>
      </c>
      <c r="B12" s="132"/>
      <c r="C12" s="311"/>
      <c r="D12" s="311"/>
      <c r="E12" s="311"/>
      <c r="F12" s="311"/>
      <c r="G12" s="312"/>
      <c r="H12" s="273"/>
      <c r="I12" s="273"/>
    </row>
    <row r="13" spans="1:9">
      <c r="A13" s="401" t="s">
        <v>141</v>
      </c>
      <c r="B13" s="268" t="s">
        <v>14</v>
      </c>
      <c r="C13" s="150">
        <v>4650354.5418999996</v>
      </c>
      <c r="D13" s="151">
        <v>16795408.270599999</v>
      </c>
      <c r="E13" s="150">
        <v>5060790.7308</v>
      </c>
      <c r="F13" s="151">
        <v>2325177.4580000001</v>
      </c>
      <c r="G13" s="315">
        <f>SUM(C13:F13)</f>
        <v>28831731.0013</v>
      </c>
      <c r="H13" s="302">
        <f>G13/G50</f>
        <v>1.1583496185084573E-2</v>
      </c>
      <c r="I13" s="325"/>
    </row>
    <row r="14" spans="1:9">
      <c r="A14" s="414"/>
      <c r="B14" s="258" t="s">
        <v>12</v>
      </c>
      <c r="C14" s="161"/>
      <c r="D14" s="162">
        <v>4464572.6346000005</v>
      </c>
      <c r="E14" s="161">
        <v>1813178.2063000002</v>
      </c>
      <c r="F14" s="162"/>
      <c r="G14" s="313">
        <f>SUM(C14:F14)</f>
        <v>6277750.8409000002</v>
      </c>
      <c r="H14" s="314">
        <f t="shared" ref="H14" si="2">G14/G51</f>
        <v>8.5546942986634775E-3</v>
      </c>
      <c r="I14" s="326">
        <f>G14/G13</f>
        <v>0.21773756284757725</v>
      </c>
    </row>
    <row r="15" spans="1:9">
      <c r="A15" s="132" t="s">
        <v>142</v>
      </c>
      <c r="B15" s="268" t="s">
        <v>14</v>
      </c>
      <c r="C15" s="150">
        <v>27773209.526700001</v>
      </c>
      <c r="D15" s="151">
        <v>0</v>
      </c>
      <c r="E15" s="150">
        <v>0</v>
      </c>
      <c r="F15" s="151">
        <v>130726491.485</v>
      </c>
      <c r="G15" s="315">
        <f t="shared" ref="G15:G30" si="3">SUM(C15:F15)</f>
        <v>158499701.0117</v>
      </c>
      <c r="H15" s="302">
        <f>G15/G50</f>
        <v>6.3679169381931647E-2</v>
      </c>
      <c r="I15" s="273"/>
    </row>
    <row r="16" spans="1:9">
      <c r="A16" s="258"/>
      <c r="B16" s="258" t="s">
        <v>12</v>
      </c>
      <c r="C16" s="161">
        <v>17417101.489700001</v>
      </c>
      <c r="D16" s="162">
        <v>0</v>
      </c>
      <c r="E16" s="161">
        <v>0</v>
      </c>
      <c r="F16" s="162">
        <v>32543798.129500002</v>
      </c>
      <c r="G16" s="313">
        <f t="shared" si="3"/>
        <v>49960899.619200006</v>
      </c>
      <c r="H16" s="314">
        <f>G16/G51</f>
        <v>6.8081743598985361E-2</v>
      </c>
      <c r="I16" s="273">
        <f>G16/G15</f>
        <v>0.31521131775202549</v>
      </c>
    </row>
    <row r="17" spans="1:9">
      <c r="A17" s="132" t="s">
        <v>143</v>
      </c>
      <c r="B17" s="132" t="s">
        <v>14</v>
      </c>
      <c r="C17" s="150">
        <v>7117657.5</v>
      </c>
      <c r="D17" s="151">
        <v>0</v>
      </c>
      <c r="E17" s="150">
        <v>0</v>
      </c>
      <c r="F17" s="151">
        <v>1323418.6000000001</v>
      </c>
      <c r="G17" s="315">
        <f t="shared" si="3"/>
        <v>8441076.0999999996</v>
      </c>
      <c r="H17" s="302">
        <f>G17/G50</f>
        <v>3.391304282006164E-3</v>
      </c>
      <c r="I17" s="325"/>
    </row>
    <row r="18" spans="1:9">
      <c r="A18" s="258"/>
      <c r="B18" s="258" t="s">
        <v>12</v>
      </c>
      <c r="C18" s="161">
        <v>1417482.6496000001</v>
      </c>
      <c r="D18" s="162">
        <v>0</v>
      </c>
      <c r="E18" s="161">
        <v>0</v>
      </c>
      <c r="F18" s="162">
        <v>593041.73010000004</v>
      </c>
      <c r="G18" s="313">
        <f t="shared" si="3"/>
        <v>2010524.3797000002</v>
      </c>
      <c r="H18" s="273">
        <f>G18/G51</f>
        <v>2.739742605948621E-3</v>
      </c>
      <c r="I18" s="273">
        <f>G18/G17</f>
        <v>0.23818342067784465</v>
      </c>
    </row>
    <row r="19" spans="1:9">
      <c r="A19" s="132" t="s">
        <v>144</v>
      </c>
      <c r="B19" s="132" t="s">
        <v>14</v>
      </c>
      <c r="C19" s="150">
        <v>45150234.51910001</v>
      </c>
      <c r="D19" s="151">
        <v>242610401.57040003</v>
      </c>
      <c r="E19" s="150">
        <v>57771553.055100001</v>
      </c>
      <c r="F19" s="151">
        <v>27304785.963099997</v>
      </c>
      <c r="G19" s="315">
        <f t="shared" si="3"/>
        <v>372836975.10770011</v>
      </c>
      <c r="H19" s="302">
        <f>G19/G50</f>
        <v>0.14979175820639373</v>
      </c>
      <c r="I19" s="325"/>
    </row>
    <row r="20" spans="1:9">
      <c r="A20" s="258"/>
      <c r="B20" s="132" t="s">
        <v>12</v>
      </c>
      <c r="C20" s="161">
        <v>28551554.874700002</v>
      </c>
      <c r="D20" s="162">
        <v>75712381.037800014</v>
      </c>
      <c r="E20" s="161">
        <v>10381007.631299997</v>
      </c>
      <c r="F20" s="162">
        <v>6013999.812099997</v>
      </c>
      <c r="G20" s="313">
        <f t="shared" si="3"/>
        <v>120658943.35590002</v>
      </c>
      <c r="H20" s="314">
        <f>G20/G51</f>
        <v>0.16442200414910024</v>
      </c>
      <c r="I20" s="273">
        <f>G20/G19</f>
        <v>0.32362386622476402</v>
      </c>
    </row>
    <row r="21" spans="1:9">
      <c r="A21" s="132" t="s">
        <v>145</v>
      </c>
      <c r="B21" s="268" t="s">
        <v>14</v>
      </c>
      <c r="C21" s="150">
        <v>99350809.708600029</v>
      </c>
      <c r="D21" s="151">
        <v>467812048.44910002</v>
      </c>
      <c r="E21" s="150">
        <v>44905869.844799995</v>
      </c>
      <c r="F21" s="151">
        <v>67557322.346400008</v>
      </c>
      <c r="G21" s="315">
        <f t="shared" si="3"/>
        <v>679626050.34890008</v>
      </c>
      <c r="H21" s="302">
        <f>G21/G50</f>
        <v>0.27304797485609233</v>
      </c>
      <c r="I21" s="325"/>
    </row>
    <row r="22" spans="1:9">
      <c r="A22" s="132"/>
      <c r="B22" s="132" t="s">
        <v>12</v>
      </c>
      <c r="C22" s="161">
        <v>44164917.371100001</v>
      </c>
      <c r="D22" s="162">
        <v>101044256.68450001</v>
      </c>
      <c r="E22" s="161">
        <v>14797153.850100001</v>
      </c>
      <c r="F22" s="162">
        <v>11648984.536400001</v>
      </c>
      <c r="G22" s="313">
        <f t="shared" si="3"/>
        <v>171655312.44210002</v>
      </c>
      <c r="H22" s="314">
        <f>G22/G51</f>
        <v>0.23391478252316358</v>
      </c>
      <c r="I22" s="273">
        <f>G22/G21</f>
        <v>0.25257317955069147</v>
      </c>
    </row>
    <row r="23" spans="1:9" ht="15">
      <c r="A23" s="268" t="s">
        <v>146</v>
      </c>
      <c r="B23" s="268" t="s">
        <v>14</v>
      </c>
      <c r="C23" s="322">
        <v>8689749.9213000014</v>
      </c>
      <c r="D23" s="151">
        <v>3634288.2272999999</v>
      </c>
      <c r="E23" s="150">
        <v>0</v>
      </c>
      <c r="F23" s="151">
        <v>0</v>
      </c>
      <c r="G23" s="315">
        <f t="shared" si="3"/>
        <v>12324038.148600001</v>
      </c>
      <c r="H23" s="302">
        <f>G23/G50</f>
        <v>4.9513311869033502E-3</v>
      </c>
      <c r="I23" s="325"/>
    </row>
    <row r="24" spans="1:9">
      <c r="A24" s="258"/>
      <c r="B24" s="258" t="s">
        <v>12</v>
      </c>
      <c r="C24" s="323">
        <v>5686061.678199999</v>
      </c>
      <c r="D24" s="162">
        <v>3312117.7202999997</v>
      </c>
      <c r="E24" s="161">
        <v>0</v>
      </c>
      <c r="F24" s="162">
        <v>0</v>
      </c>
      <c r="G24" s="313">
        <f t="shared" si="3"/>
        <v>8998179.3984999992</v>
      </c>
      <c r="H24" s="314">
        <f>G24/G51</f>
        <v>1.2261823692840835E-2</v>
      </c>
      <c r="I24" s="273">
        <f>G24/G23</f>
        <v>0.73013238761535182</v>
      </c>
    </row>
    <row r="25" spans="1:9">
      <c r="A25" s="132" t="s">
        <v>147</v>
      </c>
      <c r="B25" s="132" t="s">
        <v>14</v>
      </c>
      <c r="C25" s="150">
        <v>46532835.719400004</v>
      </c>
      <c r="D25" s="151">
        <v>407614592.48749995</v>
      </c>
      <c r="E25" s="150">
        <v>86847239.814799979</v>
      </c>
      <c r="F25" s="151">
        <v>34380330.962399997</v>
      </c>
      <c r="G25" s="315">
        <f t="shared" si="3"/>
        <v>575374998.98409986</v>
      </c>
      <c r="H25" s="302">
        <f>G25/G50</f>
        <v>0.23116385573328385</v>
      </c>
      <c r="I25" s="325"/>
    </row>
    <row r="26" spans="1:9">
      <c r="A26" s="258"/>
      <c r="B26" s="258" t="s">
        <v>12</v>
      </c>
      <c r="C26" s="161">
        <v>13676793.770299999</v>
      </c>
      <c r="D26" s="162">
        <v>101754681.2185</v>
      </c>
      <c r="E26" s="161">
        <v>45064496.965899996</v>
      </c>
      <c r="F26" s="162">
        <v>6878584.8854</v>
      </c>
      <c r="G26" s="313">
        <f t="shared" si="3"/>
        <v>167374556.84009999</v>
      </c>
      <c r="H26" s="314">
        <f>G26/G51</f>
        <v>0.22808139466332439</v>
      </c>
      <c r="I26" s="273">
        <f>G26/G25</f>
        <v>0.29089647123288598</v>
      </c>
    </row>
    <row r="27" spans="1:9">
      <c r="A27" s="132" t="s">
        <v>148</v>
      </c>
      <c r="B27" s="132" t="s">
        <v>14</v>
      </c>
      <c r="C27" s="150">
        <v>20953790.508299991</v>
      </c>
      <c r="D27" s="151">
        <v>254951635.68819997</v>
      </c>
      <c r="E27" s="150">
        <v>16634967.774100002</v>
      </c>
      <c r="F27" s="151">
        <v>12459605.031100001</v>
      </c>
      <c r="G27" s="315">
        <f t="shared" si="3"/>
        <v>304999999.00169992</v>
      </c>
      <c r="H27" s="302">
        <f>G27/G50</f>
        <v>0.12253743366042402</v>
      </c>
      <c r="I27" s="325"/>
    </row>
    <row r="28" spans="1:9">
      <c r="A28" s="185"/>
      <c r="B28" s="185" t="s">
        <v>12</v>
      </c>
      <c r="C28" s="161">
        <v>9082352.3007999994</v>
      </c>
      <c r="D28" s="162">
        <v>39177155.03859999</v>
      </c>
      <c r="E28" s="161">
        <v>4498574.3728</v>
      </c>
      <c r="F28" s="162">
        <v>2921825.4372999999</v>
      </c>
      <c r="G28" s="306">
        <f t="shared" si="3"/>
        <v>55679907.14949999</v>
      </c>
      <c r="H28" s="324">
        <f>G28/G51</f>
        <v>7.5875038101010678E-2</v>
      </c>
      <c r="I28" s="324">
        <f>G28/G27</f>
        <v>0.18255707321884174</v>
      </c>
    </row>
    <row r="29" spans="1:9">
      <c r="A29" s="134" t="s">
        <v>34</v>
      </c>
      <c r="B29" s="177" t="s">
        <v>14</v>
      </c>
      <c r="C29" s="316">
        <f>+C13+C15+C17+C19+C21+C23+C25+C27</f>
        <v>260218641.94530004</v>
      </c>
      <c r="D29" s="332">
        <f t="shared" ref="D29:F29" si="4">+D13+D15+D17+D19+D21+D23+D25+D27</f>
        <v>1393418374.6931</v>
      </c>
      <c r="E29" s="316">
        <f t="shared" si="4"/>
        <v>211220421.21959996</v>
      </c>
      <c r="F29" s="332">
        <f t="shared" si="4"/>
        <v>276077131.84600002</v>
      </c>
      <c r="G29" s="334">
        <f t="shared" si="3"/>
        <v>2140934569.704</v>
      </c>
      <c r="H29" s="309">
        <f>G29/G50</f>
        <v>0.86014632349211961</v>
      </c>
      <c r="I29" s="183"/>
    </row>
    <row r="30" spans="1:9">
      <c r="A30" s="132"/>
      <c r="B30" s="179" t="s">
        <v>12</v>
      </c>
      <c r="C30" s="331">
        <f>+C14+C16+C18+C20+C22+C24+C26+C28</f>
        <v>119996264.13440001</v>
      </c>
      <c r="D30" s="333">
        <f t="shared" ref="D30:F30" si="5">+D14+D16+D18+D20+D22+D24+D26+D28</f>
        <v>325465164.33429998</v>
      </c>
      <c r="E30" s="331">
        <f t="shared" si="5"/>
        <v>76554411.0264</v>
      </c>
      <c r="F30" s="333">
        <f t="shared" si="5"/>
        <v>60600234.5308</v>
      </c>
      <c r="G30" s="313">
        <f t="shared" si="3"/>
        <v>582616074.02590001</v>
      </c>
      <c r="H30" s="314">
        <f>G30/G51</f>
        <v>0.79393122363303714</v>
      </c>
      <c r="I30" s="273">
        <f>G30/G29</f>
        <v>0.27213165795461514</v>
      </c>
    </row>
    <row r="31" spans="1:9">
      <c r="A31" s="132"/>
      <c r="B31" s="132"/>
      <c r="C31" s="311"/>
      <c r="D31" s="311"/>
      <c r="E31" s="311"/>
      <c r="F31" s="311"/>
      <c r="G31" s="261"/>
      <c r="H31" s="302"/>
      <c r="I31" s="325"/>
    </row>
    <row r="32" spans="1:9" ht="15.5">
      <c r="A32" s="265" t="s">
        <v>149</v>
      </c>
      <c r="B32" s="258"/>
      <c r="C32" s="311"/>
      <c r="D32" s="266"/>
      <c r="E32" s="311"/>
      <c r="F32" s="311"/>
      <c r="G32" s="262"/>
      <c r="H32" s="314"/>
      <c r="I32" s="273"/>
    </row>
    <row r="33" spans="1:9">
      <c r="A33" s="132" t="s">
        <v>150</v>
      </c>
      <c r="B33" s="132" t="s">
        <v>14</v>
      </c>
      <c r="C33" s="150">
        <v>3486899.9968999992</v>
      </c>
      <c r="D33" s="151">
        <v>27334955.945699997</v>
      </c>
      <c r="E33" s="150">
        <v>7752400.0565999998</v>
      </c>
      <c r="F33" s="151">
        <v>254999.99969999999</v>
      </c>
      <c r="G33" s="315">
        <f>SUM(C33:F33)</f>
        <v>38829255.998899996</v>
      </c>
      <c r="H33" s="302">
        <f>G33/G50</f>
        <v>1.5600122611876831E-2</v>
      </c>
      <c r="I33" s="325"/>
    </row>
    <row r="34" spans="1:9">
      <c r="A34" s="132"/>
      <c r="B34" s="132" t="s">
        <v>12</v>
      </c>
      <c r="C34" s="161">
        <v>2036613.8912</v>
      </c>
      <c r="D34" s="162">
        <v>8904325.1523000002</v>
      </c>
      <c r="E34" s="161">
        <v>2479199.4311000002</v>
      </c>
      <c r="F34" s="162">
        <v>63306.683000000005</v>
      </c>
      <c r="G34" s="315">
        <f>SUM(C34:F34)</f>
        <v>13483445.157600001</v>
      </c>
      <c r="H34" s="314">
        <f>G34/G51</f>
        <v>1.837389764891113E-2</v>
      </c>
      <c r="I34" s="273">
        <f>G34/G33</f>
        <v>0.34724963975570317</v>
      </c>
    </row>
    <row r="35" spans="1:9">
      <c r="A35" s="268" t="s">
        <v>151</v>
      </c>
      <c r="B35" s="268" t="s">
        <v>14</v>
      </c>
      <c r="C35" s="150">
        <v>102205527.46240002</v>
      </c>
      <c r="D35" s="151">
        <v>20210991.971699998</v>
      </c>
      <c r="E35" s="150">
        <v>9863466.7733000014</v>
      </c>
      <c r="F35" s="151">
        <v>5434039.0429999987</v>
      </c>
      <c r="G35" s="301">
        <f>SUM(C35:F35)</f>
        <v>137714025.25040004</v>
      </c>
      <c r="H35" s="302">
        <f>G35/G50</f>
        <v>5.5328273076934664E-2</v>
      </c>
      <c r="I35" s="325"/>
    </row>
    <row r="36" spans="1:9">
      <c r="A36" s="132"/>
      <c r="B36" s="132" t="s">
        <v>12</v>
      </c>
      <c r="C36" s="161">
        <v>29214364.2234</v>
      </c>
      <c r="D36" s="162">
        <v>11420842.853800001</v>
      </c>
      <c r="E36" s="161">
        <v>6241087.2316999994</v>
      </c>
      <c r="F36" s="162">
        <v>2908437.5371000003</v>
      </c>
      <c r="G36" s="313">
        <f t="shared" ref="G36:G48" si="6">SUM(C36:F36)</f>
        <v>49784731.846000001</v>
      </c>
      <c r="H36" s="314">
        <f>G36/G51</f>
        <v>6.784167968386727E-2</v>
      </c>
      <c r="I36" s="326">
        <f>G36/G35</f>
        <v>0.36150807265620455</v>
      </c>
    </row>
    <row r="37" spans="1:9">
      <c r="A37" s="268" t="s">
        <v>152</v>
      </c>
      <c r="B37" s="268" t="s">
        <v>14</v>
      </c>
      <c r="C37" s="150">
        <v>18286765.299800001</v>
      </c>
      <c r="D37" s="151">
        <v>30208333.185000002</v>
      </c>
      <c r="E37" s="150">
        <v>8017968.7806000011</v>
      </c>
      <c r="F37" s="151">
        <v>5022280.9784999993</v>
      </c>
      <c r="G37" s="301">
        <f t="shared" si="6"/>
        <v>61535348.243900008</v>
      </c>
      <c r="H37" s="302">
        <f>G37/G50</f>
        <v>2.4722569435700097E-2</v>
      </c>
      <c r="I37" s="273"/>
    </row>
    <row r="38" spans="1:9">
      <c r="A38" s="258"/>
      <c r="B38" s="132" t="s">
        <v>12</v>
      </c>
      <c r="C38" s="161">
        <v>12377779.066899998</v>
      </c>
      <c r="D38" s="162">
        <v>9817564.0140000004</v>
      </c>
      <c r="E38" s="161">
        <v>5333085.3927999996</v>
      </c>
      <c r="F38" s="162">
        <v>1785395.0176000001</v>
      </c>
      <c r="G38" s="313">
        <f t="shared" si="6"/>
        <v>29313823.491299998</v>
      </c>
      <c r="H38" s="314">
        <f>G38/G51</f>
        <v>3.9945962343593142E-2</v>
      </c>
      <c r="I38" s="273">
        <f>G38/G37</f>
        <v>0.47637373197454641</v>
      </c>
    </row>
    <row r="39" spans="1:9">
      <c r="A39" s="132" t="s">
        <v>153</v>
      </c>
      <c r="B39" s="268" t="s">
        <v>14</v>
      </c>
      <c r="C39" s="150">
        <v>10088578.749199999</v>
      </c>
      <c r="D39" s="151">
        <v>24302478.506500002</v>
      </c>
      <c r="E39" s="150">
        <v>8278245.0885000005</v>
      </c>
      <c r="F39" s="151">
        <v>2861403.6816999987</v>
      </c>
      <c r="G39" s="301">
        <f t="shared" si="6"/>
        <v>45530706.025899999</v>
      </c>
      <c r="H39" s="302">
        <f>G39/G50</f>
        <v>1.8292511106302967E-2</v>
      </c>
      <c r="I39" s="325"/>
    </row>
    <row r="40" spans="1:9">
      <c r="A40" s="258"/>
      <c r="B40" s="258" t="s">
        <v>12</v>
      </c>
      <c r="C40" s="161">
        <v>6624863.1964999987</v>
      </c>
      <c r="D40" s="162">
        <v>10665027.577600002</v>
      </c>
      <c r="E40" s="161">
        <v>4805174.6192999985</v>
      </c>
      <c r="F40" s="162">
        <v>2159382.194099999</v>
      </c>
      <c r="G40" s="313">
        <f t="shared" si="6"/>
        <v>24254447.587499999</v>
      </c>
      <c r="H40" s="273">
        <f>G40/G51</f>
        <v>3.3051548198155624E-2</v>
      </c>
      <c r="I40" s="326">
        <f>G40/G39</f>
        <v>0.53270528187511379</v>
      </c>
    </row>
    <row r="41" spans="1:9">
      <c r="A41" s="132" t="s">
        <v>154</v>
      </c>
      <c r="B41" s="132" t="s">
        <v>14</v>
      </c>
      <c r="C41" s="150">
        <v>2966370.2967000003</v>
      </c>
      <c r="D41" s="151">
        <v>6614426.6036999999</v>
      </c>
      <c r="E41" s="150">
        <v>2269125.4375</v>
      </c>
      <c r="F41" s="151">
        <v>0</v>
      </c>
      <c r="G41" s="301">
        <f t="shared" si="6"/>
        <v>11849922.3379</v>
      </c>
      <c r="H41" s="302">
        <f>G41/G51</f>
        <v>1.6147895262613673E-2</v>
      </c>
      <c r="I41" s="273"/>
    </row>
    <row r="42" spans="1:9">
      <c r="A42" s="132"/>
      <c r="B42" s="132" t="s">
        <v>12</v>
      </c>
      <c r="C42" s="161">
        <v>2198002.9790000003</v>
      </c>
      <c r="D42" s="162">
        <v>3123288.5944999997</v>
      </c>
      <c r="E42" s="161">
        <v>1125919.6321</v>
      </c>
      <c r="F42" s="162">
        <v>0</v>
      </c>
      <c r="G42" s="313">
        <f t="shared" si="6"/>
        <v>6447211.2056</v>
      </c>
      <c r="H42" s="314">
        <f>G42/G51</f>
        <v>8.7856180247699259E-3</v>
      </c>
      <c r="I42" s="326">
        <f>G42/G41</f>
        <v>0.54407202188825077</v>
      </c>
    </row>
    <row r="43" spans="1:9">
      <c r="A43" s="268" t="s">
        <v>155</v>
      </c>
      <c r="B43" s="268" t="s">
        <v>14</v>
      </c>
      <c r="C43" s="150">
        <v>12991338.0108</v>
      </c>
      <c r="D43" s="151">
        <v>0</v>
      </c>
      <c r="E43" s="150">
        <v>4312482.9940000009</v>
      </c>
      <c r="F43" s="151">
        <v>0</v>
      </c>
      <c r="G43" s="301">
        <f t="shared" si="6"/>
        <v>17303821.004799999</v>
      </c>
      <c r="H43" s="302">
        <f>G43/G50</f>
        <v>6.9520190996319115E-3</v>
      </c>
      <c r="I43" s="273"/>
    </row>
    <row r="44" spans="1:9">
      <c r="A44" s="258"/>
      <c r="B44" s="132" t="s">
        <v>12</v>
      </c>
      <c r="C44" s="161">
        <v>5200656.0413000006</v>
      </c>
      <c r="D44" s="162">
        <v>0</v>
      </c>
      <c r="E44" s="161">
        <v>1917060.3028000002</v>
      </c>
      <c r="F44" s="162">
        <v>0</v>
      </c>
      <c r="G44" s="313">
        <f t="shared" si="6"/>
        <v>7117716.3441000003</v>
      </c>
      <c r="H44" s="314">
        <f>G44/G51</f>
        <v>9.6993157217508709E-3</v>
      </c>
      <c r="I44" s="326">
        <f>G44/G43</f>
        <v>0.41133783932031998</v>
      </c>
    </row>
    <row r="45" spans="1:9">
      <c r="A45" s="412" t="s">
        <v>156</v>
      </c>
      <c r="B45" s="268" t="s">
        <v>14</v>
      </c>
      <c r="C45" s="150">
        <v>0</v>
      </c>
      <c r="D45" s="151">
        <v>2173393.9664000003</v>
      </c>
      <c r="E45" s="150">
        <v>2310266.0337</v>
      </c>
      <c r="F45" s="151">
        <v>0</v>
      </c>
      <c r="G45" s="301">
        <f t="shared" si="6"/>
        <v>4483660.0000999998</v>
      </c>
      <c r="H45" s="302">
        <f>G45/G50</f>
        <v>1.8013645626768946E-3</v>
      </c>
      <c r="I45" s="273"/>
    </row>
    <row r="46" spans="1:9">
      <c r="A46" s="413"/>
      <c r="B46" s="132" t="s">
        <v>12</v>
      </c>
      <c r="C46" s="305">
        <v>0</v>
      </c>
      <c r="D46" s="89">
        <v>877344.3666999999</v>
      </c>
      <c r="E46" s="305">
        <v>693309.03529999987</v>
      </c>
      <c r="F46" s="89">
        <v>0</v>
      </c>
      <c r="G46" s="306">
        <f t="shared" si="6"/>
        <v>1570653.4019999998</v>
      </c>
      <c r="H46" s="324">
        <f>G46/G51</f>
        <v>2.1403301984727215E-3</v>
      </c>
      <c r="I46" s="324">
        <f>G46/G45</f>
        <v>0.35030608966000304</v>
      </c>
    </row>
    <row r="47" spans="1:9">
      <c r="A47" s="100" t="s">
        <v>34</v>
      </c>
      <c r="B47" s="206" t="s">
        <v>14</v>
      </c>
      <c r="C47" s="308">
        <f>+C33+C35+C37+C39+C41+C43+C45</f>
        <v>150025479.81580001</v>
      </c>
      <c r="D47" s="319">
        <f t="shared" ref="D47:F47" si="7">+D33+D35+D37+D39+D41+D43+D45</f>
        <v>110844580.17900001</v>
      </c>
      <c r="E47" s="308">
        <f t="shared" si="7"/>
        <v>42803955.1642</v>
      </c>
      <c r="F47" s="319">
        <f t="shared" si="7"/>
        <v>13572723.702899996</v>
      </c>
      <c r="G47" s="334">
        <f>SUM(C47:F47)</f>
        <v>317246738.86190003</v>
      </c>
      <c r="H47" s="309">
        <f>G47/G50</f>
        <v>0.12745770932628517</v>
      </c>
      <c r="I47" s="183"/>
    </row>
    <row r="48" spans="1:9">
      <c r="A48" s="179"/>
      <c r="B48" s="179" t="s">
        <v>12</v>
      </c>
      <c r="C48" s="310">
        <f>+C34+C36+C38+C40+C42+C44+C46</f>
        <v>57652279.398299992</v>
      </c>
      <c r="D48" s="320">
        <f t="shared" ref="D48:F48" si="8">+D34+D36+D38+D40+D42+D44+D46</f>
        <v>44808392.558899999</v>
      </c>
      <c r="E48" s="310">
        <f t="shared" si="8"/>
        <v>22594835.645099998</v>
      </c>
      <c r="F48" s="320">
        <f t="shared" si="8"/>
        <v>6916521.4317999994</v>
      </c>
      <c r="G48" s="315">
        <f t="shared" si="6"/>
        <v>131972029.03409998</v>
      </c>
      <c r="H48" s="273">
        <f>G48/G51</f>
        <v>0.17983835181952065</v>
      </c>
      <c r="I48" s="273">
        <f>G48/G47</f>
        <v>0.41599175930866994</v>
      </c>
    </row>
    <row r="49" spans="1:9">
      <c r="A49" s="132"/>
      <c r="B49" s="132"/>
      <c r="C49" s="311"/>
      <c r="D49" s="311"/>
      <c r="E49" s="311"/>
      <c r="F49" s="311"/>
      <c r="G49" s="261"/>
      <c r="H49" s="273"/>
      <c r="I49" s="273"/>
    </row>
    <row r="50" spans="1:9">
      <c r="A50" s="189" t="s">
        <v>5</v>
      </c>
      <c r="B50" s="189" t="s">
        <v>14</v>
      </c>
      <c r="C50" s="317">
        <f>+C9+C29+C47</f>
        <v>418036196.86910009</v>
      </c>
      <c r="D50" s="317">
        <f t="shared" ref="D50:F50" si="9">+D9+D29+D47</f>
        <v>1518345202.5532999</v>
      </c>
      <c r="E50" s="317">
        <f t="shared" si="9"/>
        <v>258322068.19309998</v>
      </c>
      <c r="F50" s="317">
        <f t="shared" si="9"/>
        <v>294331840.94920003</v>
      </c>
      <c r="G50" s="317">
        <f>+G9+G29+G47</f>
        <v>2489035308.5646996</v>
      </c>
      <c r="H50" s="282">
        <f>G50/G50</f>
        <v>1</v>
      </c>
      <c r="I50" s="282"/>
    </row>
    <row r="51" spans="1:9">
      <c r="A51" s="189"/>
      <c r="B51" s="189" t="s">
        <v>12</v>
      </c>
      <c r="C51" s="317">
        <f>+C10+C30+C48</f>
        <v>183545480.796</v>
      </c>
      <c r="D51" s="317">
        <f t="shared" ref="D51:G51" si="10">+D10+D30+D48</f>
        <v>378873943.2098</v>
      </c>
      <c r="E51" s="317">
        <f t="shared" si="10"/>
        <v>101756292.9686</v>
      </c>
      <c r="F51" s="317">
        <f t="shared" si="10"/>
        <v>69661241.042999998</v>
      </c>
      <c r="G51" s="317">
        <f t="shared" si="10"/>
        <v>733836958.01739991</v>
      </c>
      <c r="H51" s="282">
        <f>G51/G51</f>
        <v>1</v>
      </c>
      <c r="I51" s="282">
        <f>G51/G50</f>
        <v>0.29482786181951209</v>
      </c>
    </row>
    <row r="52" spans="1:9" ht="15">
      <c r="A52" s="275" t="s">
        <v>157</v>
      </c>
      <c r="B52" s="275"/>
      <c r="C52" s="275"/>
      <c r="D52" s="132"/>
      <c r="E52" s="132"/>
      <c r="F52" s="132"/>
      <c r="G52" s="133"/>
      <c r="H52" s="132"/>
      <c r="I52" s="132"/>
    </row>
    <row r="53" spans="1:9" ht="30" customHeight="1">
      <c r="A53" s="411" t="s">
        <v>158</v>
      </c>
      <c r="B53" s="411"/>
      <c r="C53" s="411"/>
      <c r="D53" s="411"/>
      <c r="E53" s="411"/>
      <c r="F53" s="411"/>
      <c r="G53" s="411"/>
      <c r="H53" s="411"/>
      <c r="I53" s="411"/>
    </row>
    <row r="54" spans="1:9" ht="15">
      <c r="A54" s="132" t="s">
        <v>159</v>
      </c>
      <c r="B54" s="132"/>
      <c r="C54" s="132"/>
      <c r="D54" s="132"/>
      <c r="E54" s="132"/>
      <c r="F54" s="132"/>
      <c r="G54" s="133"/>
      <c r="H54" s="132"/>
      <c r="I54" s="132"/>
    </row>
    <row r="60" spans="1:9" ht="17.5">
      <c r="A60" s="48"/>
    </row>
    <row r="61" spans="1:9">
      <c r="A61" s="47"/>
    </row>
    <row r="62" spans="1:9" ht="15">
      <c r="A62" s="49"/>
    </row>
    <row r="63" spans="1:9">
      <c r="A63" s="50"/>
    </row>
    <row r="64" spans="1:9">
      <c r="A64" s="50"/>
    </row>
    <row r="65" spans="1:3">
      <c r="A65" s="50"/>
    </row>
    <row r="66" spans="1:3" ht="18" customHeight="1">
      <c r="A66" s="375"/>
      <c r="B66" s="375"/>
      <c r="C66" s="375"/>
    </row>
    <row r="69" spans="1:3" ht="15">
      <c r="A69" s="51"/>
    </row>
    <row r="70" spans="1:3">
      <c r="A70" s="376"/>
      <c r="B70" s="376"/>
      <c r="C70" s="376"/>
    </row>
    <row r="71" spans="1:3">
      <c r="A71" s="376"/>
      <c r="B71" s="376"/>
      <c r="C71" s="376"/>
    </row>
    <row r="90" spans="1:3" ht="15">
      <c r="A90" s="51"/>
    </row>
    <row r="91" spans="1:3">
      <c r="A91" s="415"/>
      <c r="B91" s="415"/>
      <c r="C91" s="415"/>
    </row>
    <row r="92" spans="1:3">
      <c r="A92" s="415"/>
      <c r="B92" s="415"/>
      <c r="C92" s="415"/>
    </row>
    <row r="111" spans="1:1" ht="15">
      <c r="A111" s="51"/>
    </row>
    <row r="112" spans="1:1">
      <c r="A112" s="52"/>
    </row>
    <row r="132" spans="1:3" ht="14.25" customHeight="1">
      <c r="A132" s="339"/>
      <c r="B132" s="339"/>
      <c r="C132" s="339"/>
    </row>
    <row r="133" spans="1:3" ht="14.25" customHeight="1">
      <c r="A133" s="339"/>
      <c r="B133" s="339"/>
      <c r="C133" s="339"/>
    </row>
    <row r="134" spans="1:3" ht="14.25" customHeight="1">
      <c r="A134" s="339"/>
      <c r="B134" s="339"/>
      <c r="C134" s="339"/>
    </row>
    <row r="135" spans="1:3" ht="14.25" customHeight="1">
      <c r="A135" s="339"/>
      <c r="B135" s="339"/>
      <c r="C135" s="339"/>
    </row>
    <row r="156" spans="1:3">
      <c r="A156" s="410"/>
      <c r="B156" s="410"/>
      <c r="C156" s="410"/>
    </row>
    <row r="157" spans="1:3">
      <c r="A157" s="410"/>
      <c r="B157" s="410"/>
      <c r="C157" s="410"/>
    </row>
    <row r="158" spans="1:3">
      <c r="A158" s="410"/>
      <c r="B158" s="410"/>
      <c r="C158" s="410"/>
    </row>
  </sheetData>
  <mergeCells count="6">
    <mergeCell ref="A156:C158"/>
    <mergeCell ref="A7:A8"/>
    <mergeCell ref="A45:A46"/>
    <mergeCell ref="A13:A14"/>
    <mergeCell ref="A91:C92"/>
    <mergeCell ref="A53:I5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A9F0-305F-4CB3-B442-C8C0757B7A6D}">
  <dimension ref="A1:I85"/>
  <sheetViews>
    <sheetView tabSelected="1" workbookViewId="0">
      <selection activeCell="H21" sqref="H21"/>
    </sheetView>
  </sheetViews>
  <sheetFormatPr defaultColWidth="8.4140625" defaultRowHeight="14"/>
  <cols>
    <col min="1" max="1" width="45.83203125" style="418" customWidth="1"/>
    <col min="2" max="2" width="16.4140625" style="418" customWidth="1"/>
    <col min="3" max="3" width="16.6640625" style="418" customWidth="1"/>
    <col min="4" max="4" width="15.1640625" style="418" customWidth="1"/>
    <col min="5" max="6" width="19.6640625" style="418" customWidth="1"/>
    <col min="7" max="7" width="8.4140625" style="418"/>
    <col min="8" max="8" width="32.75" style="418" customWidth="1"/>
    <col min="9" max="9" width="47.5" style="418" customWidth="1"/>
    <col min="10" max="16384" width="8.4140625" style="418"/>
  </cols>
  <sheetData>
    <row r="1" spans="1:9" ht="18">
      <c r="A1" s="471" t="s">
        <v>302</v>
      </c>
      <c r="B1" s="417"/>
    </row>
    <row r="2" spans="1:9" ht="10" customHeight="1"/>
    <row r="3" spans="1:9" ht="30" customHeight="1">
      <c r="A3" s="419" t="s">
        <v>181</v>
      </c>
      <c r="B3" s="420" t="s">
        <v>182</v>
      </c>
      <c r="C3" s="420" t="s">
        <v>183</v>
      </c>
      <c r="D3" s="420" t="s">
        <v>184</v>
      </c>
      <c r="E3" s="420" t="s">
        <v>185</v>
      </c>
      <c r="F3" s="439" t="s">
        <v>5</v>
      </c>
    </row>
    <row r="4" spans="1:9" ht="10" customHeight="1"/>
    <row r="5" spans="1:9" ht="20.149999999999999" customHeight="1">
      <c r="A5" s="421" t="s">
        <v>186</v>
      </c>
      <c r="B5" s="422"/>
      <c r="C5" s="423">
        <v>4800949.4099999992</v>
      </c>
      <c r="D5" s="423">
        <v>105628198.67</v>
      </c>
      <c r="E5" s="423">
        <v>85160639.5</v>
      </c>
      <c r="F5" s="424">
        <v>195589787.57999998</v>
      </c>
    </row>
    <row r="6" spans="1:9" ht="20.149999999999999" customHeight="1">
      <c r="A6" s="421" t="s">
        <v>187</v>
      </c>
      <c r="B6" s="422"/>
      <c r="C6" s="423"/>
      <c r="D6" s="423"/>
      <c r="E6" s="423">
        <v>107379134.78999999</v>
      </c>
      <c r="F6" s="424">
        <v>107379134.78999999</v>
      </c>
    </row>
    <row r="7" spans="1:9" ht="20.149999999999999" customHeight="1">
      <c r="A7" s="421" t="s">
        <v>114</v>
      </c>
      <c r="B7" s="422"/>
      <c r="C7" s="423">
        <v>34780730.050000004</v>
      </c>
      <c r="D7" s="423"/>
      <c r="E7" s="423">
        <v>8102690.8599999994</v>
      </c>
      <c r="F7" s="424">
        <v>42883420.909999996</v>
      </c>
      <c r="I7" s="421"/>
    </row>
    <row r="8" spans="1:9" ht="20.149999999999999" customHeight="1">
      <c r="A8" s="421" t="s">
        <v>195</v>
      </c>
      <c r="B8" s="422"/>
      <c r="C8" s="423"/>
      <c r="D8" s="423"/>
      <c r="E8" s="423">
        <v>41725969.939999998</v>
      </c>
      <c r="F8" s="424">
        <v>41725969.939999998</v>
      </c>
      <c r="H8" s="421"/>
      <c r="I8" s="421"/>
    </row>
    <row r="9" spans="1:9" ht="20.149999999999999" customHeight="1">
      <c r="A9" s="421" t="s">
        <v>191</v>
      </c>
      <c r="B9" s="422"/>
      <c r="C9" s="423">
        <v>11561141.789999999</v>
      </c>
      <c r="D9" s="423">
        <v>3140836.4499999997</v>
      </c>
      <c r="E9" s="423">
        <v>24222967.050000001</v>
      </c>
      <c r="F9" s="424">
        <v>38924945.289999992</v>
      </c>
    </row>
    <row r="10" spans="1:9" ht="20.149999999999999" customHeight="1">
      <c r="A10" s="421" t="s">
        <v>196</v>
      </c>
      <c r="B10" s="422"/>
      <c r="C10" s="423"/>
      <c r="D10" s="423"/>
      <c r="E10" s="423">
        <v>26480306.920000006</v>
      </c>
      <c r="F10" s="424">
        <v>26480306.920000006</v>
      </c>
    </row>
    <row r="11" spans="1:9" ht="20.149999999999999" customHeight="1">
      <c r="A11" s="421" t="s">
        <v>64</v>
      </c>
      <c r="B11" s="422"/>
      <c r="C11" s="423">
        <v>3971119.13</v>
      </c>
      <c r="D11" s="423">
        <v>20896655.719999999</v>
      </c>
      <c r="E11" s="423">
        <v>899389.07</v>
      </c>
      <c r="F11" s="424">
        <v>25767163.919999998</v>
      </c>
    </row>
    <row r="12" spans="1:9" ht="20.149999999999999" customHeight="1">
      <c r="A12" s="421" t="s">
        <v>124</v>
      </c>
      <c r="B12" s="422"/>
      <c r="C12" s="423"/>
      <c r="D12" s="423"/>
      <c r="E12" s="423">
        <v>20993075.07</v>
      </c>
      <c r="F12" s="424">
        <v>20993075.07</v>
      </c>
    </row>
    <row r="13" spans="1:9" ht="20.149999999999999" customHeight="1">
      <c r="A13" s="421" t="s">
        <v>265</v>
      </c>
      <c r="B13" s="422"/>
      <c r="C13" s="423">
        <v>1203977.6199999999</v>
      </c>
      <c r="D13" s="423"/>
      <c r="E13" s="423">
        <v>17365066.75</v>
      </c>
      <c r="F13" s="424">
        <v>18569044.370000001</v>
      </c>
    </row>
    <row r="14" spans="1:9" ht="20.149999999999999" customHeight="1">
      <c r="A14" s="421" t="s">
        <v>113</v>
      </c>
      <c r="B14" s="422"/>
      <c r="C14" s="423">
        <v>2780996.52</v>
      </c>
      <c r="D14" s="423">
        <v>13377926.410000002</v>
      </c>
      <c r="E14" s="423">
        <v>338229.8</v>
      </c>
      <c r="F14" s="424">
        <v>16497152.730000002</v>
      </c>
    </row>
    <row r="15" spans="1:9" ht="20.149999999999999" customHeight="1">
      <c r="A15" s="421" t="s">
        <v>193</v>
      </c>
      <c r="B15" s="422"/>
      <c r="C15" s="423">
        <v>5215419.5</v>
      </c>
      <c r="D15" s="423">
        <v>9043694.3400000017</v>
      </c>
      <c r="E15" s="423">
        <v>949133.64</v>
      </c>
      <c r="F15" s="424">
        <v>15208247.479999999</v>
      </c>
    </row>
    <row r="16" spans="1:9" ht="20.149999999999999" customHeight="1">
      <c r="A16" s="421" t="s">
        <v>189</v>
      </c>
      <c r="B16" s="422"/>
      <c r="C16" s="423">
        <v>9142781.8500000015</v>
      </c>
      <c r="D16" s="423"/>
      <c r="E16" s="423">
        <v>4999177.9700000007</v>
      </c>
      <c r="F16" s="424">
        <v>14141959.82</v>
      </c>
    </row>
    <row r="17" spans="1:6" ht="20.149999999999999" customHeight="1">
      <c r="A17" s="421" t="s">
        <v>77</v>
      </c>
      <c r="B17" s="422"/>
      <c r="C17" s="423"/>
      <c r="D17" s="423">
        <v>1500000</v>
      </c>
      <c r="E17" s="423">
        <v>10198326.42</v>
      </c>
      <c r="F17" s="424">
        <v>11698326.420000002</v>
      </c>
    </row>
    <row r="18" spans="1:6" ht="20.149999999999999" customHeight="1">
      <c r="A18" s="421" t="s">
        <v>211</v>
      </c>
      <c r="B18" s="422"/>
      <c r="C18" s="423">
        <v>1463700.23</v>
      </c>
      <c r="D18" s="423">
        <v>1590879.62</v>
      </c>
      <c r="E18" s="423">
        <v>6138587.3000000017</v>
      </c>
      <c r="F18" s="424">
        <v>9193167.1500000022</v>
      </c>
    </row>
    <row r="19" spans="1:6" ht="20.149999999999999" customHeight="1">
      <c r="A19" s="421" t="s">
        <v>194</v>
      </c>
      <c r="B19" s="422"/>
      <c r="C19" s="423"/>
      <c r="D19" s="423"/>
      <c r="E19" s="423">
        <v>9099938.0700000003</v>
      </c>
      <c r="F19" s="424">
        <v>9099938.0700000003</v>
      </c>
    </row>
    <row r="20" spans="1:6" ht="20.149999999999999" customHeight="1">
      <c r="A20" s="421" t="s">
        <v>197</v>
      </c>
      <c r="B20" s="422"/>
      <c r="C20" s="423">
        <v>7187812.2999999998</v>
      </c>
      <c r="D20" s="423">
        <v>122739.41000000002</v>
      </c>
      <c r="E20" s="423">
        <v>588624.91</v>
      </c>
      <c r="F20" s="424">
        <v>7899176.6199999982</v>
      </c>
    </row>
    <row r="21" spans="1:6" ht="20.149999999999999" customHeight="1">
      <c r="A21" s="421" t="s">
        <v>76</v>
      </c>
      <c r="B21" s="422"/>
      <c r="C21" s="423"/>
      <c r="D21" s="423"/>
      <c r="E21" s="423">
        <v>7657963.4100000001</v>
      </c>
      <c r="F21" s="424">
        <v>7657963.4100000001</v>
      </c>
    </row>
    <row r="22" spans="1:6" ht="20.149999999999999" customHeight="1">
      <c r="A22" s="421" t="s">
        <v>198</v>
      </c>
      <c r="B22" s="422"/>
      <c r="C22" s="423">
        <v>27790</v>
      </c>
      <c r="D22" s="423">
        <v>25245.500000000004</v>
      </c>
      <c r="E22" s="423">
        <v>7482119.4500000002</v>
      </c>
      <c r="F22" s="424">
        <v>7535154.9500000002</v>
      </c>
    </row>
    <row r="23" spans="1:6" ht="20.149999999999999" customHeight="1">
      <c r="A23" s="421" t="s">
        <v>286</v>
      </c>
      <c r="B23" s="422"/>
      <c r="C23" s="423"/>
      <c r="D23" s="423">
        <v>6043257</v>
      </c>
      <c r="E23" s="423"/>
      <c r="F23" s="424">
        <v>6043257</v>
      </c>
    </row>
    <row r="24" spans="1:6" ht="20.149999999999999" customHeight="1">
      <c r="A24" s="421" t="s">
        <v>203</v>
      </c>
      <c r="B24" s="422"/>
      <c r="C24" s="423"/>
      <c r="D24" s="423">
        <v>2040816.32</v>
      </c>
      <c r="E24" s="423">
        <v>3274853.8</v>
      </c>
      <c r="F24" s="424">
        <v>5315670.1199999992</v>
      </c>
    </row>
    <row r="25" spans="1:6" ht="20.149999999999999" customHeight="1">
      <c r="A25" s="421" t="s">
        <v>231</v>
      </c>
      <c r="B25" s="422"/>
      <c r="C25" s="423">
        <v>50873.010000000024</v>
      </c>
      <c r="D25" s="423">
        <v>40262.18</v>
      </c>
      <c r="E25" s="423">
        <v>3992708.5000000005</v>
      </c>
      <c r="F25" s="424">
        <v>4083843.689999999</v>
      </c>
    </row>
    <row r="26" spans="1:6" ht="20.149999999999999" customHeight="1">
      <c r="A26" s="421" t="s">
        <v>216</v>
      </c>
      <c r="B26" s="422"/>
      <c r="C26" s="423">
        <v>3476245.6500000004</v>
      </c>
      <c r="D26" s="423"/>
      <c r="E26" s="423">
        <v>579374.28</v>
      </c>
      <c r="F26" s="424">
        <v>4055619.93</v>
      </c>
    </row>
    <row r="27" spans="1:6" ht="20.149999999999999" customHeight="1">
      <c r="A27" s="421" t="s">
        <v>210</v>
      </c>
      <c r="B27" s="422"/>
      <c r="C27" s="423"/>
      <c r="D27" s="423">
        <v>3689961.2300000009</v>
      </c>
      <c r="E27" s="423"/>
      <c r="F27" s="424">
        <v>3689961.2300000009</v>
      </c>
    </row>
    <row r="28" spans="1:6" ht="20.149999999999999" customHeight="1">
      <c r="A28" s="421" t="s">
        <v>213</v>
      </c>
      <c r="B28" s="422"/>
      <c r="C28" s="423">
        <v>3093904.1</v>
      </c>
      <c r="D28" s="423"/>
      <c r="E28" s="423"/>
      <c r="F28" s="424">
        <v>3093904.1</v>
      </c>
    </row>
    <row r="29" spans="1:6" ht="20.149999999999999" customHeight="1">
      <c r="A29" s="421" t="s">
        <v>199</v>
      </c>
      <c r="B29" s="422"/>
      <c r="C29" s="423"/>
      <c r="D29" s="423"/>
      <c r="E29" s="423">
        <v>3007000</v>
      </c>
      <c r="F29" s="424">
        <v>3007000</v>
      </c>
    </row>
    <row r="30" spans="1:6" ht="20.149999999999999" customHeight="1">
      <c r="A30" s="421" t="s">
        <v>303</v>
      </c>
      <c r="B30" s="422"/>
      <c r="C30" s="423"/>
      <c r="D30" s="423"/>
      <c r="E30" s="423">
        <v>2902403.59</v>
      </c>
      <c r="F30" s="424">
        <v>2902403.59</v>
      </c>
    </row>
    <row r="31" spans="1:6" ht="20.149999999999999" customHeight="1">
      <c r="A31" s="421" t="s">
        <v>75</v>
      </c>
      <c r="B31" s="422"/>
      <c r="C31" s="423"/>
      <c r="D31" s="423"/>
      <c r="E31" s="423">
        <v>2868790</v>
      </c>
      <c r="F31" s="424">
        <v>2868790</v>
      </c>
    </row>
    <row r="32" spans="1:6" ht="20.149999999999999" customHeight="1">
      <c r="A32" s="421" t="s">
        <v>206</v>
      </c>
      <c r="B32" s="422"/>
      <c r="C32" s="423"/>
      <c r="D32" s="423">
        <v>2738347.8400000003</v>
      </c>
      <c r="E32" s="423"/>
      <c r="F32" s="424">
        <v>2738347.8400000003</v>
      </c>
    </row>
    <row r="33" spans="1:6" ht="20.149999999999999" customHeight="1">
      <c r="A33" s="421" t="s">
        <v>201</v>
      </c>
      <c r="B33" s="422"/>
      <c r="C33" s="423"/>
      <c r="D33" s="423"/>
      <c r="E33" s="423">
        <v>2624309.42</v>
      </c>
      <c r="F33" s="424">
        <v>2624309.42</v>
      </c>
    </row>
    <row r="34" spans="1:6" ht="20.149999999999999" customHeight="1">
      <c r="A34" s="421" t="s">
        <v>267</v>
      </c>
      <c r="B34" s="422"/>
      <c r="C34" s="423"/>
      <c r="D34" s="423">
        <v>1116569.8999999999</v>
      </c>
      <c r="E34" s="423">
        <v>1301271.5999999999</v>
      </c>
      <c r="F34" s="424">
        <v>2417841.4999999995</v>
      </c>
    </row>
    <row r="35" spans="1:6" ht="20.149999999999999" customHeight="1">
      <c r="A35" s="421" t="s">
        <v>212</v>
      </c>
      <c r="B35" s="422"/>
      <c r="C35" s="423"/>
      <c r="D35" s="423"/>
      <c r="E35" s="423">
        <v>2139490</v>
      </c>
      <c r="F35" s="424">
        <v>2139490</v>
      </c>
    </row>
    <row r="36" spans="1:6" ht="20.149999999999999" customHeight="1">
      <c r="A36" s="421" t="s">
        <v>200</v>
      </c>
      <c r="B36" s="422"/>
      <c r="C36" s="423">
        <v>298787.20000000001</v>
      </c>
      <c r="D36" s="423">
        <v>219583.57</v>
      </c>
      <c r="E36" s="423">
        <v>1472469.43</v>
      </c>
      <c r="F36" s="424">
        <v>1990840.2000000002</v>
      </c>
    </row>
    <row r="37" spans="1:6" ht="20.149999999999999" customHeight="1">
      <c r="A37" s="421" t="s">
        <v>255</v>
      </c>
      <c r="B37" s="422"/>
      <c r="C37" s="423">
        <v>7350.94</v>
      </c>
      <c r="D37" s="423">
        <v>51758.12</v>
      </c>
      <c r="E37" s="423">
        <v>1747208.6900000002</v>
      </c>
      <c r="F37" s="424">
        <v>1806317.75</v>
      </c>
    </row>
    <row r="38" spans="1:6" ht="20.149999999999999" customHeight="1">
      <c r="A38" s="421" t="s">
        <v>209</v>
      </c>
      <c r="B38" s="422"/>
      <c r="C38" s="423"/>
      <c r="D38" s="423">
        <v>994925.88</v>
      </c>
      <c r="E38" s="423">
        <v>497462.94</v>
      </c>
      <c r="F38" s="424">
        <v>1492388.8199999998</v>
      </c>
    </row>
    <row r="39" spans="1:6" ht="20.149999999999999" customHeight="1">
      <c r="A39" s="421" t="s">
        <v>234</v>
      </c>
      <c r="B39" s="422"/>
      <c r="C39" s="423">
        <v>1328804.8200000005</v>
      </c>
      <c r="D39" s="423">
        <v>108.94</v>
      </c>
      <c r="E39" s="423"/>
      <c r="F39" s="424">
        <v>1328913.7600000005</v>
      </c>
    </row>
    <row r="40" spans="1:6" ht="20.149999999999999" customHeight="1">
      <c r="A40" s="421" t="s">
        <v>266</v>
      </c>
      <c r="B40" s="422"/>
      <c r="C40" s="423"/>
      <c r="D40" s="423"/>
      <c r="E40" s="423">
        <v>1254280</v>
      </c>
      <c r="F40" s="424">
        <v>1254280</v>
      </c>
    </row>
    <row r="41" spans="1:6" ht="20.149999999999999" customHeight="1">
      <c r="A41" s="421" t="s">
        <v>120</v>
      </c>
      <c r="B41" s="422"/>
      <c r="C41" s="423"/>
      <c r="D41" s="423">
        <v>1160632.31</v>
      </c>
      <c r="E41" s="423"/>
      <c r="F41" s="424">
        <v>1160632.31</v>
      </c>
    </row>
    <row r="42" spans="1:6" ht="20.149999999999999" customHeight="1">
      <c r="A42" s="421" t="s">
        <v>304</v>
      </c>
      <c r="B42" s="422"/>
      <c r="C42" s="423">
        <v>32520.41</v>
      </c>
      <c r="D42" s="423">
        <v>98176.9</v>
      </c>
      <c r="E42" s="423">
        <v>969920.21</v>
      </c>
      <c r="F42" s="424">
        <v>1100617.52</v>
      </c>
    </row>
    <row r="43" spans="1:6" ht="20.149999999999999" customHeight="1">
      <c r="A43" s="421" t="s">
        <v>221</v>
      </c>
      <c r="B43" s="422"/>
      <c r="C43" s="423"/>
      <c r="D43" s="423"/>
      <c r="E43" s="423">
        <v>1030492</v>
      </c>
      <c r="F43" s="424">
        <v>1030492</v>
      </c>
    </row>
    <row r="44" spans="1:6" ht="20.149999999999999" customHeight="1">
      <c r="A44" s="421" t="s">
        <v>290</v>
      </c>
      <c r="B44" s="422"/>
      <c r="C44" s="423"/>
      <c r="D44" s="423"/>
      <c r="E44" s="423">
        <v>992392.47000000009</v>
      </c>
      <c r="F44" s="424">
        <v>992392.47000000009</v>
      </c>
    </row>
    <row r="45" spans="1:6" ht="20.149999999999999" customHeight="1">
      <c r="A45" s="421" t="s">
        <v>305</v>
      </c>
      <c r="B45" s="422"/>
      <c r="C45" s="423"/>
      <c r="D45" s="423"/>
      <c r="E45" s="423">
        <v>964062.63</v>
      </c>
      <c r="F45" s="424">
        <v>964062.63</v>
      </c>
    </row>
    <row r="46" spans="1:6" ht="20.149999999999999" customHeight="1">
      <c r="A46" s="421" t="s">
        <v>207</v>
      </c>
      <c r="B46" s="422"/>
      <c r="C46" s="423">
        <v>454386.25999999995</v>
      </c>
      <c r="D46" s="423">
        <v>394420.17000000004</v>
      </c>
      <c r="E46" s="423">
        <v>92970.13</v>
      </c>
      <c r="F46" s="424">
        <v>941776.55999999982</v>
      </c>
    </row>
    <row r="47" spans="1:6" ht="20.149999999999999" customHeight="1">
      <c r="A47" s="421" t="s">
        <v>104</v>
      </c>
      <c r="B47" s="422"/>
      <c r="C47" s="423"/>
      <c r="D47" s="423">
        <v>800000</v>
      </c>
      <c r="E47" s="423"/>
      <c r="F47" s="424">
        <v>800000</v>
      </c>
    </row>
    <row r="48" spans="1:6" ht="20.149999999999999" customHeight="1">
      <c r="A48" s="421" t="s">
        <v>235</v>
      </c>
      <c r="B48" s="422"/>
      <c r="C48" s="423"/>
      <c r="D48" s="423">
        <v>161117.08000000002</v>
      </c>
      <c r="E48" s="423">
        <v>586885.27</v>
      </c>
      <c r="F48" s="424">
        <v>748002.35</v>
      </c>
    </row>
    <row r="49" spans="1:6" ht="20.149999999999999" customHeight="1">
      <c r="A49" s="421" t="s">
        <v>229</v>
      </c>
      <c r="B49" s="422"/>
      <c r="C49" s="423"/>
      <c r="D49" s="423"/>
      <c r="E49" s="423">
        <v>712052</v>
      </c>
      <c r="F49" s="424">
        <v>712052</v>
      </c>
    </row>
    <row r="50" spans="1:6" ht="20.149999999999999" customHeight="1">
      <c r="A50" s="421" t="s">
        <v>219</v>
      </c>
      <c r="B50" s="422"/>
      <c r="C50" s="423">
        <v>364750.51</v>
      </c>
      <c r="D50" s="423">
        <v>291800.40999999997</v>
      </c>
      <c r="E50" s="423"/>
      <c r="F50" s="424">
        <v>656550.92000000004</v>
      </c>
    </row>
    <row r="51" spans="1:6" ht="20.149999999999999" customHeight="1">
      <c r="A51" s="421" t="s">
        <v>228</v>
      </c>
      <c r="B51" s="422"/>
      <c r="C51" s="423">
        <v>110000</v>
      </c>
      <c r="D51" s="423"/>
      <c r="E51" s="423">
        <v>431904.25</v>
      </c>
      <c r="F51" s="424">
        <v>541904.25</v>
      </c>
    </row>
    <row r="52" spans="1:6" ht="20.149999999999999" customHeight="1">
      <c r="A52" s="421" t="s">
        <v>222</v>
      </c>
      <c r="B52" s="422"/>
      <c r="C52" s="423">
        <v>310949.73999999993</v>
      </c>
      <c r="D52" s="423">
        <v>9635.74</v>
      </c>
      <c r="E52" s="423">
        <v>188240.92000000004</v>
      </c>
      <c r="F52" s="424">
        <v>508826.39999999991</v>
      </c>
    </row>
    <row r="53" spans="1:6" ht="20.149999999999999" customHeight="1">
      <c r="A53" s="421" t="s">
        <v>306</v>
      </c>
      <c r="B53" s="422"/>
      <c r="C53" s="423"/>
      <c r="D53" s="423"/>
      <c r="E53" s="423">
        <v>500000</v>
      </c>
      <c r="F53" s="424">
        <v>500000</v>
      </c>
    </row>
    <row r="54" spans="1:6" ht="20.149999999999999" customHeight="1">
      <c r="A54" s="421" t="s">
        <v>218</v>
      </c>
      <c r="B54" s="422"/>
      <c r="C54" s="423">
        <v>10769.039999999999</v>
      </c>
      <c r="D54" s="423">
        <v>647.98</v>
      </c>
      <c r="E54" s="423">
        <v>417248.53</v>
      </c>
      <c r="F54" s="424">
        <v>428665.55</v>
      </c>
    </row>
    <row r="55" spans="1:6" ht="20.149999999999999" customHeight="1">
      <c r="A55" s="421" t="s">
        <v>307</v>
      </c>
      <c r="B55" s="421"/>
      <c r="C55" s="423"/>
      <c r="D55" s="423"/>
      <c r="E55" s="423">
        <v>381355.93000000005</v>
      </c>
      <c r="F55" s="424">
        <v>381355.93000000005</v>
      </c>
    </row>
    <row r="56" spans="1:6" ht="30" customHeight="1">
      <c r="A56" s="421" t="s">
        <v>232</v>
      </c>
      <c r="B56" s="422"/>
      <c r="C56" s="423"/>
      <c r="D56" s="423"/>
      <c r="E56" s="423">
        <v>345693.43</v>
      </c>
      <c r="F56" s="424">
        <v>345693.43</v>
      </c>
    </row>
    <row r="57" spans="1:6" ht="20.149999999999999" customHeight="1">
      <c r="A57" s="421" t="s">
        <v>214</v>
      </c>
      <c r="B57" s="422"/>
      <c r="C57" s="423">
        <v>58398.19</v>
      </c>
      <c r="D57" s="423">
        <v>7248.1100000000006</v>
      </c>
      <c r="E57" s="423">
        <v>236734.46000000002</v>
      </c>
      <c r="F57" s="424">
        <v>302380.76</v>
      </c>
    </row>
    <row r="58" spans="1:6" ht="20.149999999999999" customHeight="1">
      <c r="A58" s="421" t="s">
        <v>223</v>
      </c>
      <c r="B58" s="422"/>
      <c r="C58" s="423"/>
      <c r="D58" s="423">
        <v>302297.46000000002</v>
      </c>
      <c r="E58" s="423"/>
      <c r="F58" s="424">
        <v>302297.46000000002</v>
      </c>
    </row>
    <row r="59" spans="1:6" ht="20.149999999999999" customHeight="1">
      <c r="A59" s="421" t="s">
        <v>240</v>
      </c>
      <c r="B59" s="422"/>
      <c r="C59" s="423">
        <v>67185.910000000018</v>
      </c>
      <c r="D59" s="423">
        <v>19396.079999999991</v>
      </c>
      <c r="E59" s="423">
        <v>206289.02000000005</v>
      </c>
      <c r="F59" s="424">
        <v>292871.00999999983</v>
      </c>
    </row>
    <row r="60" spans="1:6" ht="20.149999999999999" customHeight="1">
      <c r="A60" s="421" t="s">
        <v>295</v>
      </c>
      <c r="B60" s="422"/>
      <c r="C60" s="423">
        <v>202345.46</v>
      </c>
      <c r="D60" s="423">
        <v>18781.669999999998</v>
      </c>
      <c r="E60" s="423">
        <v>66186.070000000007</v>
      </c>
      <c r="F60" s="424">
        <v>287313.20000000013</v>
      </c>
    </row>
    <row r="61" spans="1:6" ht="20.149999999999999" customHeight="1">
      <c r="A61" s="421" t="s">
        <v>289</v>
      </c>
      <c r="B61" s="422"/>
      <c r="C61" s="423"/>
      <c r="D61" s="423"/>
      <c r="E61" s="423">
        <v>285217.59000000008</v>
      </c>
      <c r="F61" s="424">
        <v>285217.59000000008</v>
      </c>
    </row>
    <row r="62" spans="1:6" ht="20.149999999999999" customHeight="1">
      <c r="A62" s="421" t="s">
        <v>243</v>
      </c>
      <c r="B62" s="422"/>
      <c r="C62" s="423"/>
      <c r="D62" s="423">
        <v>226757.36</v>
      </c>
      <c r="E62" s="423"/>
      <c r="F62" s="424">
        <v>226757.36</v>
      </c>
    </row>
    <row r="63" spans="1:6" ht="20.149999999999999" customHeight="1">
      <c r="A63" s="421" t="s">
        <v>226</v>
      </c>
      <c r="B63" s="422"/>
      <c r="C63" s="423">
        <v>52528.14</v>
      </c>
      <c r="D63" s="423">
        <v>36477.26999999999</v>
      </c>
      <c r="E63" s="423">
        <v>100122.88</v>
      </c>
      <c r="F63" s="424">
        <v>189128.28999999995</v>
      </c>
    </row>
    <row r="64" spans="1:6" ht="20.149999999999999" customHeight="1">
      <c r="A64" s="421" t="s">
        <v>188</v>
      </c>
      <c r="B64" s="422"/>
      <c r="C64" s="423">
        <v>174519.74999999997</v>
      </c>
      <c r="D64" s="423">
        <v>1881.33</v>
      </c>
      <c r="E64" s="423">
        <v>681.02</v>
      </c>
      <c r="F64" s="424">
        <v>177082.09999999995</v>
      </c>
    </row>
    <row r="65" spans="1:6" ht="20.149999999999999" customHeight="1">
      <c r="A65" s="421" t="s">
        <v>239</v>
      </c>
      <c r="B65" s="422"/>
      <c r="C65" s="423">
        <v>5807.56</v>
      </c>
      <c r="D65" s="423"/>
      <c r="E65" s="423">
        <v>166919.35999999999</v>
      </c>
      <c r="F65" s="424">
        <v>172726.91999999998</v>
      </c>
    </row>
    <row r="66" spans="1:6" ht="20.149999999999999" customHeight="1">
      <c r="A66" s="421" t="s">
        <v>118</v>
      </c>
      <c r="B66" s="422"/>
      <c r="C66" s="423"/>
      <c r="D66" s="423">
        <v>121836.96</v>
      </c>
      <c r="E66" s="423"/>
      <c r="F66" s="424">
        <v>121836.96</v>
      </c>
    </row>
    <row r="67" spans="1:6" ht="20.149999999999999" customHeight="1">
      <c r="A67" s="421" t="s">
        <v>115</v>
      </c>
      <c r="B67" s="422"/>
      <c r="C67" s="423"/>
      <c r="D67" s="423">
        <v>115740.74</v>
      </c>
      <c r="E67" s="423"/>
      <c r="F67" s="424">
        <v>115740.74</v>
      </c>
    </row>
    <row r="68" spans="1:6" ht="20.149999999999999" customHeight="1">
      <c r="A68" s="421" t="s">
        <v>202</v>
      </c>
      <c r="B68" s="422"/>
      <c r="C68" s="423">
        <v>50955.05999999999</v>
      </c>
      <c r="D68" s="423">
        <v>727.02</v>
      </c>
      <c r="E68" s="423">
        <v>50283.4</v>
      </c>
      <c r="F68" s="424">
        <v>101965.47999999998</v>
      </c>
    </row>
    <row r="69" spans="1:6" ht="20.149999999999999" customHeight="1">
      <c r="A69" s="421" t="s">
        <v>242</v>
      </c>
      <c r="B69" s="422"/>
      <c r="C69" s="423"/>
      <c r="D69" s="423">
        <v>58685.45</v>
      </c>
      <c r="E69" s="423"/>
      <c r="F69" s="424">
        <v>58685.45</v>
      </c>
    </row>
    <row r="70" spans="1:6" ht="20.149999999999999" customHeight="1">
      <c r="A70" s="421" t="s">
        <v>294</v>
      </c>
      <c r="B70" s="422"/>
      <c r="C70" s="423"/>
      <c r="D70" s="423"/>
      <c r="E70" s="423">
        <v>56500</v>
      </c>
      <c r="F70" s="424">
        <v>56500</v>
      </c>
    </row>
    <row r="71" spans="1:6" ht="20.149999999999999" customHeight="1">
      <c r="A71" s="421" t="s">
        <v>308</v>
      </c>
      <c r="B71" s="422"/>
      <c r="C71" s="423"/>
      <c r="D71" s="423"/>
      <c r="E71" s="423">
        <v>42600</v>
      </c>
      <c r="F71" s="424">
        <v>42600</v>
      </c>
    </row>
    <row r="72" spans="1:6" ht="20.149999999999999" customHeight="1">
      <c r="A72" s="421" t="s">
        <v>227</v>
      </c>
      <c r="B72" s="422"/>
      <c r="C72" s="423"/>
      <c r="D72" s="423"/>
      <c r="E72" s="423">
        <v>22954</v>
      </c>
      <c r="F72" s="424">
        <v>22954</v>
      </c>
    </row>
    <row r="73" spans="1:6" ht="20.149999999999999" customHeight="1">
      <c r="A73" s="421" t="s">
        <v>154</v>
      </c>
      <c r="B73" s="422"/>
      <c r="C73" s="423"/>
      <c r="D73" s="423"/>
      <c r="E73" s="423">
        <v>17844.75</v>
      </c>
      <c r="F73" s="424">
        <v>17844.75</v>
      </c>
    </row>
    <row r="74" spans="1:6" ht="20.149999999999999" customHeight="1">
      <c r="A74" s="421" t="s">
        <v>247</v>
      </c>
      <c r="B74" s="422"/>
      <c r="C74" s="423">
        <v>205948.52000000002</v>
      </c>
      <c r="D74" s="423">
        <v>54295.55999999999</v>
      </c>
      <c r="E74" s="423">
        <v>89073.320000000022</v>
      </c>
      <c r="F74" s="424">
        <v>349317.4</v>
      </c>
    </row>
    <row r="75" spans="1:6" ht="10" customHeight="1">
      <c r="A75" s="425"/>
      <c r="B75" s="425"/>
      <c r="C75" s="426"/>
      <c r="D75" s="426"/>
      <c r="E75" s="426"/>
      <c r="F75" s="427"/>
    </row>
    <row r="76" spans="1:6" ht="20.149999999999999" customHeight="1">
      <c r="A76" s="467" t="s">
        <v>248</v>
      </c>
      <c r="B76" s="467"/>
      <c r="C76" s="468">
        <v>92493448.670000046</v>
      </c>
      <c r="D76" s="468">
        <v>176142322.70000002</v>
      </c>
      <c r="E76" s="468">
        <v>416397586.81000006</v>
      </c>
      <c r="F76" s="469">
        <v>685033358.18000007</v>
      </c>
    </row>
    <row r="77" spans="1:6" ht="10" customHeight="1">
      <c r="A77" s="425"/>
      <c r="B77" s="425"/>
      <c r="C77" s="426"/>
      <c r="D77" s="426"/>
      <c r="E77" s="426"/>
      <c r="F77" s="426"/>
    </row>
    <row r="78" spans="1:6" s="431" customFormat="1" ht="20.149999999999999" customHeight="1">
      <c r="A78" s="432" t="s">
        <v>249</v>
      </c>
      <c r="B78" s="433">
        <v>97502841.603171319</v>
      </c>
      <c r="C78" s="433">
        <f t="shared" ref="C78:F78" si="0">C80-C76</f>
        <v>-18516330.670000046</v>
      </c>
      <c r="D78" s="433">
        <f t="shared" si="0"/>
        <v>9756077.190300256</v>
      </c>
      <c r="E78" s="433">
        <f t="shared" si="0"/>
        <v>-50899155.020286322</v>
      </c>
      <c r="F78" s="434">
        <f t="shared" si="0"/>
        <v>48803599.500013947</v>
      </c>
    </row>
    <row r="79" spans="1:6" ht="10" customHeight="1">
      <c r="A79" s="425"/>
      <c r="B79" s="425"/>
      <c r="C79" s="426"/>
      <c r="D79" s="426"/>
      <c r="E79" s="426"/>
      <c r="F79" s="426"/>
    </row>
    <row r="80" spans="1:6" ht="20.149999999999999" customHeight="1">
      <c r="A80" s="435" t="s">
        <v>5</v>
      </c>
      <c r="B80" s="436">
        <v>108463008</v>
      </c>
      <c r="C80" s="436">
        <v>73977118</v>
      </c>
      <c r="D80" s="436">
        <v>185898399.89030027</v>
      </c>
      <c r="E80" s="436">
        <f>F80-SUM(B80:D80)</f>
        <v>365498431.78971374</v>
      </c>
      <c r="F80" s="436">
        <v>733836957.68001401</v>
      </c>
    </row>
    <row r="81" spans="1:6" ht="10" customHeight="1"/>
    <row r="82" spans="1:6">
      <c r="A82" s="437" t="s">
        <v>250</v>
      </c>
    </row>
    <row r="83" spans="1:6" ht="16" customHeight="1">
      <c r="A83" s="437" t="s">
        <v>251</v>
      </c>
      <c r="B83" s="437"/>
      <c r="C83" s="437"/>
      <c r="D83" s="437"/>
      <c r="E83" s="437"/>
      <c r="F83" s="437"/>
    </row>
    <row r="84" spans="1:6" ht="16" customHeight="1">
      <c r="A84" s="437" t="s">
        <v>309</v>
      </c>
      <c r="B84" s="437"/>
      <c r="C84" s="437"/>
      <c r="D84" s="437"/>
      <c r="E84" s="437"/>
      <c r="F84" s="437"/>
    </row>
    <row r="85" spans="1:6" ht="28" customHeight="1">
      <c r="A85" s="438" t="s">
        <v>253</v>
      </c>
      <c r="B85" s="438"/>
      <c r="C85" s="438"/>
      <c r="D85" s="438"/>
      <c r="E85" s="438"/>
      <c r="F85" s="438"/>
    </row>
  </sheetData>
  <mergeCells count="1">
    <mergeCell ref="A85:F8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F7E8-239B-42F7-BA8E-54D4C7949BF9}">
  <dimension ref="A1:I86"/>
  <sheetViews>
    <sheetView workbookViewId="0">
      <selection activeCell="I13" sqref="I13"/>
    </sheetView>
  </sheetViews>
  <sheetFormatPr defaultColWidth="8.4140625" defaultRowHeight="14"/>
  <cols>
    <col min="1" max="1" width="51.5" style="418" customWidth="1"/>
    <col min="2" max="6" width="19.6640625" style="418" customWidth="1"/>
    <col min="7" max="16384" width="8.4140625" style="418"/>
  </cols>
  <sheetData>
    <row r="1" spans="1:9" ht="18">
      <c r="A1" s="416" t="s">
        <v>180</v>
      </c>
      <c r="B1" s="417"/>
    </row>
    <row r="2" spans="1:9" ht="10" customHeight="1"/>
    <row r="3" spans="1:9" ht="30" customHeight="1">
      <c r="A3" s="419" t="s">
        <v>181</v>
      </c>
      <c r="B3" s="420" t="s">
        <v>182</v>
      </c>
      <c r="C3" s="420" t="s">
        <v>183</v>
      </c>
      <c r="D3" s="420" t="s">
        <v>184</v>
      </c>
      <c r="E3" s="420" t="s">
        <v>185</v>
      </c>
      <c r="F3" s="439" t="s">
        <v>5</v>
      </c>
    </row>
    <row r="4" spans="1:9" ht="10" customHeight="1"/>
    <row r="5" spans="1:9" ht="20.149999999999999" customHeight="1">
      <c r="A5" s="421" t="s">
        <v>186</v>
      </c>
      <c r="B5" s="422"/>
      <c r="C5" s="423">
        <v>20616455</v>
      </c>
      <c r="D5" s="423">
        <v>115026747</v>
      </c>
      <c r="E5" s="423">
        <v>61793752</v>
      </c>
      <c r="F5" s="424">
        <v>197436954</v>
      </c>
    </row>
    <row r="6" spans="1:9">
      <c r="A6" s="421" t="s">
        <v>187</v>
      </c>
      <c r="B6" s="422"/>
      <c r="C6" s="423"/>
      <c r="D6" s="423"/>
      <c r="E6" s="423">
        <v>60199317</v>
      </c>
      <c r="F6" s="424">
        <v>60199317</v>
      </c>
    </row>
    <row r="7" spans="1:9" ht="20.149999999999999" customHeight="1">
      <c r="A7" s="421" t="s">
        <v>188</v>
      </c>
      <c r="B7" s="422"/>
      <c r="C7" s="423">
        <v>260446</v>
      </c>
      <c r="D7" s="423"/>
      <c r="E7" s="423">
        <v>22906187</v>
      </c>
      <c r="F7" s="424">
        <v>23166633</v>
      </c>
      <c r="I7" s="421"/>
    </row>
    <row r="8" spans="1:9" ht="20.149999999999999" customHeight="1">
      <c r="A8" s="421" t="s">
        <v>189</v>
      </c>
      <c r="B8" s="422"/>
      <c r="C8" s="423">
        <v>16505182</v>
      </c>
      <c r="D8" s="423"/>
      <c r="E8" s="423">
        <v>5926255</v>
      </c>
      <c r="F8" s="424">
        <v>22431437</v>
      </c>
      <c r="I8" s="421"/>
    </row>
    <row r="9" spans="1:9" ht="20.149999999999999" customHeight="1">
      <c r="A9" s="421" t="s">
        <v>190</v>
      </c>
      <c r="B9" s="422"/>
      <c r="C9" s="423"/>
      <c r="D9" s="423"/>
      <c r="E9" s="423">
        <v>19311513</v>
      </c>
      <c r="F9" s="424">
        <v>19311513</v>
      </c>
    </row>
    <row r="10" spans="1:9" ht="20.149999999999999" customHeight="1">
      <c r="A10" s="421" t="s">
        <v>114</v>
      </c>
      <c r="B10" s="422"/>
      <c r="C10" s="423">
        <v>14767932</v>
      </c>
      <c r="D10" s="423"/>
      <c r="E10" s="423">
        <v>710365</v>
      </c>
      <c r="F10" s="424">
        <v>15478298</v>
      </c>
    </row>
    <row r="11" spans="1:9" ht="20.149999999999999" customHeight="1">
      <c r="A11" s="421" t="s">
        <v>191</v>
      </c>
      <c r="B11" s="422"/>
      <c r="C11" s="423">
        <v>8066402</v>
      </c>
      <c r="D11" s="423">
        <v>6844399</v>
      </c>
      <c r="E11" s="423">
        <v>353173</v>
      </c>
      <c r="F11" s="424">
        <v>15263974</v>
      </c>
    </row>
    <row r="12" spans="1:9" ht="20.149999999999999" customHeight="1">
      <c r="A12" s="421" t="s">
        <v>192</v>
      </c>
      <c r="B12" s="422"/>
      <c r="C12" s="423"/>
      <c r="D12" s="423"/>
      <c r="E12" s="423">
        <v>15000000</v>
      </c>
      <c r="F12" s="424">
        <v>15000000</v>
      </c>
    </row>
    <row r="13" spans="1:9" ht="20.149999999999999" customHeight="1">
      <c r="A13" s="421" t="s">
        <v>193</v>
      </c>
      <c r="B13" s="422"/>
      <c r="C13" s="423">
        <v>5725624</v>
      </c>
      <c r="D13" s="423">
        <v>6203474</v>
      </c>
      <c r="E13" s="423">
        <v>2682530</v>
      </c>
      <c r="F13" s="424">
        <v>14611628</v>
      </c>
    </row>
    <row r="14" spans="1:9" ht="20.149999999999999" customHeight="1">
      <c r="A14" s="421" t="s">
        <v>64</v>
      </c>
      <c r="B14" s="422"/>
      <c r="C14" s="423">
        <v>2454521</v>
      </c>
      <c r="D14" s="423">
        <v>11308708</v>
      </c>
      <c r="E14" s="423">
        <v>697920</v>
      </c>
      <c r="F14" s="424">
        <v>14461149</v>
      </c>
    </row>
    <row r="15" spans="1:9" ht="20.149999999999999" customHeight="1">
      <c r="A15" s="421" t="s">
        <v>194</v>
      </c>
      <c r="B15" s="422"/>
      <c r="C15" s="423"/>
      <c r="D15" s="423"/>
      <c r="E15" s="423">
        <v>13819710</v>
      </c>
      <c r="F15" s="424">
        <v>13819710</v>
      </c>
    </row>
    <row r="16" spans="1:9" ht="20.149999999999999" customHeight="1">
      <c r="A16" s="421" t="s">
        <v>195</v>
      </c>
      <c r="B16" s="422"/>
      <c r="C16" s="423">
        <v>5064655</v>
      </c>
      <c r="D16" s="423"/>
      <c r="E16" s="423">
        <v>7306066</v>
      </c>
      <c r="F16" s="424">
        <v>12370721</v>
      </c>
    </row>
    <row r="17" spans="1:6" ht="20.149999999999999" customHeight="1">
      <c r="A17" s="421" t="s">
        <v>196</v>
      </c>
      <c r="B17" s="422"/>
      <c r="C17" s="423"/>
      <c r="D17" s="423"/>
      <c r="E17" s="423">
        <v>12224148</v>
      </c>
      <c r="F17" s="424">
        <v>12224148</v>
      </c>
    </row>
    <row r="18" spans="1:6" ht="20.149999999999999" customHeight="1">
      <c r="A18" s="421" t="s">
        <v>124</v>
      </c>
      <c r="B18" s="422"/>
      <c r="C18" s="423">
        <v>6856404</v>
      </c>
      <c r="D18" s="423"/>
      <c r="E18" s="423">
        <v>5336248</v>
      </c>
      <c r="F18" s="424">
        <v>12192651</v>
      </c>
    </row>
    <row r="19" spans="1:6" ht="20.149999999999999" customHeight="1">
      <c r="A19" s="421" t="s">
        <v>197</v>
      </c>
      <c r="B19" s="422"/>
      <c r="C19" s="423">
        <v>10671526</v>
      </c>
      <c r="D19" s="423">
        <v>116959</v>
      </c>
      <c r="E19" s="423">
        <v>248636</v>
      </c>
      <c r="F19" s="424">
        <v>11037121</v>
      </c>
    </row>
    <row r="20" spans="1:6" ht="20.149999999999999" customHeight="1">
      <c r="A20" s="421" t="s">
        <v>76</v>
      </c>
      <c r="B20" s="422"/>
      <c r="C20" s="423"/>
      <c r="D20" s="423"/>
      <c r="E20" s="423">
        <v>11026487</v>
      </c>
      <c r="F20" s="424">
        <v>11026487</v>
      </c>
    </row>
    <row r="21" spans="1:6" ht="20.149999999999999" customHeight="1">
      <c r="A21" s="421" t="s">
        <v>198</v>
      </c>
      <c r="B21" s="422"/>
      <c r="C21" s="423">
        <v>221818</v>
      </c>
      <c r="D21" s="423">
        <v>84646</v>
      </c>
      <c r="E21" s="423">
        <v>10586049</v>
      </c>
      <c r="F21" s="424">
        <v>10892513</v>
      </c>
    </row>
    <row r="22" spans="1:6" ht="20.149999999999999" customHeight="1">
      <c r="A22" s="421" t="s">
        <v>113</v>
      </c>
      <c r="B22" s="422"/>
      <c r="C22" s="423"/>
      <c r="D22" s="423">
        <v>8464309</v>
      </c>
      <c r="E22" s="423">
        <v>1734104</v>
      </c>
      <c r="F22" s="424">
        <v>10198413</v>
      </c>
    </row>
    <row r="23" spans="1:6" ht="20.149999999999999" customHeight="1">
      <c r="A23" s="421" t="s">
        <v>199</v>
      </c>
      <c r="B23" s="422"/>
      <c r="C23" s="423"/>
      <c r="D23" s="423"/>
      <c r="E23" s="423">
        <v>10000000</v>
      </c>
      <c r="F23" s="424">
        <v>10000000</v>
      </c>
    </row>
    <row r="24" spans="1:6" ht="20.149999999999999" customHeight="1">
      <c r="A24" s="421" t="s">
        <v>200</v>
      </c>
      <c r="B24" s="422"/>
      <c r="C24" s="423">
        <v>470998</v>
      </c>
      <c r="D24" s="423">
        <v>56485</v>
      </c>
      <c r="E24" s="423">
        <v>8987056</v>
      </c>
      <c r="F24" s="424">
        <v>9514539</v>
      </c>
    </row>
    <row r="25" spans="1:6" ht="20.149999999999999" customHeight="1">
      <c r="A25" s="421" t="s">
        <v>201</v>
      </c>
      <c r="B25" s="422"/>
      <c r="C25" s="423"/>
      <c r="D25" s="423"/>
      <c r="E25" s="423">
        <v>8900961</v>
      </c>
      <c r="F25" s="424">
        <v>8900961</v>
      </c>
    </row>
    <row r="26" spans="1:6" ht="20.149999999999999" customHeight="1">
      <c r="A26" s="421" t="s">
        <v>202</v>
      </c>
      <c r="B26" s="422"/>
      <c r="C26" s="423">
        <v>60055</v>
      </c>
      <c r="D26" s="423">
        <v>64</v>
      </c>
      <c r="E26" s="423">
        <v>8786641</v>
      </c>
      <c r="F26" s="424">
        <v>8846760</v>
      </c>
    </row>
    <row r="27" spans="1:6" ht="20.149999999999999" customHeight="1">
      <c r="A27" s="421" t="s">
        <v>77</v>
      </c>
      <c r="B27" s="422"/>
      <c r="C27" s="423"/>
      <c r="D27" s="423">
        <v>1400000</v>
      </c>
      <c r="E27" s="423">
        <v>5485495</v>
      </c>
      <c r="F27" s="424">
        <v>6885495</v>
      </c>
    </row>
    <row r="28" spans="1:6" ht="20.149999999999999" customHeight="1">
      <c r="A28" s="421" t="s">
        <v>203</v>
      </c>
      <c r="B28" s="422"/>
      <c r="C28" s="423"/>
      <c r="D28" s="423">
        <v>4689541</v>
      </c>
      <c r="E28" s="423">
        <v>1869159</v>
      </c>
      <c r="F28" s="424">
        <v>6558699</v>
      </c>
    </row>
    <row r="29" spans="1:6" ht="20.149999999999999" customHeight="1">
      <c r="A29" s="421" t="s">
        <v>204</v>
      </c>
      <c r="B29" s="422"/>
      <c r="C29" s="423"/>
      <c r="D29" s="423"/>
      <c r="E29" s="423">
        <v>6090066</v>
      </c>
      <c r="F29" s="424">
        <v>6090066</v>
      </c>
    </row>
    <row r="30" spans="1:6" ht="20.149999999999999" customHeight="1">
      <c r="A30" s="421" t="s">
        <v>205</v>
      </c>
      <c r="B30" s="422"/>
      <c r="C30" s="423">
        <v>377220</v>
      </c>
      <c r="D30" s="423">
        <v>114</v>
      </c>
      <c r="E30" s="423">
        <v>3554352</v>
      </c>
      <c r="F30" s="424">
        <v>3931686</v>
      </c>
    </row>
    <row r="31" spans="1:6" ht="20.149999999999999" customHeight="1">
      <c r="A31" s="421" t="s">
        <v>206</v>
      </c>
      <c r="B31" s="422"/>
      <c r="C31" s="423">
        <v>1762632</v>
      </c>
      <c r="D31" s="423">
        <v>843882</v>
      </c>
      <c r="E31" s="423">
        <v>1261555</v>
      </c>
      <c r="F31" s="424">
        <v>3868069</v>
      </c>
    </row>
    <row r="32" spans="1:6" ht="20.149999999999999" customHeight="1">
      <c r="A32" s="421" t="s">
        <v>207</v>
      </c>
      <c r="B32" s="422"/>
      <c r="C32" s="423">
        <v>1685226</v>
      </c>
      <c r="D32" s="423">
        <v>319011</v>
      </c>
      <c r="E32" s="423">
        <v>1656577</v>
      </c>
      <c r="F32" s="424">
        <v>3660813</v>
      </c>
    </row>
    <row r="33" spans="1:6" ht="20.149999999999999" customHeight="1">
      <c r="A33" s="421" t="s">
        <v>208</v>
      </c>
      <c r="B33" s="422"/>
      <c r="C33" s="423">
        <v>1914406</v>
      </c>
      <c r="D33" s="423">
        <v>20597</v>
      </c>
      <c r="E33" s="423">
        <v>1665325</v>
      </c>
      <c r="F33" s="424">
        <v>3600328</v>
      </c>
    </row>
    <row r="34" spans="1:6" ht="20.149999999999999" customHeight="1">
      <c r="A34" s="421" t="s">
        <v>209</v>
      </c>
      <c r="B34" s="422"/>
      <c r="C34" s="423">
        <v>1955034</v>
      </c>
      <c r="D34" s="423">
        <v>1492389</v>
      </c>
      <c r="E34" s="423">
        <v>96206</v>
      </c>
      <c r="F34" s="424">
        <v>3543629</v>
      </c>
    </row>
    <row r="35" spans="1:6" ht="20.149999999999999" customHeight="1">
      <c r="A35" s="421" t="s">
        <v>210</v>
      </c>
      <c r="B35" s="422"/>
      <c r="C35" s="423">
        <v>291375</v>
      </c>
      <c r="D35" s="423">
        <v>2638540</v>
      </c>
      <c r="E35" s="423">
        <v>96788</v>
      </c>
      <c r="F35" s="424">
        <v>3026703</v>
      </c>
    </row>
    <row r="36" spans="1:6" ht="20.149999999999999" customHeight="1">
      <c r="A36" s="421" t="s">
        <v>211</v>
      </c>
      <c r="B36" s="422"/>
      <c r="C36" s="423"/>
      <c r="D36" s="423"/>
      <c r="E36" s="423">
        <v>2825931</v>
      </c>
      <c r="F36" s="424">
        <v>2825931</v>
      </c>
    </row>
    <row r="37" spans="1:6" ht="20.149999999999999" customHeight="1">
      <c r="A37" s="421" t="s">
        <v>212</v>
      </c>
      <c r="B37" s="422"/>
      <c r="C37" s="423"/>
      <c r="D37" s="423"/>
      <c r="E37" s="423">
        <v>2500000</v>
      </c>
      <c r="F37" s="424">
        <v>2500000</v>
      </c>
    </row>
    <row r="38" spans="1:6" ht="20.149999999999999" customHeight="1">
      <c r="A38" s="421" t="s">
        <v>213</v>
      </c>
      <c r="B38" s="422"/>
      <c r="C38" s="423">
        <v>2320675</v>
      </c>
      <c r="D38" s="423"/>
      <c r="E38" s="423">
        <v>126241</v>
      </c>
      <c r="F38" s="424">
        <v>2446916</v>
      </c>
    </row>
    <row r="39" spans="1:6" ht="20.149999999999999" customHeight="1">
      <c r="A39" s="421" t="s">
        <v>214</v>
      </c>
      <c r="B39" s="422"/>
      <c r="C39" s="423">
        <v>772433</v>
      </c>
      <c r="D39" s="423">
        <v>108236</v>
      </c>
      <c r="E39" s="423">
        <v>1209911</v>
      </c>
      <c r="F39" s="424">
        <v>2090580</v>
      </c>
    </row>
    <row r="40" spans="1:6" ht="20.149999999999999" customHeight="1">
      <c r="A40" s="421" t="s">
        <v>215</v>
      </c>
      <c r="B40" s="422"/>
      <c r="C40" s="423">
        <v>25435</v>
      </c>
      <c r="D40" s="423">
        <v>5046</v>
      </c>
      <c r="E40" s="423">
        <v>1749306</v>
      </c>
      <c r="F40" s="424">
        <v>1779788</v>
      </c>
    </row>
    <row r="41" spans="1:6" ht="20.149999999999999" customHeight="1">
      <c r="A41" s="421" t="s">
        <v>216</v>
      </c>
      <c r="B41" s="422"/>
      <c r="C41" s="423"/>
      <c r="D41" s="423"/>
      <c r="E41" s="423">
        <v>1738123</v>
      </c>
      <c r="F41" s="424">
        <v>1738123</v>
      </c>
    </row>
    <row r="42" spans="1:6" ht="20.149999999999999" customHeight="1">
      <c r="A42" s="421" t="s">
        <v>217</v>
      </c>
      <c r="B42" s="422"/>
      <c r="C42" s="423"/>
      <c r="D42" s="423"/>
      <c r="E42" s="423">
        <v>1450000</v>
      </c>
      <c r="F42" s="424">
        <v>1450000</v>
      </c>
    </row>
    <row r="43" spans="1:6" ht="20.149999999999999" customHeight="1">
      <c r="A43" s="421" t="s">
        <v>218</v>
      </c>
      <c r="B43" s="422"/>
      <c r="C43" s="423">
        <v>1027449</v>
      </c>
      <c r="D43" s="423"/>
      <c r="E43" s="423">
        <v>325440</v>
      </c>
      <c r="F43" s="424">
        <v>1352889</v>
      </c>
    </row>
    <row r="44" spans="1:6" ht="20.149999999999999" customHeight="1">
      <c r="A44" s="421" t="s">
        <v>219</v>
      </c>
      <c r="B44" s="422"/>
      <c r="C44" s="423">
        <v>1108435</v>
      </c>
      <c r="D44" s="423"/>
      <c r="E44" s="423"/>
      <c r="F44" s="424">
        <v>1108435</v>
      </c>
    </row>
    <row r="45" spans="1:6" ht="20.149999999999999" customHeight="1">
      <c r="A45" s="421" t="s">
        <v>120</v>
      </c>
      <c r="B45" s="422"/>
      <c r="C45" s="423">
        <v>1059322</v>
      </c>
      <c r="D45" s="423"/>
      <c r="E45" s="423"/>
      <c r="F45" s="424">
        <v>1059322</v>
      </c>
    </row>
    <row r="46" spans="1:6" ht="20.149999999999999" customHeight="1">
      <c r="A46" s="421" t="s">
        <v>220</v>
      </c>
      <c r="B46" s="422"/>
      <c r="C46" s="423"/>
      <c r="D46" s="423"/>
      <c r="E46" s="423">
        <v>1006171</v>
      </c>
      <c r="F46" s="424">
        <v>1006171</v>
      </c>
    </row>
    <row r="47" spans="1:6" ht="20.149999999999999" customHeight="1">
      <c r="A47" s="421" t="s">
        <v>221</v>
      </c>
      <c r="B47" s="422"/>
      <c r="C47" s="423"/>
      <c r="D47" s="423"/>
      <c r="E47" s="423">
        <v>1003932</v>
      </c>
      <c r="F47" s="424">
        <v>1003932</v>
      </c>
    </row>
    <row r="48" spans="1:6" ht="20.149999999999999" customHeight="1">
      <c r="A48" s="421" t="s">
        <v>222</v>
      </c>
      <c r="B48" s="422"/>
      <c r="C48" s="423">
        <v>218114</v>
      </c>
      <c r="D48" s="423"/>
      <c r="E48" s="423">
        <v>699057</v>
      </c>
      <c r="F48" s="424">
        <v>917170</v>
      </c>
    </row>
    <row r="49" spans="1:6" ht="20.149999999999999" customHeight="1">
      <c r="A49" s="421" t="s">
        <v>223</v>
      </c>
      <c r="B49" s="422"/>
      <c r="C49" s="423">
        <v>906892</v>
      </c>
      <c r="D49" s="423"/>
      <c r="E49" s="423"/>
      <c r="F49" s="424">
        <v>906892</v>
      </c>
    </row>
    <row r="50" spans="1:6" ht="20.149999999999999" customHeight="1">
      <c r="A50" s="421" t="s">
        <v>224</v>
      </c>
      <c r="B50" s="422"/>
      <c r="C50" s="423"/>
      <c r="D50" s="423"/>
      <c r="E50" s="423">
        <v>889940</v>
      </c>
      <c r="F50" s="424">
        <v>889940</v>
      </c>
    </row>
    <row r="51" spans="1:6" ht="20.149999999999999" customHeight="1">
      <c r="A51" s="421" t="s">
        <v>225</v>
      </c>
      <c r="B51" s="422"/>
      <c r="C51" s="423"/>
      <c r="D51" s="423"/>
      <c r="E51" s="423">
        <v>842133</v>
      </c>
      <c r="F51" s="424">
        <v>842133</v>
      </c>
    </row>
    <row r="52" spans="1:6" ht="20.149999999999999" customHeight="1">
      <c r="A52" s="421" t="s">
        <v>226</v>
      </c>
      <c r="B52" s="422"/>
      <c r="C52" s="423">
        <v>475071</v>
      </c>
      <c r="D52" s="423">
        <v>314535</v>
      </c>
      <c r="E52" s="423"/>
      <c r="F52" s="424">
        <v>789606</v>
      </c>
    </row>
    <row r="53" spans="1:6" ht="20.149999999999999" customHeight="1">
      <c r="A53" s="421" t="s">
        <v>227</v>
      </c>
      <c r="B53" s="422"/>
      <c r="C53" s="423">
        <v>650941</v>
      </c>
      <c r="D53" s="423"/>
      <c r="E53" s="423"/>
      <c r="F53" s="424">
        <v>650941</v>
      </c>
    </row>
    <row r="54" spans="1:6" ht="20.149999999999999" customHeight="1">
      <c r="A54" s="421" t="s">
        <v>228</v>
      </c>
      <c r="B54" s="422"/>
      <c r="C54" s="423"/>
      <c r="D54" s="423"/>
      <c r="E54" s="423">
        <v>615000</v>
      </c>
      <c r="F54" s="424">
        <v>615000</v>
      </c>
    </row>
    <row r="55" spans="1:6" ht="20.149999999999999" customHeight="1">
      <c r="A55" s="421" t="s">
        <v>229</v>
      </c>
      <c r="B55" s="421"/>
      <c r="C55" s="423"/>
      <c r="D55" s="423"/>
      <c r="E55" s="423">
        <v>550000</v>
      </c>
      <c r="F55" s="424">
        <v>550000</v>
      </c>
    </row>
    <row r="56" spans="1:6" ht="20.149999999999999" customHeight="1">
      <c r="A56" s="421" t="s">
        <v>230</v>
      </c>
      <c r="B56" s="422"/>
      <c r="C56" s="423">
        <v>482936</v>
      </c>
      <c r="D56" s="423"/>
      <c r="E56" s="423"/>
      <c r="F56" s="424">
        <v>482936</v>
      </c>
    </row>
    <row r="57" spans="1:6" ht="20.149999999999999" customHeight="1">
      <c r="A57" s="421" t="s">
        <v>231</v>
      </c>
      <c r="B57" s="422"/>
      <c r="C57" s="423">
        <v>372007</v>
      </c>
      <c r="D57" s="423">
        <v>50182</v>
      </c>
      <c r="E57" s="423">
        <v>5404</v>
      </c>
      <c r="F57" s="424">
        <v>427593</v>
      </c>
    </row>
    <row r="58" spans="1:6" ht="30" customHeight="1">
      <c r="A58" s="421" t="s">
        <v>232</v>
      </c>
      <c r="B58" s="422"/>
      <c r="C58" s="423"/>
      <c r="D58" s="423"/>
      <c r="E58" s="423">
        <v>284485</v>
      </c>
      <c r="F58" s="424">
        <v>284485</v>
      </c>
    </row>
    <row r="59" spans="1:6" ht="20.149999999999999" customHeight="1">
      <c r="A59" s="421" t="s">
        <v>233</v>
      </c>
      <c r="B59" s="422"/>
      <c r="C59" s="423">
        <v>30753</v>
      </c>
      <c r="D59" s="423"/>
      <c r="E59" s="423">
        <v>253161</v>
      </c>
      <c r="F59" s="424">
        <v>283914</v>
      </c>
    </row>
    <row r="60" spans="1:6" ht="20.149999999999999" customHeight="1">
      <c r="A60" s="421" t="s">
        <v>234</v>
      </c>
      <c r="B60" s="422"/>
      <c r="C60" s="423">
        <v>187655</v>
      </c>
      <c r="D60" s="423">
        <v>94057</v>
      </c>
      <c r="E60" s="423">
        <v>203</v>
      </c>
      <c r="F60" s="424">
        <v>281915</v>
      </c>
    </row>
    <row r="61" spans="1:6" ht="20.149999999999999" customHeight="1">
      <c r="A61" s="421" t="s">
        <v>75</v>
      </c>
      <c r="B61" s="422"/>
      <c r="C61" s="423"/>
      <c r="D61" s="423"/>
      <c r="E61" s="423">
        <v>276860</v>
      </c>
      <c r="F61" s="424">
        <v>276860</v>
      </c>
    </row>
    <row r="62" spans="1:6" ht="20.149999999999999" customHeight="1">
      <c r="A62" s="421" t="s">
        <v>235</v>
      </c>
      <c r="B62" s="422"/>
      <c r="C62" s="423"/>
      <c r="D62" s="423">
        <v>268843</v>
      </c>
      <c r="E62" s="423"/>
      <c r="F62" s="424">
        <v>268843</v>
      </c>
    </row>
    <row r="63" spans="1:6" ht="20.149999999999999" customHeight="1">
      <c r="A63" s="421" t="s">
        <v>236</v>
      </c>
      <c r="B63" s="422"/>
      <c r="C63" s="423">
        <v>148923</v>
      </c>
      <c r="D63" s="423">
        <v>2746</v>
      </c>
      <c r="E63" s="423">
        <v>94886</v>
      </c>
      <c r="F63" s="424">
        <v>246555</v>
      </c>
    </row>
    <row r="64" spans="1:6" ht="20.149999999999999" customHeight="1">
      <c r="A64" s="421" t="s">
        <v>115</v>
      </c>
      <c r="B64" s="422"/>
      <c r="C64" s="423"/>
      <c r="D64" s="423">
        <v>231481</v>
      </c>
      <c r="E64" s="423"/>
      <c r="F64" s="424">
        <v>231481</v>
      </c>
    </row>
    <row r="65" spans="1:6" ht="20.149999999999999" customHeight="1">
      <c r="A65" s="421" t="s">
        <v>237</v>
      </c>
      <c r="B65" s="422"/>
      <c r="C65" s="423"/>
      <c r="D65" s="423"/>
      <c r="E65" s="423">
        <v>208219</v>
      </c>
      <c r="F65" s="424">
        <v>208219</v>
      </c>
    </row>
    <row r="66" spans="1:6" ht="30" customHeight="1">
      <c r="A66" s="421" t="s">
        <v>238</v>
      </c>
      <c r="B66" s="422"/>
      <c r="C66" s="423"/>
      <c r="D66" s="423"/>
      <c r="E66" s="423">
        <v>186040</v>
      </c>
      <c r="F66" s="424">
        <v>186040</v>
      </c>
    </row>
    <row r="67" spans="1:6" ht="20.149999999999999" customHeight="1">
      <c r="A67" s="421" t="s">
        <v>239</v>
      </c>
      <c r="B67" s="422"/>
      <c r="C67" s="423"/>
      <c r="D67" s="423">
        <v>47358</v>
      </c>
      <c r="E67" s="423">
        <v>110377</v>
      </c>
      <c r="F67" s="424">
        <v>157736</v>
      </c>
    </row>
    <row r="68" spans="1:6" ht="20.149999999999999" customHeight="1">
      <c r="A68" s="421" t="s">
        <v>240</v>
      </c>
      <c r="B68" s="422"/>
      <c r="C68" s="423">
        <v>132616</v>
      </c>
      <c r="D68" s="423">
        <v>4077</v>
      </c>
      <c r="E68" s="423">
        <v>411</v>
      </c>
      <c r="F68" s="424">
        <v>137105</v>
      </c>
    </row>
    <row r="69" spans="1:6" ht="20.149999999999999" customHeight="1">
      <c r="A69" s="421" t="s">
        <v>241</v>
      </c>
      <c r="B69" s="422"/>
      <c r="C69" s="423"/>
      <c r="D69" s="423"/>
      <c r="E69" s="423">
        <v>124332</v>
      </c>
      <c r="F69" s="424">
        <v>124332</v>
      </c>
    </row>
    <row r="70" spans="1:6" ht="20.149999999999999" customHeight="1">
      <c r="A70" s="421" t="s">
        <v>242</v>
      </c>
      <c r="B70" s="422"/>
      <c r="C70" s="423">
        <v>117371</v>
      </c>
      <c r="D70" s="423"/>
      <c r="E70" s="423"/>
      <c r="F70" s="424">
        <v>117371</v>
      </c>
    </row>
    <row r="71" spans="1:6" ht="20.149999999999999" customHeight="1">
      <c r="A71" s="421" t="s">
        <v>243</v>
      </c>
      <c r="B71" s="422"/>
      <c r="C71" s="423"/>
      <c r="D71" s="423">
        <v>113379</v>
      </c>
      <c r="E71" s="423"/>
      <c r="F71" s="424">
        <v>113379</v>
      </c>
    </row>
    <row r="72" spans="1:6" ht="20.149999999999999" customHeight="1">
      <c r="A72" s="421" t="s">
        <v>244</v>
      </c>
      <c r="B72" s="422"/>
      <c r="C72" s="423"/>
      <c r="D72" s="423">
        <v>18782</v>
      </c>
      <c r="E72" s="423">
        <v>87956</v>
      </c>
      <c r="F72" s="424">
        <v>106738</v>
      </c>
    </row>
    <row r="73" spans="1:6" ht="20.149999999999999" customHeight="1">
      <c r="A73" s="421" t="s">
        <v>245</v>
      </c>
      <c r="B73" s="422"/>
      <c r="C73" s="423">
        <v>25634</v>
      </c>
      <c r="D73" s="423">
        <v>5912</v>
      </c>
      <c r="E73" s="423">
        <v>70968</v>
      </c>
      <c r="F73" s="424">
        <v>102513</v>
      </c>
    </row>
    <row r="74" spans="1:6" ht="20.149999999999999" customHeight="1">
      <c r="A74" s="421" t="s">
        <v>246</v>
      </c>
      <c r="B74" s="422"/>
      <c r="C74" s="423"/>
      <c r="D74" s="423">
        <v>22297</v>
      </c>
      <c r="E74" s="423"/>
      <c r="F74" s="424">
        <v>22297</v>
      </c>
    </row>
    <row r="75" spans="1:6" ht="20.149999999999999" customHeight="1">
      <c r="A75" s="421" t="s">
        <v>247</v>
      </c>
      <c r="B75" s="422"/>
      <c r="C75" s="423">
        <v>239094</v>
      </c>
      <c r="D75" s="423">
        <v>30897</v>
      </c>
      <c r="E75" s="423">
        <v>197820</v>
      </c>
      <c r="F75" s="424">
        <v>467812</v>
      </c>
    </row>
    <row r="76" spans="1:6" ht="6.75" customHeight="1">
      <c r="A76" s="425"/>
      <c r="B76" s="425"/>
      <c r="C76" s="426"/>
      <c r="D76" s="426"/>
      <c r="E76" s="426"/>
      <c r="F76" s="427"/>
    </row>
    <row r="77" spans="1:6" s="431" customFormat="1" ht="20.149999999999999" customHeight="1">
      <c r="A77" s="428" t="s">
        <v>248</v>
      </c>
      <c r="B77" s="428"/>
      <c r="C77" s="429">
        <v>110029669</v>
      </c>
      <c r="D77" s="429">
        <v>160827693</v>
      </c>
      <c r="E77" s="429">
        <v>329744946</v>
      </c>
      <c r="F77" s="430">
        <v>600602308</v>
      </c>
    </row>
    <row r="78" spans="1:6" ht="7.5" customHeight="1">
      <c r="A78" s="425"/>
      <c r="B78" s="425"/>
      <c r="C78" s="426"/>
      <c r="D78" s="426"/>
      <c r="E78" s="426"/>
      <c r="F78" s="426"/>
    </row>
    <row r="79" spans="1:6" s="431" customFormat="1" ht="20.149999999999999" customHeight="1">
      <c r="A79" s="432" t="s">
        <v>249</v>
      </c>
      <c r="B79" s="433">
        <v>97502841.603171319</v>
      </c>
      <c r="C79" s="433">
        <f t="shared" ref="C79:F79" si="0">C81-C77</f>
        <v>-13694528</v>
      </c>
      <c r="D79" s="433">
        <f t="shared" si="0"/>
        <v>-9998640.616418004</v>
      </c>
      <c r="E79" s="433">
        <f t="shared" si="0"/>
        <v>-62995683.190195799</v>
      </c>
      <c r="F79" s="434">
        <f t="shared" si="0"/>
        <v>92022607.193386197</v>
      </c>
    </row>
    <row r="80" spans="1:6" ht="7.5" customHeight="1">
      <c r="A80" s="425"/>
      <c r="B80" s="425"/>
      <c r="C80" s="426"/>
      <c r="D80" s="426"/>
      <c r="E80" s="426"/>
      <c r="F80" s="426"/>
    </row>
    <row r="81" spans="1:6" s="431" customFormat="1" ht="20.149999999999999" customHeight="1">
      <c r="A81" s="435" t="s">
        <v>5</v>
      </c>
      <c r="B81" s="436">
        <v>178711459</v>
      </c>
      <c r="C81" s="436">
        <v>96335141</v>
      </c>
      <c r="D81" s="436">
        <v>150829052.383582</v>
      </c>
      <c r="E81" s="436">
        <f>F81-SUM(B81:D81)</f>
        <v>266749262.8098042</v>
      </c>
      <c r="F81" s="436">
        <v>692624915.1933862</v>
      </c>
    </row>
    <row r="83" spans="1:6">
      <c r="A83" s="437" t="s">
        <v>250</v>
      </c>
    </row>
    <row r="84" spans="1:6" ht="16" customHeight="1">
      <c r="A84" s="437" t="s">
        <v>251</v>
      </c>
      <c r="B84" s="437"/>
      <c r="C84" s="437"/>
      <c r="D84" s="437"/>
      <c r="E84" s="437"/>
      <c r="F84" s="437"/>
    </row>
    <row r="85" spans="1:6" ht="16" customHeight="1">
      <c r="A85" s="437" t="s">
        <v>252</v>
      </c>
      <c r="B85" s="437"/>
      <c r="C85" s="437"/>
      <c r="D85" s="437"/>
      <c r="E85" s="437"/>
      <c r="F85" s="437"/>
    </row>
    <row r="86" spans="1:6" ht="28" customHeight="1">
      <c r="A86" s="438" t="s">
        <v>253</v>
      </c>
      <c r="B86" s="438"/>
      <c r="C86" s="438"/>
      <c r="D86" s="438"/>
      <c r="E86" s="438"/>
      <c r="F86" s="438"/>
    </row>
  </sheetData>
  <mergeCells count="1">
    <mergeCell ref="A86:F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1B42-D3F5-4827-91D3-A98334940D6F}">
  <dimension ref="A3:I44"/>
  <sheetViews>
    <sheetView topLeftCell="A5" workbookViewId="0">
      <selection activeCell="L33" sqref="L33"/>
    </sheetView>
  </sheetViews>
  <sheetFormatPr defaultColWidth="12.5" defaultRowHeight="14"/>
  <cols>
    <col min="1" max="1" width="28.75" customWidth="1"/>
    <col min="8" max="8" width="7.58203125" customWidth="1"/>
    <col min="9" max="9" width="6.58203125" customWidth="1"/>
  </cols>
  <sheetData>
    <row r="3" spans="1:9" ht="15.5">
      <c r="A3" s="53" t="s">
        <v>30</v>
      </c>
      <c r="B3" s="54"/>
      <c r="C3" s="54"/>
      <c r="D3" s="54"/>
      <c r="E3" s="54"/>
      <c r="F3" s="54"/>
      <c r="G3" s="54"/>
      <c r="H3" s="54"/>
      <c r="I3" s="54"/>
    </row>
    <row r="4" spans="1:9">
      <c r="A4" s="55"/>
      <c r="B4" s="55"/>
      <c r="C4" s="56" t="s">
        <v>8</v>
      </c>
      <c r="D4" s="56" t="s">
        <v>9</v>
      </c>
      <c r="E4" s="56" t="s">
        <v>10</v>
      </c>
      <c r="F4" s="56" t="s">
        <v>11</v>
      </c>
      <c r="G4" s="57"/>
      <c r="H4" s="58"/>
      <c r="I4" s="59"/>
    </row>
    <row r="5" spans="1:9" ht="46">
      <c r="A5" s="60" t="s">
        <v>0</v>
      </c>
      <c r="B5" s="61"/>
      <c r="C5" s="62" t="s">
        <v>1</v>
      </c>
      <c r="D5" s="62" t="s">
        <v>2</v>
      </c>
      <c r="E5" s="62" t="s">
        <v>3</v>
      </c>
      <c r="F5" s="62" t="s">
        <v>4</v>
      </c>
      <c r="G5" s="121" t="s">
        <v>5</v>
      </c>
      <c r="H5" s="124" t="s">
        <v>6</v>
      </c>
      <c r="I5" s="124" t="s">
        <v>7</v>
      </c>
    </row>
    <row r="6" spans="1:9">
      <c r="A6" s="367"/>
      <c r="B6" s="55"/>
      <c r="C6" s="63"/>
      <c r="D6" s="64"/>
      <c r="E6" s="63"/>
      <c r="F6" s="64"/>
      <c r="G6" s="65"/>
      <c r="H6" s="66"/>
      <c r="I6" s="67"/>
    </row>
    <row r="7" spans="1:9">
      <c r="A7" s="55" t="s">
        <v>161</v>
      </c>
      <c r="B7" s="68" t="s">
        <v>14</v>
      </c>
      <c r="C7" s="70">
        <v>3598638.8405000013</v>
      </c>
      <c r="D7" s="69">
        <v>6503649.252799999</v>
      </c>
      <c r="E7" s="70">
        <v>1984816.6813999997</v>
      </c>
      <c r="F7" s="69">
        <v>2162296.2135000001</v>
      </c>
      <c r="G7" s="122">
        <v>14249400.9882</v>
      </c>
      <c r="H7" s="71">
        <f>G7/G26</f>
        <v>3.1575089616906284E-2</v>
      </c>
      <c r="I7" s="72"/>
    </row>
    <row r="8" spans="1:9">
      <c r="A8" s="73"/>
      <c r="B8" s="370" t="s">
        <v>12</v>
      </c>
      <c r="C8" s="75">
        <v>3494229.3538000002</v>
      </c>
      <c r="D8" s="366">
        <v>5096157.7369000018</v>
      </c>
      <c r="E8" s="75">
        <v>1544804.9221000001</v>
      </c>
      <c r="F8" s="74">
        <v>1270714.3372</v>
      </c>
      <c r="G8" s="125">
        <v>11405906.350000001</v>
      </c>
      <c r="H8" s="76">
        <f>G8/G27</f>
        <v>7.2197393832868426E-2</v>
      </c>
      <c r="I8" s="77">
        <f>G8/G7</f>
        <v>0.8004481282718684</v>
      </c>
    </row>
    <row r="9" spans="1:9" ht="15">
      <c r="A9" s="78" t="s">
        <v>162</v>
      </c>
      <c r="B9" s="55" t="s">
        <v>14</v>
      </c>
      <c r="C9" s="70">
        <v>17232614.307099998</v>
      </c>
      <c r="D9" s="31">
        <v>0</v>
      </c>
      <c r="E9" s="70">
        <v>0</v>
      </c>
      <c r="F9" s="69">
        <v>12263394.4823</v>
      </c>
      <c r="G9" s="122">
        <v>29496008.789399996</v>
      </c>
      <c r="H9" s="79">
        <f>G9/G26</f>
        <v>6.5359878751226591E-2</v>
      </c>
      <c r="I9" s="72"/>
    </row>
    <row r="10" spans="1:9">
      <c r="A10" s="80"/>
      <c r="B10" s="55" t="s">
        <v>12</v>
      </c>
      <c r="C10" s="75">
        <v>1042337.6823</v>
      </c>
      <c r="D10" s="31">
        <v>0</v>
      </c>
      <c r="E10" s="75">
        <v>0</v>
      </c>
      <c r="F10" s="74">
        <v>3991839.0650000004</v>
      </c>
      <c r="G10" s="122">
        <v>5034176.7473000009</v>
      </c>
      <c r="H10" s="81">
        <f>G10/G27</f>
        <v>3.1865459008357251E-2</v>
      </c>
      <c r="I10" s="77">
        <f>H10/H9</f>
        <v>0.48753852695541056</v>
      </c>
    </row>
    <row r="11" spans="1:9" ht="15">
      <c r="A11" s="78" t="s">
        <v>163</v>
      </c>
      <c r="B11" s="68" t="s">
        <v>14</v>
      </c>
      <c r="C11" s="70">
        <v>23363340.681499995</v>
      </c>
      <c r="D11" s="368">
        <v>0</v>
      </c>
      <c r="E11" s="70">
        <v>5467138.0411999999</v>
      </c>
      <c r="F11" s="69">
        <v>3864204.6675999993</v>
      </c>
      <c r="G11" s="126">
        <v>32694683.390299994</v>
      </c>
      <c r="H11" s="82">
        <f>G11/G26</f>
        <v>7.2447786324490671E-2</v>
      </c>
      <c r="I11" s="83"/>
    </row>
    <row r="12" spans="1:9">
      <c r="A12" s="55"/>
      <c r="B12" s="73" t="s">
        <v>12</v>
      </c>
      <c r="C12" s="75">
        <v>3241833.7973000007</v>
      </c>
      <c r="D12" s="31">
        <v>0</v>
      </c>
      <c r="E12" s="75">
        <v>539124.46149999998</v>
      </c>
      <c r="F12" s="74">
        <v>1798406.4545</v>
      </c>
      <c r="G12" s="127">
        <v>5579364.7133000009</v>
      </c>
      <c r="H12" s="81">
        <f>G12/G27</f>
        <v>3.531640355291267E-2</v>
      </c>
      <c r="I12" s="77">
        <f>G12/G11</f>
        <v>0.17065051974032303</v>
      </c>
    </row>
    <row r="13" spans="1:9" ht="14.5">
      <c r="A13" s="84" t="s">
        <v>164</v>
      </c>
      <c r="B13" s="55" t="s">
        <v>14</v>
      </c>
      <c r="C13" s="70">
        <v>47473005.443000115</v>
      </c>
      <c r="D13" s="69">
        <v>94370549.970199734</v>
      </c>
      <c r="E13" s="70">
        <v>37116053.512400001</v>
      </c>
      <c r="F13" s="69">
        <v>56491483.995100021</v>
      </c>
      <c r="G13" s="122">
        <v>235451092.92069986</v>
      </c>
      <c r="H13" s="71">
        <f>G13/G26</f>
        <v>0.52173346553487288</v>
      </c>
      <c r="I13" s="72"/>
    </row>
    <row r="14" spans="1:9">
      <c r="A14" s="85"/>
      <c r="B14" s="73" t="s">
        <v>12</v>
      </c>
      <c r="C14" s="75">
        <v>14537601.950399999</v>
      </c>
      <c r="D14" s="74">
        <v>41058948.112299994</v>
      </c>
      <c r="E14" s="75">
        <v>12972916.499400001</v>
      </c>
      <c r="F14" s="74">
        <v>10087653.353599999</v>
      </c>
      <c r="G14" s="122">
        <v>78657119.915699989</v>
      </c>
      <c r="H14" s="86">
        <f>G14/G27</f>
        <v>0.4978858224899374</v>
      </c>
      <c r="I14" s="77">
        <f>G14/G13</f>
        <v>0.33406988661629095</v>
      </c>
    </row>
    <row r="15" spans="1:9" ht="15">
      <c r="A15" s="55" t="s">
        <v>165</v>
      </c>
      <c r="B15" s="78" t="s">
        <v>14</v>
      </c>
      <c r="C15" s="70">
        <v>10441459.6548</v>
      </c>
      <c r="D15" s="31">
        <v>0</v>
      </c>
      <c r="E15" s="70">
        <v>15867017.979600001</v>
      </c>
      <c r="F15" s="69">
        <v>0</v>
      </c>
      <c r="G15" s="128">
        <v>26308477.634400003</v>
      </c>
      <c r="H15" s="71">
        <f>G15/G26</f>
        <v>5.8296663816146059E-2</v>
      </c>
      <c r="I15" s="72"/>
    </row>
    <row r="16" spans="1:9">
      <c r="A16" s="80"/>
      <c r="B16" s="55" t="s">
        <v>12</v>
      </c>
      <c r="C16" s="75">
        <v>1761928.3213</v>
      </c>
      <c r="D16" s="31">
        <v>0</v>
      </c>
      <c r="E16" s="75">
        <v>3854196.1838000002</v>
      </c>
      <c r="F16" s="74">
        <v>0</v>
      </c>
      <c r="G16" s="127">
        <v>5616124.5051000006</v>
      </c>
      <c r="H16" s="81">
        <f>G16/G27</f>
        <v>3.5549086610651329E-2</v>
      </c>
      <c r="I16" s="72">
        <f>G16/G15</f>
        <v>0.21347204437844636</v>
      </c>
    </row>
    <row r="17" spans="1:9" ht="15">
      <c r="A17" s="55" t="s">
        <v>166</v>
      </c>
      <c r="B17" s="78" t="s">
        <v>14</v>
      </c>
      <c r="C17" s="70">
        <v>14556897.485100001</v>
      </c>
      <c r="D17" s="69">
        <v>9262409.2073999979</v>
      </c>
      <c r="E17" s="70">
        <v>10766305.7662</v>
      </c>
      <c r="F17" s="69">
        <v>8116024.1404000008</v>
      </c>
      <c r="G17" s="122">
        <v>42701636.599100001</v>
      </c>
      <c r="H17" s="82">
        <f>G17/G26</f>
        <v>9.4622082957851253E-2</v>
      </c>
      <c r="I17" s="87"/>
    </row>
    <row r="18" spans="1:9">
      <c r="A18" s="55"/>
      <c r="B18" s="80" t="s">
        <v>12</v>
      </c>
      <c r="C18" s="75">
        <v>7795886.3270999985</v>
      </c>
      <c r="D18" s="74">
        <v>1666245.4503000001</v>
      </c>
      <c r="E18" s="75">
        <v>6760223.847099999</v>
      </c>
      <c r="F18" s="74">
        <v>6591776.5296000019</v>
      </c>
      <c r="G18" s="122">
        <v>22814132.154100001</v>
      </c>
      <c r="H18" s="81">
        <f>G18/G27</f>
        <v>0.14440946940482854</v>
      </c>
      <c r="I18" s="77">
        <f>G18/G17</f>
        <v>0.53426833187421308</v>
      </c>
    </row>
    <row r="19" spans="1:9" ht="14.5">
      <c r="A19" s="88" t="s">
        <v>167</v>
      </c>
      <c r="B19" s="55" t="s">
        <v>14</v>
      </c>
      <c r="C19" s="70">
        <v>7864744.8500999985</v>
      </c>
      <c r="D19" s="69">
        <v>10446468.032400003</v>
      </c>
      <c r="E19" s="70">
        <v>14668008.1677</v>
      </c>
      <c r="F19" s="69">
        <v>0</v>
      </c>
      <c r="G19" s="126">
        <v>32979221.0502</v>
      </c>
      <c r="H19" s="71">
        <f>G19/G26</f>
        <v>7.3078290169400886E-2</v>
      </c>
      <c r="I19" s="72"/>
    </row>
    <row r="20" spans="1:9">
      <c r="A20" s="55"/>
      <c r="B20" s="55" t="s">
        <v>12</v>
      </c>
      <c r="C20" s="75">
        <v>2488149.7585000005</v>
      </c>
      <c r="D20" s="74">
        <v>6154297.6264999975</v>
      </c>
      <c r="E20" s="75">
        <v>4564893.5104</v>
      </c>
      <c r="F20" s="74">
        <v>0</v>
      </c>
      <c r="G20" s="127">
        <v>13207340.895399999</v>
      </c>
      <c r="H20" s="81">
        <f>G20/G27</f>
        <v>8.3600159676056149E-2</v>
      </c>
      <c r="I20" s="77">
        <f>G20/G19</f>
        <v>0.40047461628327041</v>
      </c>
    </row>
    <row r="21" spans="1:9" ht="15">
      <c r="A21" s="78" t="s">
        <v>173</v>
      </c>
      <c r="B21" s="78" t="s">
        <v>14</v>
      </c>
      <c r="C21" s="70">
        <v>12208554.582300002</v>
      </c>
      <c r="D21" s="31">
        <v>0</v>
      </c>
      <c r="E21" s="70">
        <v>0</v>
      </c>
      <c r="F21" s="69">
        <v>13917595.417200001</v>
      </c>
      <c r="G21" s="126">
        <v>26126149.999500003</v>
      </c>
      <c r="H21" s="71">
        <f>G21/G26</f>
        <v>5.7892646032074044E-2</v>
      </c>
      <c r="I21" s="72"/>
    </row>
    <row r="22" spans="1:9">
      <c r="A22" s="80"/>
      <c r="B22" s="80" t="s">
        <v>12</v>
      </c>
      <c r="C22" s="75">
        <v>4707044.4096999997</v>
      </c>
      <c r="D22" s="31">
        <v>0</v>
      </c>
      <c r="E22" s="75">
        <v>0</v>
      </c>
      <c r="F22" s="74">
        <v>4481289.2775999997</v>
      </c>
      <c r="G22" s="127">
        <v>9188333.6873000003</v>
      </c>
      <c r="H22" s="81">
        <f>G22/G27</f>
        <v>5.8160546433893012E-2</v>
      </c>
      <c r="I22" s="77">
        <f>G22/G21</f>
        <v>0.35169107149257905</v>
      </c>
    </row>
    <row r="23" spans="1:9" ht="15">
      <c r="A23" s="55" t="s">
        <v>174</v>
      </c>
      <c r="B23" s="55" t="s">
        <v>14</v>
      </c>
      <c r="C23" s="70">
        <v>1924263.8301000001</v>
      </c>
      <c r="D23" s="69">
        <v>5084890.7741999999</v>
      </c>
      <c r="E23" s="70">
        <v>3847048.6787999999</v>
      </c>
      <c r="F23" s="69">
        <v>423286.71739999996</v>
      </c>
      <c r="G23" s="126">
        <v>11279490.000499999</v>
      </c>
      <c r="H23" s="71">
        <f>G23/G26</f>
        <v>2.499409679703141E-2</v>
      </c>
      <c r="I23" s="72"/>
    </row>
    <row r="24" spans="1:9">
      <c r="A24" s="73"/>
      <c r="B24" s="73" t="s">
        <v>12</v>
      </c>
      <c r="C24" s="75">
        <v>256994.33100000001</v>
      </c>
      <c r="D24" s="369">
        <v>3738433.0353000001</v>
      </c>
      <c r="E24" s="75">
        <v>2321979.7059999998</v>
      </c>
      <c r="F24" s="74">
        <v>162338.80900000001</v>
      </c>
      <c r="G24" s="127">
        <v>6479745.8813000005</v>
      </c>
      <c r="H24" s="81">
        <f>G24/G27</f>
        <v>4.1015658990495148E-2</v>
      </c>
      <c r="I24" s="77">
        <f>G24/G23</f>
        <v>0.57447153027422027</v>
      </c>
    </row>
    <row r="25" spans="1:9">
      <c r="A25" s="55"/>
      <c r="B25" s="55"/>
      <c r="C25" s="70"/>
      <c r="D25" s="89"/>
      <c r="E25" s="70"/>
      <c r="F25" s="69"/>
      <c r="G25" s="129"/>
      <c r="H25" s="79"/>
      <c r="I25" s="72"/>
    </row>
    <row r="26" spans="1:9">
      <c r="A26" s="90" t="s">
        <v>31</v>
      </c>
      <c r="B26" s="90" t="s">
        <v>14</v>
      </c>
      <c r="C26" s="91">
        <f>+C7+C9+C11+C13+C15+C17+C19+C21+C23</f>
        <v>138663519.67450011</v>
      </c>
      <c r="D26" s="91">
        <f t="shared" ref="D26:G26" si="0">+D7+D9+D11+D13+D15+D17+D19+D21+D23</f>
        <v>125667967.23699972</v>
      </c>
      <c r="E26" s="91">
        <f t="shared" si="0"/>
        <v>89716388.827299997</v>
      </c>
      <c r="F26" s="91">
        <f t="shared" si="0"/>
        <v>97238285.633500025</v>
      </c>
      <c r="G26" s="91">
        <f t="shared" si="0"/>
        <v>451286161.37229985</v>
      </c>
      <c r="H26" s="92">
        <f>G26/G26</f>
        <v>1</v>
      </c>
      <c r="I26" s="93"/>
    </row>
    <row r="27" spans="1:9">
      <c r="A27" s="90"/>
      <c r="B27" s="90" t="s">
        <v>12</v>
      </c>
      <c r="C27" s="91">
        <f>C8+C10+C12+C14+C16+C18+C20+C22+C24</f>
        <v>39326005.931399994</v>
      </c>
      <c r="D27" s="91">
        <f t="shared" ref="D27:G27" si="1">D8+D10+D12+D14+D16+D18+D20+D22+D24</f>
        <v>57714081.961299993</v>
      </c>
      <c r="E27" s="91">
        <f t="shared" si="1"/>
        <v>32558139.130300004</v>
      </c>
      <c r="F27" s="91">
        <f t="shared" si="1"/>
        <v>28384017.826499999</v>
      </c>
      <c r="G27" s="91">
        <f t="shared" si="1"/>
        <v>157982244.8495</v>
      </c>
      <c r="H27" s="92">
        <f>G27/G27</f>
        <v>1</v>
      </c>
      <c r="I27" s="93">
        <f>G27/G26</f>
        <v>0.35007110426142357</v>
      </c>
    </row>
    <row r="28" spans="1:9" ht="18.649999999999999" customHeight="1">
      <c r="A28" s="400" t="s">
        <v>178</v>
      </c>
      <c r="B28" s="400"/>
      <c r="C28" s="400"/>
      <c r="D28" s="400"/>
      <c r="E28" s="400"/>
      <c r="F28" s="400"/>
      <c r="G28" s="400"/>
      <c r="H28" s="400"/>
      <c r="I28" s="400"/>
    </row>
    <row r="29" spans="1:9" ht="30" customHeight="1">
      <c r="A29" s="400" t="s">
        <v>175</v>
      </c>
      <c r="B29" s="400"/>
      <c r="C29" s="400"/>
      <c r="D29" s="400"/>
      <c r="E29" s="400"/>
      <c r="F29" s="400"/>
      <c r="G29" s="400"/>
      <c r="H29" s="400"/>
      <c r="I29" s="400"/>
    </row>
    <row r="30" spans="1:9" ht="26.5" customHeight="1">
      <c r="A30" s="400" t="s">
        <v>169</v>
      </c>
      <c r="B30" s="400"/>
      <c r="C30" s="400"/>
      <c r="D30" s="400"/>
      <c r="E30" s="400"/>
      <c r="F30" s="400"/>
      <c r="G30" s="400"/>
      <c r="H30" s="400"/>
      <c r="I30" s="400"/>
    </row>
    <row r="31" spans="1:9" ht="28.5" customHeight="1">
      <c r="A31" s="400" t="s">
        <v>170</v>
      </c>
      <c r="B31" s="400"/>
      <c r="C31" s="400"/>
      <c r="D31" s="400"/>
      <c r="E31" s="400"/>
      <c r="F31" s="400"/>
      <c r="G31" s="400"/>
      <c r="H31" s="400"/>
      <c r="I31" s="400"/>
    </row>
    <row r="32" spans="1:9" ht="30" customHeight="1">
      <c r="A32" s="400" t="s">
        <v>171</v>
      </c>
      <c r="B32" s="400"/>
      <c r="C32" s="400"/>
      <c r="D32" s="400"/>
      <c r="E32" s="400"/>
      <c r="F32" s="400"/>
      <c r="G32" s="400"/>
      <c r="H32" s="400"/>
      <c r="I32" s="400"/>
    </row>
    <row r="33" spans="1:9" ht="34" customHeight="1">
      <c r="A33" s="400" t="s">
        <v>172</v>
      </c>
      <c r="B33" s="400"/>
      <c r="C33" s="400"/>
      <c r="D33" s="400"/>
      <c r="E33" s="400"/>
      <c r="F33" s="400"/>
      <c r="G33" s="400"/>
      <c r="H33" s="400"/>
      <c r="I33" s="400"/>
    </row>
    <row r="34" spans="1:9" ht="42.65" customHeight="1">
      <c r="A34" s="398" t="s">
        <v>168</v>
      </c>
      <c r="B34" s="398"/>
      <c r="C34" s="398"/>
      <c r="D34" s="398"/>
      <c r="E34" s="398"/>
      <c r="F34" s="398"/>
      <c r="G34" s="398"/>
      <c r="H34" s="398"/>
      <c r="I34" s="398"/>
    </row>
    <row r="35" spans="1:9" ht="30.65" customHeight="1">
      <c r="A35" s="399" t="s">
        <v>176</v>
      </c>
      <c r="B35" s="399"/>
      <c r="C35" s="399"/>
      <c r="D35" s="399"/>
      <c r="E35" s="399"/>
      <c r="F35" s="399"/>
      <c r="G35" s="399"/>
      <c r="H35" s="399"/>
      <c r="I35" s="399"/>
    </row>
    <row r="36" spans="1:9" ht="27.65" customHeight="1">
      <c r="A36" s="399" t="s">
        <v>177</v>
      </c>
      <c r="B36" s="399"/>
      <c r="C36" s="399"/>
      <c r="D36" s="399"/>
      <c r="E36" s="399"/>
      <c r="F36" s="399"/>
      <c r="G36" s="399"/>
      <c r="H36" s="399"/>
      <c r="I36" s="399"/>
    </row>
    <row r="39" spans="1:9" ht="27.75" customHeight="1"/>
    <row r="44" spans="1:9" ht="50.15" customHeight="1"/>
  </sheetData>
  <mergeCells count="9">
    <mergeCell ref="A34:I34"/>
    <mergeCell ref="A35:I35"/>
    <mergeCell ref="A36:I36"/>
    <mergeCell ref="A28:I28"/>
    <mergeCell ref="A33:I33"/>
    <mergeCell ref="A32:I32"/>
    <mergeCell ref="A29:I29"/>
    <mergeCell ref="A30:I30"/>
    <mergeCell ref="A31:I31"/>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2A30-E20A-4A79-8A47-2751F7E0EE61}">
  <dimension ref="A1:F48"/>
  <sheetViews>
    <sheetView workbookViewId="0">
      <selection activeCell="G24" sqref="G24"/>
    </sheetView>
  </sheetViews>
  <sheetFormatPr defaultColWidth="36.6640625" defaultRowHeight="14"/>
  <cols>
    <col min="1" max="1" width="72.58203125" style="444" bestFit="1" customWidth="1"/>
    <col min="2" max="2" width="16.75" style="444" customWidth="1"/>
    <col min="3" max="3" width="14.58203125" style="444" bestFit="1" customWidth="1"/>
    <col min="4" max="4" width="13.58203125" style="444" customWidth="1"/>
    <col min="5" max="5" width="15.5" style="444" bestFit="1" customWidth="1"/>
    <col min="6" max="6" width="13.58203125" style="444" customWidth="1"/>
    <col min="7" max="16384" width="36.6640625" style="444"/>
  </cols>
  <sheetData>
    <row r="1" spans="1:6" ht="18">
      <c r="A1" s="442" t="s">
        <v>254</v>
      </c>
      <c r="B1" s="443"/>
    </row>
    <row r="3" spans="1:6">
      <c r="A3" s="445" t="s">
        <v>181</v>
      </c>
      <c r="B3" s="446" t="s">
        <v>182</v>
      </c>
      <c r="C3" s="446" t="s">
        <v>183</v>
      </c>
      <c r="D3" s="446" t="s">
        <v>184</v>
      </c>
      <c r="E3" s="446" t="s">
        <v>185</v>
      </c>
      <c r="F3" s="447" t="s">
        <v>5</v>
      </c>
    </row>
    <row r="5" spans="1:6" s="452" customFormat="1">
      <c r="A5" s="448" t="s">
        <v>186</v>
      </c>
      <c r="B5" s="449"/>
      <c r="C5" s="450">
        <v>11963026</v>
      </c>
      <c r="D5" s="450">
        <v>15978881</v>
      </c>
      <c r="E5" s="450">
        <v>24498613</v>
      </c>
      <c r="F5" s="451">
        <v>52440520</v>
      </c>
    </row>
    <row r="6" spans="1:6" s="452" customFormat="1">
      <c r="A6" s="448" t="s">
        <v>114</v>
      </c>
      <c r="B6" s="449"/>
      <c r="C6" s="450">
        <v>8812383</v>
      </c>
      <c r="D6" s="450"/>
      <c r="E6" s="450">
        <v>3599504</v>
      </c>
      <c r="F6" s="451">
        <v>12411887</v>
      </c>
    </row>
    <row r="7" spans="1:6" s="452" customFormat="1">
      <c r="A7" s="448" t="s">
        <v>187</v>
      </c>
      <c r="B7" s="449"/>
      <c r="C7" s="450"/>
      <c r="D7" s="450"/>
      <c r="E7" s="450">
        <v>4355595</v>
      </c>
      <c r="F7" s="451">
        <v>4355595</v>
      </c>
    </row>
    <row r="8" spans="1:6" s="452" customFormat="1">
      <c r="A8" s="448" t="s">
        <v>191</v>
      </c>
      <c r="B8" s="449"/>
      <c r="C8" s="450">
        <v>701426</v>
      </c>
      <c r="D8" s="450">
        <v>2893702</v>
      </c>
      <c r="E8" s="450"/>
      <c r="F8" s="451">
        <v>3595128</v>
      </c>
    </row>
    <row r="9" spans="1:6" s="452" customFormat="1">
      <c r="A9" s="448" t="s">
        <v>213</v>
      </c>
      <c r="B9" s="449"/>
      <c r="C9" s="450"/>
      <c r="D9" s="450">
        <v>3280665</v>
      </c>
      <c r="E9" s="450"/>
      <c r="F9" s="451">
        <v>3280665</v>
      </c>
    </row>
    <row r="10" spans="1:6" s="452" customFormat="1">
      <c r="A10" s="448" t="s">
        <v>76</v>
      </c>
      <c r="B10" s="449"/>
      <c r="C10" s="450"/>
      <c r="D10" s="450"/>
      <c r="E10" s="450">
        <v>2373320</v>
      </c>
      <c r="F10" s="451">
        <v>2373320</v>
      </c>
    </row>
    <row r="11" spans="1:6" s="452" customFormat="1">
      <c r="A11" s="448" t="s">
        <v>194</v>
      </c>
      <c r="B11" s="449"/>
      <c r="C11" s="450"/>
      <c r="D11" s="450"/>
      <c r="E11" s="450">
        <v>2350001</v>
      </c>
      <c r="F11" s="451">
        <v>2350001</v>
      </c>
    </row>
    <row r="12" spans="1:6" s="452" customFormat="1">
      <c r="A12" s="448" t="s">
        <v>64</v>
      </c>
      <c r="B12" s="449"/>
      <c r="C12" s="450">
        <v>693001</v>
      </c>
      <c r="D12" s="450">
        <v>1444043</v>
      </c>
      <c r="E12" s="450">
        <v>104688</v>
      </c>
      <c r="F12" s="451">
        <v>2241732</v>
      </c>
    </row>
    <row r="13" spans="1:6" s="452" customFormat="1">
      <c r="A13" s="448" t="s">
        <v>255</v>
      </c>
      <c r="B13" s="449"/>
      <c r="C13" s="450"/>
      <c r="D13" s="450"/>
      <c r="E13" s="450">
        <v>1755097</v>
      </c>
      <c r="F13" s="451">
        <v>1755097</v>
      </c>
    </row>
    <row r="14" spans="1:6" s="452" customFormat="1">
      <c r="A14" s="448" t="s">
        <v>113</v>
      </c>
      <c r="B14" s="449"/>
      <c r="C14" s="450"/>
      <c r="D14" s="450">
        <v>1473988</v>
      </c>
      <c r="E14" s="450"/>
      <c r="F14" s="451">
        <v>1473988</v>
      </c>
    </row>
    <row r="15" spans="1:6" s="452" customFormat="1">
      <c r="A15" s="448" t="s">
        <v>195</v>
      </c>
      <c r="B15" s="449"/>
      <c r="C15" s="450">
        <v>1185345</v>
      </c>
      <c r="D15" s="450"/>
      <c r="E15" s="450"/>
      <c r="F15" s="451">
        <v>1185345</v>
      </c>
    </row>
    <row r="16" spans="1:6" s="452" customFormat="1">
      <c r="A16" s="448" t="s">
        <v>215</v>
      </c>
      <c r="B16" s="449"/>
      <c r="C16" s="450"/>
      <c r="D16" s="450"/>
      <c r="E16" s="450">
        <v>965000</v>
      </c>
      <c r="F16" s="451">
        <v>965000</v>
      </c>
    </row>
    <row r="17" spans="1:6" s="452" customFormat="1">
      <c r="A17" s="448" t="s">
        <v>211</v>
      </c>
      <c r="B17" s="449"/>
      <c r="C17" s="450"/>
      <c r="D17" s="450"/>
      <c r="E17" s="450">
        <v>633389</v>
      </c>
      <c r="F17" s="451">
        <v>633389</v>
      </c>
    </row>
    <row r="18" spans="1:6" s="452" customFormat="1">
      <c r="A18" s="448" t="s">
        <v>75</v>
      </c>
      <c r="B18" s="449"/>
      <c r="C18" s="450"/>
      <c r="D18" s="450">
        <v>400000</v>
      </c>
      <c r="E18" s="450">
        <v>207734</v>
      </c>
      <c r="F18" s="451">
        <v>607734</v>
      </c>
    </row>
    <row r="19" spans="1:6" s="452" customFormat="1">
      <c r="A19" s="448" t="s">
        <v>200</v>
      </c>
      <c r="B19" s="449"/>
      <c r="C19" s="450">
        <v>1416</v>
      </c>
      <c r="D19" s="450">
        <v>876</v>
      </c>
      <c r="E19" s="450">
        <v>595047</v>
      </c>
      <c r="F19" s="451">
        <v>597340</v>
      </c>
    </row>
    <row r="20" spans="1:6" s="452" customFormat="1">
      <c r="A20" s="448" t="s">
        <v>189</v>
      </c>
      <c r="B20" s="449"/>
      <c r="C20" s="450">
        <v>553625</v>
      </c>
      <c r="D20" s="450"/>
      <c r="E20" s="450"/>
      <c r="F20" s="451">
        <v>553625</v>
      </c>
    </row>
    <row r="21" spans="1:6" s="452" customFormat="1">
      <c r="A21" s="448" t="s">
        <v>208</v>
      </c>
      <c r="B21" s="449"/>
      <c r="C21" s="450"/>
      <c r="D21" s="450"/>
      <c r="E21" s="450">
        <v>493237</v>
      </c>
      <c r="F21" s="451">
        <v>493237</v>
      </c>
    </row>
    <row r="22" spans="1:6" s="452" customFormat="1">
      <c r="A22" s="448" t="s">
        <v>188</v>
      </c>
      <c r="B22" s="449"/>
      <c r="C22" s="450"/>
      <c r="D22" s="450">
        <v>1162</v>
      </c>
      <c r="E22" s="450">
        <v>477664</v>
      </c>
      <c r="F22" s="451">
        <v>478826</v>
      </c>
    </row>
    <row r="23" spans="1:6" s="452" customFormat="1">
      <c r="A23" s="448" t="s">
        <v>193</v>
      </c>
      <c r="B23" s="449"/>
      <c r="C23" s="450">
        <v>453515</v>
      </c>
      <c r="D23" s="450"/>
      <c r="E23" s="450"/>
      <c r="F23" s="451">
        <v>453515</v>
      </c>
    </row>
    <row r="24" spans="1:6" s="452" customFormat="1" ht="28">
      <c r="A24" s="448" t="s">
        <v>232</v>
      </c>
      <c r="B24" s="449"/>
      <c r="C24" s="450"/>
      <c r="D24" s="450"/>
      <c r="E24" s="450">
        <v>394971</v>
      </c>
      <c r="F24" s="451">
        <v>394971</v>
      </c>
    </row>
    <row r="25" spans="1:6" s="452" customFormat="1">
      <c r="A25" s="448" t="s">
        <v>197</v>
      </c>
      <c r="B25" s="449"/>
      <c r="C25" s="450">
        <v>117233</v>
      </c>
      <c r="D25" s="450">
        <v>231214</v>
      </c>
      <c r="E25" s="450"/>
      <c r="F25" s="451">
        <v>348447</v>
      </c>
    </row>
    <row r="26" spans="1:6" s="452" customFormat="1">
      <c r="A26" s="448" t="s">
        <v>198</v>
      </c>
      <c r="B26" s="449"/>
      <c r="C26" s="450"/>
      <c r="D26" s="450"/>
      <c r="E26" s="450">
        <v>306395</v>
      </c>
      <c r="F26" s="451">
        <v>306395</v>
      </c>
    </row>
    <row r="27" spans="1:6" s="452" customFormat="1">
      <c r="A27" s="448" t="s">
        <v>210</v>
      </c>
      <c r="B27" s="449"/>
      <c r="C27" s="450"/>
      <c r="D27" s="450">
        <v>291375</v>
      </c>
      <c r="E27" s="450"/>
      <c r="F27" s="451">
        <v>291375</v>
      </c>
    </row>
    <row r="28" spans="1:6" s="452" customFormat="1">
      <c r="A28" s="448" t="s">
        <v>77</v>
      </c>
      <c r="B28" s="449"/>
      <c r="C28" s="450"/>
      <c r="D28" s="450"/>
      <c r="E28" s="450">
        <v>174100</v>
      </c>
      <c r="F28" s="451">
        <v>174100</v>
      </c>
    </row>
    <row r="29" spans="1:6" s="452" customFormat="1">
      <c r="A29" s="448" t="s">
        <v>256</v>
      </c>
      <c r="B29" s="449"/>
      <c r="C29" s="450">
        <v>159011</v>
      </c>
      <c r="D29" s="450"/>
      <c r="E29" s="450"/>
      <c r="F29" s="451">
        <v>159011</v>
      </c>
    </row>
    <row r="30" spans="1:6" s="452" customFormat="1">
      <c r="A30" s="448" t="s">
        <v>242</v>
      </c>
      <c r="B30" s="449"/>
      <c r="C30" s="450"/>
      <c r="D30" s="450">
        <v>29343</v>
      </c>
      <c r="E30" s="450">
        <v>117371</v>
      </c>
      <c r="F30" s="451">
        <v>146714</v>
      </c>
    </row>
    <row r="31" spans="1:6" s="452" customFormat="1">
      <c r="A31" s="448" t="s">
        <v>216</v>
      </c>
      <c r="B31" s="449"/>
      <c r="C31" s="450"/>
      <c r="D31" s="450"/>
      <c r="E31" s="450">
        <v>125213</v>
      </c>
      <c r="F31" s="451">
        <v>125213</v>
      </c>
    </row>
    <row r="32" spans="1:6" s="452" customFormat="1">
      <c r="A32" s="448" t="s">
        <v>196</v>
      </c>
      <c r="B32" s="449"/>
      <c r="C32" s="450"/>
      <c r="D32" s="450"/>
      <c r="E32" s="450">
        <v>123765</v>
      </c>
      <c r="F32" s="451">
        <v>123765</v>
      </c>
    </row>
    <row r="33" spans="1:6" s="452" customFormat="1">
      <c r="A33" s="448" t="s">
        <v>243</v>
      </c>
      <c r="B33" s="449"/>
      <c r="C33" s="450"/>
      <c r="D33" s="450">
        <v>113379</v>
      </c>
      <c r="E33" s="450"/>
      <c r="F33" s="451">
        <v>113379</v>
      </c>
    </row>
    <row r="34" spans="1:6" s="452" customFormat="1">
      <c r="A34" s="448" t="s">
        <v>257</v>
      </c>
      <c r="B34" s="449"/>
      <c r="C34" s="450"/>
      <c r="D34" s="450"/>
      <c r="E34" s="450">
        <v>99996</v>
      </c>
      <c r="F34" s="451">
        <v>99996</v>
      </c>
    </row>
    <row r="35" spans="1:6" s="452" customFormat="1">
      <c r="A35" s="448" t="s">
        <v>258</v>
      </c>
      <c r="B35" s="449"/>
      <c r="C35" s="450"/>
      <c r="D35" s="450"/>
      <c r="E35" s="450">
        <v>60705</v>
      </c>
      <c r="F35" s="451">
        <v>60705</v>
      </c>
    </row>
    <row r="36" spans="1:6" s="452" customFormat="1">
      <c r="A36" s="448" t="s">
        <v>259</v>
      </c>
      <c r="B36" s="449"/>
      <c r="C36" s="450"/>
      <c r="D36" s="450"/>
      <c r="E36" s="450">
        <v>40164</v>
      </c>
      <c r="F36" s="451">
        <v>40164</v>
      </c>
    </row>
    <row r="37" spans="1:6" s="452" customFormat="1">
      <c r="A37" s="448" t="s">
        <v>237</v>
      </c>
      <c r="B37" s="449"/>
      <c r="C37" s="450"/>
      <c r="D37" s="450"/>
      <c r="E37" s="450">
        <v>37627</v>
      </c>
      <c r="F37" s="451">
        <v>37627</v>
      </c>
    </row>
    <row r="38" spans="1:6" s="452" customFormat="1">
      <c r="A38" s="448" t="s">
        <v>247</v>
      </c>
      <c r="B38" s="449"/>
      <c r="C38" s="450">
        <v>814</v>
      </c>
      <c r="D38" s="450">
        <v>71621</v>
      </c>
      <c r="E38" s="450">
        <v>16981</v>
      </c>
      <c r="F38" s="451">
        <v>89416</v>
      </c>
    </row>
    <row r="39" spans="1:6">
      <c r="A39" s="453"/>
      <c r="B39" s="453"/>
      <c r="C39" s="454"/>
      <c r="D39" s="454"/>
      <c r="E39" s="454"/>
      <c r="F39" s="455"/>
    </row>
    <row r="40" spans="1:6" s="452" customFormat="1" ht="16.5">
      <c r="A40" s="456" t="s">
        <v>260</v>
      </c>
      <c r="B40" s="456"/>
      <c r="C40" s="457">
        <v>24640797</v>
      </c>
      <c r="D40" s="457">
        <v>26210249</v>
      </c>
      <c r="E40" s="457">
        <v>43906175</v>
      </c>
      <c r="F40" s="458">
        <v>94757221</v>
      </c>
    </row>
    <row r="41" spans="1:6">
      <c r="A41" s="453"/>
      <c r="B41" s="453"/>
      <c r="C41" s="454"/>
      <c r="D41" s="454"/>
      <c r="E41" s="454"/>
      <c r="F41" s="454"/>
    </row>
    <row r="42" spans="1:6" s="452" customFormat="1" ht="16.5">
      <c r="A42" s="459" t="s">
        <v>249</v>
      </c>
      <c r="B42" s="460">
        <f>B44-B40</f>
        <v>61585664</v>
      </c>
      <c r="C42" s="460">
        <f t="shared" ref="C42:F42" si="0">C44-C40</f>
        <v>1380939</v>
      </c>
      <c r="D42" s="460">
        <f t="shared" si="0"/>
        <v>-1417814.3355808742</v>
      </c>
      <c r="E42" s="460">
        <f t="shared" si="0"/>
        <v>1676234.256848529</v>
      </c>
      <c r="F42" s="461">
        <f t="shared" si="0"/>
        <v>63225022.921267658</v>
      </c>
    </row>
    <row r="43" spans="1:6">
      <c r="A43" s="453"/>
      <c r="B43" s="453"/>
      <c r="C43" s="454"/>
      <c r="D43" s="454"/>
      <c r="E43" s="454"/>
      <c r="F43" s="454"/>
    </row>
    <row r="44" spans="1:6" s="452" customFormat="1">
      <c r="A44" s="462" t="s">
        <v>5</v>
      </c>
      <c r="B44" s="463">
        <v>61585664</v>
      </c>
      <c r="C44" s="463">
        <v>26021736</v>
      </c>
      <c r="D44" s="463">
        <v>24792434.664419126</v>
      </c>
      <c r="E44" s="463">
        <f>F44-SUM(B44:D44)</f>
        <v>45582409.256848529</v>
      </c>
      <c r="F44" s="463">
        <v>157982243.92126766</v>
      </c>
    </row>
    <row r="46" spans="1:6">
      <c r="A46" s="464" t="s">
        <v>250</v>
      </c>
    </row>
    <row r="47" spans="1:6" ht="15">
      <c r="A47" s="464" t="s">
        <v>251</v>
      </c>
      <c r="B47" s="464"/>
      <c r="C47" s="464"/>
      <c r="D47" s="464"/>
      <c r="E47" s="464"/>
      <c r="F47" s="464"/>
    </row>
    <row r="48" spans="1:6">
      <c r="A48" s="465" t="s">
        <v>261</v>
      </c>
      <c r="B48" s="465"/>
      <c r="C48" s="465"/>
      <c r="D48" s="465"/>
      <c r="E48" s="465"/>
      <c r="F48" s="465"/>
    </row>
  </sheetData>
  <mergeCells count="1">
    <mergeCell ref="A48:F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D11D0-223D-474A-BE70-07AE0A8CE69C}">
  <dimension ref="A1:I151"/>
  <sheetViews>
    <sheetView workbookViewId="0">
      <selection activeCell="L34" sqref="L34"/>
    </sheetView>
  </sheetViews>
  <sheetFormatPr defaultRowHeight="14"/>
  <cols>
    <col min="1" max="1" width="32.75" customWidth="1"/>
    <col min="2" max="2" width="10.83203125" customWidth="1"/>
    <col min="3" max="3" width="15.83203125" customWidth="1"/>
    <col min="4" max="4" width="14" customWidth="1"/>
    <col min="5" max="5" width="12" customWidth="1"/>
    <col min="6" max="6" width="11.33203125" customWidth="1"/>
    <col min="7" max="7" width="12.58203125" customWidth="1"/>
    <col min="8" max="8" width="7.83203125" customWidth="1"/>
    <col min="9" max="9" width="6.83203125" customWidth="1"/>
  </cols>
  <sheetData>
    <row r="1" spans="1:9">
      <c r="A1" s="374"/>
    </row>
    <row r="2" spans="1:9" ht="15.5">
      <c r="A2" s="53" t="s">
        <v>32</v>
      </c>
      <c r="B2" s="55"/>
      <c r="C2" s="74"/>
      <c r="D2" s="74"/>
      <c r="E2" s="74"/>
      <c r="F2" s="74"/>
      <c r="G2" s="95"/>
      <c r="H2" s="96"/>
      <c r="I2" s="72"/>
    </row>
    <row r="3" spans="1:9">
      <c r="A3" s="55"/>
      <c r="B3" s="55"/>
      <c r="C3" s="56" t="s">
        <v>8</v>
      </c>
      <c r="D3" s="56" t="s">
        <v>9</v>
      </c>
      <c r="E3" s="56" t="s">
        <v>10</v>
      </c>
      <c r="F3" s="56" t="s">
        <v>11</v>
      </c>
      <c r="G3" s="57"/>
      <c r="H3" s="58"/>
      <c r="I3" s="58"/>
    </row>
    <row r="4" spans="1:9" ht="46">
      <c r="A4" s="60" t="s">
        <v>0</v>
      </c>
      <c r="B4" s="123"/>
      <c r="C4" s="62" t="s">
        <v>1</v>
      </c>
      <c r="D4" s="62" t="s">
        <v>2</v>
      </c>
      <c r="E4" s="62" t="s">
        <v>3</v>
      </c>
      <c r="F4" s="62" t="s">
        <v>4</v>
      </c>
      <c r="G4" s="121" t="s">
        <v>5</v>
      </c>
      <c r="H4" s="124" t="s">
        <v>6</v>
      </c>
      <c r="I4" s="124" t="s">
        <v>7</v>
      </c>
    </row>
    <row r="5" spans="1:9">
      <c r="A5" s="97"/>
      <c r="B5" s="80"/>
      <c r="C5" s="120"/>
      <c r="D5" s="80"/>
      <c r="E5" s="80"/>
      <c r="F5" s="55"/>
      <c r="G5" s="98"/>
      <c r="H5" s="99"/>
      <c r="I5" s="77"/>
    </row>
    <row r="6" spans="1:9" ht="14.25" customHeight="1">
      <c r="A6" s="394" t="s">
        <v>33</v>
      </c>
      <c r="B6" s="55" t="s">
        <v>14</v>
      </c>
      <c r="C6" s="104">
        <v>5805256.8260999992</v>
      </c>
      <c r="D6" s="69">
        <v>10491565.255699998</v>
      </c>
      <c r="E6" s="70">
        <v>3201869.1242999984</v>
      </c>
      <c r="F6" s="69">
        <v>3488175.7848000014</v>
      </c>
      <c r="G6" s="122">
        <f>SUM(C6:F6)</f>
        <v>22986866.990899995</v>
      </c>
      <c r="H6" s="86">
        <f>G6/G27</f>
        <v>1.9299386550527792E-2</v>
      </c>
      <c r="I6" s="72"/>
    </row>
    <row r="7" spans="1:9">
      <c r="A7" s="395"/>
      <c r="B7" s="80" t="s">
        <v>12</v>
      </c>
      <c r="C7" s="75">
        <v>5732042.6823000014</v>
      </c>
      <c r="D7" s="74">
        <v>8359895.8643000014</v>
      </c>
      <c r="E7" s="75">
        <v>2534146.1362999999</v>
      </c>
      <c r="F7" s="74">
        <v>2084519.3611000006</v>
      </c>
      <c r="G7" s="125">
        <f t="shared" ref="G7:G25" si="0">SUM(C7:F7)</f>
        <v>18710604.044000003</v>
      </c>
      <c r="H7" s="76">
        <f t="shared" ref="H7" si="1">G7/G28</f>
        <v>4.8079441983454062E-2</v>
      </c>
      <c r="I7" s="77">
        <f>G7/G6</f>
        <v>0.81396930044477689</v>
      </c>
    </row>
    <row r="8" spans="1:9">
      <c r="A8" s="55" t="s">
        <v>35</v>
      </c>
      <c r="B8" s="78" t="s">
        <v>14</v>
      </c>
      <c r="C8" s="102">
        <v>32209761.025799993</v>
      </c>
      <c r="D8" s="103">
        <v>48693830.546400003</v>
      </c>
      <c r="E8" s="104">
        <v>19843051.078199994</v>
      </c>
      <c r="F8" s="69">
        <v>9657500.1290000025</v>
      </c>
      <c r="G8" s="122">
        <f t="shared" si="0"/>
        <v>110404142.77940001</v>
      </c>
      <c r="H8" s="86">
        <f>G8/G27</f>
        <v>9.2693459666461434E-2</v>
      </c>
      <c r="I8" s="72"/>
    </row>
    <row r="9" spans="1:9">
      <c r="A9" s="80"/>
      <c r="B9" s="80" t="s">
        <v>12</v>
      </c>
      <c r="C9" s="75">
        <v>12430025.554800002</v>
      </c>
      <c r="D9" s="74">
        <v>9679394.4501000009</v>
      </c>
      <c r="E9" s="75">
        <v>12103805.433800001</v>
      </c>
      <c r="F9" s="74">
        <v>184126.72200000001</v>
      </c>
      <c r="G9" s="125">
        <f t="shared" si="0"/>
        <v>34397352.160700008</v>
      </c>
      <c r="H9" s="76">
        <f>G9/G28</f>
        <v>8.8388674876861931E-2</v>
      </c>
      <c r="I9" s="77">
        <f>G9/G8</f>
        <v>0.31155852755842522</v>
      </c>
    </row>
    <row r="10" spans="1:9" ht="14.5">
      <c r="A10" s="105" t="s">
        <v>36</v>
      </c>
      <c r="B10" s="55" t="s">
        <v>14</v>
      </c>
      <c r="C10" s="104">
        <v>50735352.929200009</v>
      </c>
      <c r="D10" s="89">
        <v>24700200.924299989</v>
      </c>
      <c r="E10" s="102">
        <v>25907556.513999995</v>
      </c>
      <c r="F10" s="103">
        <v>33058821.078700006</v>
      </c>
      <c r="G10" s="122">
        <f t="shared" si="0"/>
        <v>134401931.44620001</v>
      </c>
      <c r="H10" s="86">
        <f>G10/G27</f>
        <v>0.11284159903759873</v>
      </c>
      <c r="I10" s="72"/>
    </row>
    <row r="11" spans="1:9">
      <c r="A11" s="80"/>
      <c r="B11" s="55" t="s">
        <v>12</v>
      </c>
      <c r="C11" s="104">
        <v>9280366.1619000006</v>
      </c>
      <c r="D11" s="89">
        <v>12763661.2139</v>
      </c>
      <c r="E11" s="104">
        <v>5681616.2079999959</v>
      </c>
      <c r="F11" s="74">
        <v>4810755.0022999998</v>
      </c>
      <c r="G11" s="125">
        <f t="shared" si="0"/>
        <v>32536398.586099997</v>
      </c>
      <c r="H11" s="76">
        <f>G11/G28</f>
        <v>8.3606701552351614E-2</v>
      </c>
      <c r="I11" s="72">
        <f>G11/G10</f>
        <v>0.24208282006069273</v>
      </c>
    </row>
    <row r="12" spans="1:9">
      <c r="A12" s="55" t="s">
        <v>37</v>
      </c>
      <c r="B12" s="78" t="s">
        <v>14</v>
      </c>
      <c r="C12" s="102">
        <v>14314772.949099999</v>
      </c>
      <c r="D12" s="103">
        <v>36159995.795300007</v>
      </c>
      <c r="E12" s="102">
        <v>40814108.395099998</v>
      </c>
      <c r="F12" s="89">
        <v>16190865.8495</v>
      </c>
      <c r="G12" s="122">
        <f t="shared" si="0"/>
        <v>107479742.98900001</v>
      </c>
      <c r="H12" s="86">
        <f>G12/G27</f>
        <v>9.0238182833583119E-2</v>
      </c>
      <c r="I12" s="87"/>
    </row>
    <row r="13" spans="1:9">
      <c r="A13" s="80"/>
      <c r="B13" s="55" t="s">
        <v>12</v>
      </c>
      <c r="C13" s="75">
        <v>9581393.2205000035</v>
      </c>
      <c r="D13" s="89">
        <v>7840965.9079999998</v>
      </c>
      <c r="E13" s="75">
        <v>6563877.9822999993</v>
      </c>
      <c r="F13" s="89">
        <v>7407809.5362999998</v>
      </c>
      <c r="G13" s="122">
        <f t="shared" si="0"/>
        <v>31394046.647100002</v>
      </c>
      <c r="H13" s="86">
        <f>G13/G28</f>
        <v>8.0671272869948976E-2</v>
      </c>
      <c r="I13" s="77">
        <f>G13/G12</f>
        <v>0.29209268438902963</v>
      </c>
    </row>
    <row r="14" spans="1:9">
      <c r="A14" s="106" t="s">
        <v>38</v>
      </c>
      <c r="B14" s="78" t="s">
        <v>14</v>
      </c>
      <c r="C14" s="104">
        <v>68748780.154800028</v>
      </c>
      <c r="D14" s="103">
        <v>228081838.09519985</v>
      </c>
      <c r="E14" s="104">
        <v>78745785.219400004</v>
      </c>
      <c r="F14" s="103">
        <v>33510512.531400003</v>
      </c>
      <c r="G14" s="130">
        <f t="shared" si="0"/>
        <v>409086916.00079989</v>
      </c>
      <c r="H14" s="340">
        <f>G14/G27</f>
        <v>0.34346248785396638</v>
      </c>
      <c r="I14" s="72"/>
    </row>
    <row r="15" spans="1:9">
      <c r="A15" s="55"/>
      <c r="B15" s="55" t="s">
        <v>12</v>
      </c>
      <c r="C15" s="104">
        <v>27247256.252800006</v>
      </c>
      <c r="D15" s="89">
        <v>91998033.302100033</v>
      </c>
      <c r="E15" s="75">
        <v>29456155.811299998</v>
      </c>
      <c r="F15" s="74">
        <v>2714734.8221999998</v>
      </c>
      <c r="G15" s="122">
        <f t="shared" si="0"/>
        <v>151416180.18840003</v>
      </c>
      <c r="H15" s="76">
        <f>G15/G28</f>
        <v>0.38908446961972404</v>
      </c>
      <c r="I15" s="77">
        <f>G15/G14</f>
        <v>0.37013205327765597</v>
      </c>
    </row>
    <row r="16" spans="1:9">
      <c r="A16" s="78" t="s">
        <v>39</v>
      </c>
      <c r="B16" s="78" t="s">
        <v>14</v>
      </c>
      <c r="C16" s="102">
        <v>42169643.849699989</v>
      </c>
      <c r="D16" s="103">
        <v>0</v>
      </c>
      <c r="E16" s="104">
        <v>5776199.1694999998</v>
      </c>
      <c r="F16" s="89">
        <v>8510472.9813999981</v>
      </c>
      <c r="G16" s="130">
        <f t="shared" si="0"/>
        <v>56456316.000599988</v>
      </c>
      <c r="H16" s="86">
        <f>G16/G27</f>
        <v>4.7399772493818514E-2</v>
      </c>
      <c r="I16" s="72"/>
    </row>
    <row r="17" spans="1:9">
      <c r="A17" s="80"/>
      <c r="B17" s="55" t="s">
        <v>12</v>
      </c>
      <c r="C17" s="104">
        <v>11720780.076100005</v>
      </c>
      <c r="D17" s="74">
        <v>0</v>
      </c>
      <c r="E17" s="104">
        <v>583375.77580000006</v>
      </c>
      <c r="F17" s="89">
        <v>1036920.8057999996</v>
      </c>
      <c r="G17" s="125">
        <f t="shared" si="0"/>
        <v>13341076.657700006</v>
      </c>
      <c r="H17" s="76">
        <f>G17/G28</f>
        <v>3.4281711036816626E-2</v>
      </c>
      <c r="I17" s="77">
        <f>G17/G16</f>
        <v>0.23630795635971402</v>
      </c>
    </row>
    <row r="18" spans="1:9">
      <c r="A18" s="55" t="s">
        <v>40</v>
      </c>
      <c r="B18" s="78" t="s">
        <v>14</v>
      </c>
      <c r="C18" s="102">
        <v>7814377.0303000007</v>
      </c>
      <c r="D18" s="89">
        <v>39253049.912500009</v>
      </c>
      <c r="E18" s="102">
        <v>22326670.847400006</v>
      </c>
      <c r="F18" s="103">
        <v>16106964.524599999</v>
      </c>
      <c r="G18" s="122">
        <f t="shared" si="0"/>
        <v>85501062.314800009</v>
      </c>
      <c r="H18" s="86">
        <f>G18/G27</f>
        <v>7.178525254212921E-2</v>
      </c>
      <c r="I18" s="72"/>
    </row>
    <row r="19" spans="1:9">
      <c r="A19" s="80"/>
      <c r="B19" s="55" t="s">
        <v>12</v>
      </c>
      <c r="C19" s="104">
        <v>6033890.0184000004</v>
      </c>
      <c r="D19" s="89">
        <v>12683448.842</v>
      </c>
      <c r="E19" s="75">
        <v>5850610.1754999999</v>
      </c>
      <c r="F19" s="74">
        <v>4206498.5395999998</v>
      </c>
      <c r="G19" s="125">
        <f t="shared" si="0"/>
        <v>28774447.575499997</v>
      </c>
      <c r="H19" s="76">
        <f>G19/G28</f>
        <v>7.3939856754963049E-2</v>
      </c>
      <c r="I19" s="77">
        <f>G19/G18</f>
        <v>0.33653906508854237</v>
      </c>
    </row>
    <row r="20" spans="1:9">
      <c r="A20" s="55" t="s">
        <v>41</v>
      </c>
      <c r="B20" s="78" t="s">
        <v>14</v>
      </c>
      <c r="C20" s="102">
        <v>59127018.549000025</v>
      </c>
      <c r="D20" s="103">
        <v>19030999.6983</v>
      </c>
      <c r="E20" s="102">
        <v>36119261.556299999</v>
      </c>
      <c r="F20" s="89">
        <v>23697825.984299995</v>
      </c>
      <c r="G20" s="122">
        <f t="shared" si="0"/>
        <v>137975105.78790003</v>
      </c>
      <c r="H20" s="86">
        <f>G20/G27</f>
        <v>0.11584157606187942</v>
      </c>
      <c r="I20" s="72"/>
    </row>
    <row r="21" spans="1:9">
      <c r="A21" s="80"/>
      <c r="B21" s="80" t="s">
        <v>12</v>
      </c>
      <c r="C21" s="104">
        <v>30239296.464300022</v>
      </c>
      <c r="D21" s="89">
        <v>10193987.923800003</v>
      </c>
      <c r="E21" s="75">
        <v>5574275.5033999998</v>
      </c>
      <c r="F21" s="74">
        <v>4403729.6805999996</v>
      </c>
      <c r="G21" s="122">
        <f t="shared" si="0"/>
        <v>50411289.572100028</v>
      </c>
      <c r="H21" s="76">
        <f>G21/G28</f>
        <v>0.12953866516512158</v>
      </c>
      <c r="I21" s="72">
        <f>G21/G20</f>
        <v>0.36536510904796082</v>
      </c>
    </row>
    <row r="22" spans="1:9">
      <c r="A22" s="55" t="s">
        <v>42</v>
      </c>
      <c r="B22" s="55" t="s">
        <v>14</v>
      </c>
      <c r="C22" s="102">
        <v>31411558.305400003</v>
      </c>
      <c r="D22" s="103">
        <v>32321860.073500015</v>
      </c>
      <c r="E22" s="104">
        <v>30809832.916000005</v>
      </c>
      <c r="F22" s="89">
        <v>16701801.170900006</v>
      </c>
      <c r="G22" s="130">
        <f t="shared" si="0"/>
        <v>111245052.46580003</v>
      </c>
      <c r="H22" s="86">
        <f>G22/G27</f>
        <v>9.3399473282772955E-2</v>
      </c>
      <c r="I22" s="87"/>
    </row>
    <row r="23" spans="1:9">
      <c r="A23" s="80"/>
      <c r="B23" s="55" t="s">
        <v>12</v>
      </c>
      <c r="C23" s="104">
        <v>6792275.4028000031</v>
      </c>
      <c r="D23" s="74">
        <v>7163750.0559000066</v>
      </c>
      <c r="E23" s="104">
        <v>4514667.8774999985</v>
      </c>
      <c r="F23" s="89">
        <v>4738415.1211999981</v>
      </c>
      <c r="G23" s="122">
        <f t="shared" si="0"/>
        <v>23209108.457400005</v>
      </c>
      <c r="H23" s="76">
        <f>G23/G28</f>
        <v>5.9638960930451096E-2</v>
      </c>
      <c r="I23" s="77">
        <f>G23/G22</f>
        <v>0.20863047787707378</v>
      </c>
    </row>
    <row r="24" spans="1:9" ht="15">
      <c r="A24" s="55" t="s">
        <v>43</v>
      </c>
      <c r="B24" s="78" t="s">
        <v>14</v>
      </c>
      <c r="C24" s="102">
        <v>6870129.4975000005</v>
      </c>
      <c r="D24" s="89">
        <v>0</v>
      </c>
      <c r="E24" s="102">
        <v>0</v>
      </c>
      <c r="F24" s="103">
        <v>8659969.5025999993</v>
      </c>
      <c r="G24" s="130">
        <f t="shared" si="0"/>
        <v>15530099.0001</v>
      </c>
      <c r="H24" s="86">
        <f>G24/G27</f>
        <v>1.3038809677262599E-2</v>
      </c>
      <c r="I24" s="72"/>
    </row>
    <row r="25" spans="1:9">
      <c r="A25" s="55"/>
      <c r="B25" s="55" t="s">
        <v>12</v>
      </c>
      <c r="C25" s="75">
        <v>3648666.2861000001</v>
      </c>
      <c r="D25" s="74">
        <v>0</v>
      </c>
      <c r="E25" s="75">
        <v>0</v>
      </c>
      <c r="F25" s="74">
        <v>1321004.5715000001</v>
      </c>
      <c r="G25" s="125">
        <f t="shared" si="0"/>
        <v>4969670.8575999998</v>
      </c>
      <c r="H25" s="86">
        <f>G25/G28</f>
        <v>1.2770245210306987E-2</v>
      </c>
      <c r="I25" s="77">
        <f>G25/G24</f>
        <v>0.32000252268630092</v>
      </c>
    </row>
    <row r="26" spans="1:9">
      <c r="A26" s="107"/>
      <c r="B26" s="107"/>
      <c r="C26" s="108"/>
      <c r="D26" s="109"/>
      <c r="E26" s="108"/>
      <c r="F26" s="108"/>
      <c r="G26" s="110"/>
      <c r="H26" s="111"/>
      <c r="I26" s="72"/>
    </row>
    <row r="27" spans="1:9">
      <c r="A27" s="112" t="s">
        <v>5</v>
      </c>
      <c r="B27" s="112" t="s">
        <v>14</v>
      </c>
      <c r="C27" s="113">
        <f>+C6+C8+C10+C12+C14+C16+C18+C20+C22+C24</f>
        <v>319206651.11690003</v>
      </c>
      <c r="D27" s="113">
        <f t="shared" ref="D27:G27" si="2">+D6+D8+D10+D12+D14+D16+D18+D20+D22+D24</f>
        <v>438733340.30119991</v>
      </c>
      <c r="E27" s="113">
        <f t="shared" si="2"/>
        <v>263544334.82019997</v>
      </c>
      <c r="F27" s="113">
        <f t="shared" si="2"/>
        <v>169582909.53720003</v>
      </c>
      <c r="G27" s="113">
        <f t="shared" si="2"/>
        <v>1191067235.7754998</v>
      </c>
      <c r="H27" s="114">
        <v>1</v>
      </c>
      <c r="I27" s="282"/>
    </row>
    <row r="28" spans="1:9">
      <c r="A28" s="112"/>
      <c r="B28" s="112" t="s">
        <v>12</v>
      </c>
      <c r="C28" s="113">
        <f>+C7+C9+C11+C13+C15+C17+C19+C21+C23+C25</f>
        <v>122705992.12000005</v>
      </c>
      <c r="D28" s="113">
        <f t="shared" ref="D28:G28" si="3">+D7+D9+D11+D13+D15+D17+D19+D21+D23+D25</f>
        <v>160683137.56010005</v>
      </c>
      <c r="E28" s="113">
        <f t="shared" si="3"/>
        <v>72862530.903899983</v>
      </c>
      <c r="F28" s="113">
        <f t="shared" si="3"/>
        <v>32908514.162599996</v>
      </c>
      <c r="G28" s="113">
        <f t="shared" si="3"/>
        <v>389160174.74660009</v>
      </c>
      <c r="H28" s="114">
        <v>1</v>
      </c>
      <c r="I28" s="341">
        <f>G28/G27</f>
        <v>0.3267323313559366</v>
      </c>
    </row>
    <row r="29" spans="1:9">
      <c r="A29" s="54"/>
      <c r="B29" s="54"/>
      <c r="C29" s="115"/>
      <c r="D29" s="54"/>
      <c r="E29" s="54"/>
      <c r="F29" s="54"/>
      <c r="G29" s="54"/>
      <c r="H29" s="54"/>
      <c r="I29" s="72"/>
    </row>
    <row r="30" spans="1:9" ht="15">
      <c r="A30" s="55" t="s">
        <v>44</v>
      </c>
      <c r="B30" s="54"/>
      <c r="C30" s="54"/>
      <c r="D30" s="54"/>
      <c r="E30" s="54"/>
      <c r="F30" s="54"/>
      <c r="G30" s="54"/>
      <c r="H30" s="54"/>
      <c r="I30" s="54"/>
    </row>
    <row r="31" spans="1:9" ht="14.5">
      <c r="A31" s="116" t="s">
        <v>45</v>
      </c>
      <c r="B31" s="117"/>
      <c r="C31" s="117"/>
      <c r="D31" s="117"/>
      <c r="E31" s="117"/>
      <c r="F31" s="117"/>
      <c r="G31" s="94"/>
      <c r="H31" s="94"/>
      <c r="I31" s="54"/>
    </row>
    <row r="32" spans="1:9" ht="14.5">
      <c r="A32" s="118" t="s">
        <v>46</v>
      </c>
      <c r="B32" s="117"/>
      <c r="C32" s="117"/>
      <c r="D32" s="117"/>
      <c r="E32" s="117"/>
      <c r="F32" s="117"/>
      <c r="G32" s="117"/>
      <c r="H32" s="54"/>
      <c r="I32" s="94"/>
    </row>
    <row r="33" spans="1:9" ht="14.5">
      <c r="A33" s="119" t="s">
        <v>47</v>
      </c>
      <c r="B33" s="54"/>
      <c r="C33" s="54"/>
      <c r="D33" s="54"/>
      <c r="E33" s="54"/>
      <c r="F33" s="54"/>
      <c r="G33" s="54"/>
      <c r="H33" s="54"/>
      <c r="I33" s="54"/>
    </row>
    <row r="34" spans="1:9">
      <c r="A34" s="50"/>
      <c r="I34" s="54"/>
    </row>
    <row r="35" spans="1:9">
      <c r="A35" s="50"/>
    </row>
    <row r="36" spans="1:9">
      <c r="A36" s="50"/>
    </row>
    <row r="37" spans="1:9" ht="17.5">
      <c r="A37" s="381"/>
      <c r="B37" s="382"/>
      <c r="C37" s="382"/>
      <c r="D37" s="382"/>
    </row>
    <row r="38" spans="1:9">
      <c r="A38" s="191"/>
      <c r="B38" s="382"/>
      <c r="C38" s="382"/>
      <c r="D38" s="382"/>
    </row>
    <row r="39" spans="1:9" ht="15">
      <c r="A39" s="383"/>
      <c r="B39" s="382"/>
      <c r="C39" s="382"/>
      <c r="D39" s="382"/>
    </row>
    <row r="40" spans="1:9" ht="15" customHeight="1">
      <c r="A40" s="375"/>
      <c r="B40" s="382"/>
      <c r="C40" s="382"/>
      <c r="D40" s="382"/>
    </row>
    <row r="41" spans="1:9">
      <c r="A41" s="375"/>
      <c r="B41" s="382"/>
      <c r="C41" s="382"/>
      <c r="D41" s="382"/>
    </row>
    <row r="42" spans="1:9">
      <c r="A42" s="375"/>
      <c r="B42" s="382"/>
      <c r="C42" s="382"/>
      <c r="D42" s="382"/>
    </row>
    <row r="43" spans="1:9" ht="41.25" customHeight="1">
      <c r="A43" s="378"/>
      <c r="B43" s="378"/>
      <c r="C43" s="378"/>
      <c r="D43" s="382"/>
    </row>
    <row r="44" spans="1:9">
      <c r="A44" s="382"/>
      <c r="B44" s="382"/>
      <c r="C44" s="382"/>
      <c r="D44" s="382"/>
    </row>
    <row r="45" spans="1:9">
      <c r="A45" s="382"/>
      <c r="B45" s="382"/>
      <c r="C45" s="382"/>
      <c r="D45" s="382"/>
    </row>
    <row r="46" spans="1:9" ht="15">
      <c r="A46" s="384"/>
      <c r="B46" s="382"/>
      <c r="C46" s="382"/>
      <c r="D46" s="382"/>
    </row>
    <row r="47" spans="1:9">
      <c r="A47" s="379"/>
      <c r="B47" s="379"/>
      <c r="C47" s="379"/>
      <c r="D47" s="382"/>
    </row>
    <row r="48" spans="1:9">
      <c r="A48" s="379"/>
      <c r="B48" s="379"/>
      <c r="C48" s="379"/>
      <c r="D48" s="382"/>
    </row>
    <row r="49" spans="1:4">
      <c r="A49" s="382"/>
      <c r="B49" s="382"/>
      <c r="C49" s="382"/>
      <c r="D49" s="382"/>
    </row>
    <row r="50" spans="1:4">
      <c r="A50" s="382"/>
      <c r="B50" s="382"/>
      <c r="C50" s="382"/>
      <c r="D50" s="382"/>
    </row>
    <row r="51" spans="1:4">
      <c r="A51" s="382"/>
      <c r="B51" s="382"/>
      <c r="C51" s="382"/>
      <c r="D51" s="382"/>
    </row>
    <row r="52" spans="1:4">
      <c r="A52" s="382"/>
      <c r="B52" s="382"/>
      <c r="C52" s="382"/>
      <c r="D52" s="382"/>
    </row>
    <row r="53" spans="1:4">
      <c r="A53" s="382"/>
      <c r="B53" s="382"/>
      <c r="C53" s="382"/>
      <c r="D53" s="382"/>
    </row>
    <row r="54" spans="1:4">
      <c r="A54" s="382"/>
      <c r="B54" s="382"/>
      <c r="C54" s="382"/>
      <c r="D54" s="382"/>
    </row>
    <row r="55" spans="1:4">
      <c r="A55" s="382"/>
      <c r="B55" s="382"/>
      <c r="C55" s="382"/>
      <c r="D55" s="382"/>
    </row>
    <row r="56" spans="1:4">
      <c r="A56" s="382"/>
      <c r="B56" s="382"/>
      <c r="C56" s="382"/>
      <c r="D56" s="382"/>
    </row>
    <row r="57" spans="1:4">
      <c r="A57" s="382"/>
      <c r="B57" s="382"/>
      <c r="C57" s="382"/>
      <c r="D57" s="382"/>
    </row>
    <row r="58" spans="1:4">
      <c r="A58" s="382"/>
      <c r="B58" s="382"/>
      <c r="C58" s="382"/>
      <c r="D58" s="382"/>
    </row>
    <row r="59" spans="1:4">
      <c r="A59" s="382"/>
      <c r="B59" s="382"/>
      <c r="C59" s="382"/>
      <c r="D59" s="382"/>
    </row>
    <row r="60" spans="1:4">
      <c r="A60" s="382"/>
      <c r="B60" s="382"/>
      <c r="C60" s="382"/>
      <c r="D60" s="382"/>
    </row>
    <row r="61" spans="1:4">
      <c r="A61" s="382"/>
      <c r="B61" s="382"/>
      <c r="C61" s="382"/>
      <c r="D61" s="382"/>
    </row>
    <row r="62" spans="1:4">
      <c r="A62" s="382"/>
      <c r="B62" s="382"/>
      <c r="C62" s="382"/>
      <c r="D62" s="382"/>
    </row>
    <row r="63" spans="1:4">
      <c r="A63" s="382"/>
      <c r="B63" s="382"/>
      <c r="C63" s="382"/>
      <c r="D63" s="382"/>
    </row>
    <row r="64" spans="1:4">
      <c r="A64" s="382"/>
      <c r="B64" s="382"/>
      <c r="C64" s="382"/>
      <c r="D64" s="382"/>
    </row>
    <row r="65" spans="1:4">
      <c r="A65" s="382"/>
      <c r="B65" s="382"/>
      <c r="C65" s="382"/>
      <c r="D65" s="382"/>
    </row>
    <row r="66" spans="1:4">
      <c r="A66" s="382"/>
      <c r="B66" s="382"/>
      <c r="C66" s="382"/>
      <c r="D66" s="382"/>
    </row>
    <row r="67" spans="1:4" ht="15">
      <c r="A67" s="384"/>
      <c r="B67" s="382"/>
      <c r="C67" s="382"/>
      <c r="D67" s="382"/>
    </row>
    <row r="68" spans="1:4">
      <c r="A68" s="380"/>
      <c r="B68" s="380"/>
      <c r="C68" s="380"/>
      <c r="D68" s="382"/>
    </row>
    <row r="69" spans="1:4">
      <c r="A69" s="380"/>
      <c r="B69" s="380"/>
      <c r="C69" s="380"/>
      <c r="D69" s="382"/>
    </row>
    <row r="70" spans="1:4">
      <c r="A70" s="382"/>
      <c r="B70" s="382"/>
      <c r="C70" s="382"/>
      <c r="D70" s="382"/>
    </row>
    <row r="71" spans="1:4">
      <c r="A71" s="382"/>
      <c r="B71" s="382"/>
      <c r="C71" s="382"/>
      <c r="D71" s="382"/>
    </row>
    <row r="72" spans="1:4">
      <c r="A72" s="382"/>
      <c r="B72" s="382"/>
      <c r="C72" s="382"/>
      <c r="D72" s="382"/>
    </row>
    <row r="73" spans="1:4">
      <c r="A73" s="382"/>
      <c r="B73" s="382"/>
      <c r="C73" s="382"/>
      <c r="D73" s="382"/>
    </row>
    <row r="74" spans="1:4">
      <c r="A74" s="382"/>
      <c r="B74" s="382"/>
      <c r="C74" s="382"/>
      <c r="D74" s="382"/>
    </row>
    <row r="75" spans="1:4">
      <c r="A75" s="382"/>
      <c r="B75" s="382"/>
      <c r="C75" s="382"/>
      <c r="D75" s="382"/>
    </row>
    <row r="76" spans="1:4">
      <c r="A76" s="382"/>
      <c r="B76" s="382"/>
      <c r="C76" s="382"/>
      <c r="D76" s="382"/>
    </row>
    <row r="77" spans="1:4">
      <c r="A77" s="382"/>
      <c r="B77" s="382"/>
      <c r="C77" s="382"/>
      <c r="D77" s="382"/>
    </row>
    <row r="78" spans="1:4">
      <c r="A78" s="382"/>
      <c r="B78" s="382"/>
      <c r="C78" s="382"/>
      <c r="D78" s="382"/>
    </row>
    <row r="79" spans="1:4">
      <c r="A79" s="382"/>
      <c r="B79" s="382"/>
      <c r="C79" s="382"/>
      <c r="D79" s="382"/>
    </row>
    <row r="80" spans="1:4">
      <c r="A80" s="382"/>
      <c r="B80" s="382"/>
      <c r="C80" s="382"/>
      <c r="D80" s="382"/>
    </row>
    <row r="81" spans="1:4">
      <c r="A81" s="382"/>
      <c r="B81" s="382"/>
      <c r="C81" s="382"/>
      <c r="D81" s="382"/>
    </row>
    <row r="82" spans="1:4">
      <c r="A82" s="382"/>
      <c r="B82" s="382"/>
      <c r="C82" s="382"/>
      <c r="D82" s="382"/>
    </row>
    <row r="83" spans="1:4">
      <c r="A83" s="382"/>
      <c r="B83" s="382"/>
      <c r="C83" s="382"/>
      <c r="D83" s="382"/>
    </row>
    <row r="84" spans="1:4">
      <c r="A84" s="382"/>
      <c r="B84" s="382"/>
      <c r="C84" s="382"/>
      <c r="D84" s="382"/>
    </row>
    <row r="85" spans="1:4">
      <c r="A85" s="382"/>
      <c r="B85" s="382"/>
      <c r="C85" s="382"/>
      <c r="D85" s="382"/>
    </row>
    <row r="86" spans="1:4">
      <c r="A86" s="382"/>
      <c r="B86" s="382"/>
      <c r="C86" s="382"/>
      <c r="D86" s="382"/>
    </row>
    <row r="87" spans="1:4">
      <c r="A87" s="382"/>
      <c r="B87" s="382"/>
      <c r="C87" s="382"/>
      <c r="D87" s="382"/>
    </row>
    <row r="88" spans="1:4">
      <c r="A88" s="382"/>
      <c r="B88" s="382"/>
      <c r="C88" s="382"/>
      <c r="D88" s="382"/>
    </row>
    <row r="89" spans="1:4">
      <c r="A89" s="382"/>
      <c r="B89" s="382"/>
      <c r="C89" s="382"/>
      <c r="D89" s="382"/>
    </row>
    <row r="90" spans="1:4">
      <c r="A90" s="382"/>
      <c r="B90" s="382"/>
      <c r="C90" s="382"/>
      <c r="D90" s="382"/>
    </row>
    <row r="91" spans="1:4" ht="15">
      <c r="A91" s="384"/>
      <c r="B91" s="382"/>
      <c r="C91" s="382"/>
      <c r="D91" s="382"/>
    </row>
    <row r="92" spans="1:4">
      <c r="A92" s="385"/>
      <c r="B92" s="382"/>
      <c r="C92" s="382"/>
      <c r="D92" s="382"/>
    </row>
    <row r="93" spans="1:4">
      <c r="A93" s="382"/>
      <c r="B93" s="382"/>
      <c r="C93" s="382"/>
      <c r="D93" s="382"/>
    </row>
    <row r="94" spans="1:4">
      <c r="A94" s="382"/>
      <c r="B94" s="382"/>
      <c r="C94" s="382"/>
      <c r="D94" s="382"/>
    </row>
    <row r="95" spans="1:4">
      <c r="A95" s="382"/>
      <c r="B95" s="382"/>
      <c r="C95" s="382"/>
      <c r="D95" s="382"/>
    </row>
    <row r="96" spans="1:4">
      <c r="A96" s="382"/>
      <c r="B96" s="382"/>
      <c r="C96" s="382"/>
      <c r="D96" s="382"/>
    </row>
    <row r="97" spans="1:4">
      <c r="A97" s="382"/>
      <c r="B97" s="382"/>
      <c r="C97" s="382"/>
      <c r="D97" s="382"/>
    </row>
    <row r="98" spans="1:4">
      <c r="A98" s="382"/>
      <c r="B98" s="382"/>
      <c r="C98" s="382"/>
      <c r="D98" s="382"/>
    </row>
    <row r="99" spans="1:4">
      <c r="A99" s="382"/>
      <c r="B99" s="382"/>
      <c r="C99" s="382"/>
      <c r="D99" s="382"/>
    </row>
    <row r="100" spans="1:4">
      <c r="A100" s="382"/>
      <c r="B100" s="382"/>
      <c r="C100" s="382"/>
      <c r="D100" s="382"/>
    </row>
    <row r="101" spans="1:4">
      <c r="A101" s="382"/>
      <c r="B101" s="382"/>
      <c r="C101" s="382"/>
      <c r="D101" s="382"/>
    </row>
    <row r="102" spans="1:4">
      <c r="A102" s="382"/>
      <c r="B102" s="382"/>
      <c r="C102" s="382"/>
      <c r="D102" s="382"/>
    </row>
    <row r="103" spans="1:4">
      <c r="A103" s="382"/>
      <c r="B103" s="382"/>
      <c r="C103" s="382"/>
      <c r="D103" s="382"/>
    </row>
    <row r="104" spans="1:4">
      <c r="A104" s="382"/>
      <c r="B104" s="382"/>
      <c r="C104" s="382"/>
      <c r="D104" s="382"/>
    </row>
    <row r="105" spans="1:4">
      <c r="A105" s="382"/>
      <c r="B105" s="382"/>
      <c r="C105" s="382"/>
      <c r="D105" s="382"/>
    </row>
    <row r="106" spans="1:4">
      <c r="A106" s="382"/>
      <c r="B106" s="382"/>
      <c r="C106" s="382"/>
      <c r="D106" s="382"/>
    </row>
    <row r="107" spans="1:4">
      <c r="A107" s="382"/>
      <c r="B107" s="382"/>
      <c r="C107" s="382"/>
      <c r="D107" s="382"/>
    </row>
    <row r="108" spans="1:4">
      <c r="A108" s="382"/>
      <c r="B108" s="382"/>
      <c r="C108" s="382"/>
      <c r="D108" s="382"/>
    </row>
    <row r="109" spans="1:4">
      <c r="A109" s="382"/>
      <c r="B109" s="382"/>
      <c r="C109" s="382"/>
      <c r="D109" s="382"/>
    </row>
    <row r="110" spans="1:4" ht="14.25" customHeight="1">
      <c r="A110" s="377"/>
      <c r="B110" s="377"/>
      <c r="C110" s="377"/>
      <c r="D110" s="382"/>
    </row>
    <row r="111" spans="1:4" ht="14.25" customHeight="1">
      <c r="A111" s="377"/>
      <c r="B111" s="377"/>
      <c r="C111" s="377"/>
      <c r="D111" s="382"/>
    </row>
    <row r="112" spans="1:4" ht="14.25" customHeight="1">
      <c r="A112" s="377"/>
      <c r="B112" s="377"/>
      <c r="C112" s="377"/>
      <c r="D112" s="382"/>
    </row>
    <row r="113" spans="1:4" ht="14.25" customHeight="1">
      <c r="A113" s="377"/>
      <c r="B113" s="377"/>
      <c r="C113" s="377"/>
      <c r="D113" s="382"/>
    </row>
    <row r="114" spans="1:4">
      <c r="A114" s="382"/>
      <c r="B114" s="382"/>
      <c r="C114" s="382"/>
      <c r="D114" s="382"/>
    </row>
    <row r="115" spans="1:4">
      <c r="A115" s="382"/>
      <c r="B115" s="382"/>
      <c r="C115" s="382"/>
      <c r="D115" s="382"/>
    </row>
    <row r="116" spans="1:4">
      <c r="A116" s="382"/>
      <c r="B116" s="382"/>
      <c r="C116" s="382"/>
      <c r="D116" s="382"/>
    </row>
    <row r="117" spans="1:4">
      <c r="A117" s="382"/>
      <c r="B117" s="382"/>
      <c r="C117" s="382"/>
      <c r="D117" s="382"/>
    </row>
    <row r="118" spans="1:4">
      <c r="A118" s="382"/>
      <c r="B118" s="382"/>
      <c r="C118" s="382"/>
      <c r="D118" s="382"/>
    </row>
    <row r="119" spans="1:4">
      <c r="A119" s="382"/>
      <c r="B119" s="382"/>
      <c r="C119" s="382"/>
      <c r="D119" s="382"/>
    </row>
    <row r="120" spans="1:4">
      <c r="A120" s="382"/>
      <c r="B120" s="382"/>
      <c r="C120" s="382"/>
      <c r="D120" s="382"/>
    </row>
    <row r="121" spans="1:4">
      <c r="A121" s="382"/>
      <c r="B121" s="382"/>
      <c r="C121" s="382"/>
      <c r="D121" s="382"/>
    </row>
    <row r="122" spans="1:4">
      <c r="A122" s="382"/>
      <c r="B122" s="382"/>
      <c r="C122" s="382"/>
      <c r="D122" s="382"/>
    </row>
    <row r="123" spans="1:4">
      <c r="A123" s="382"/>
      <c r="B123" s="382"/>
      <c r="C123" s="382"/>
      <c r="D123" s="382"/>
    </row>
    <row r="124" spans="1:4">
      <c r="A124" s="382"/>
      <c r="B124" s="382"/>
      <c r="C124" s="382"/>
      <c r="D124" s="382"/>
    </row>
    <row r="125" spans="1:4">
      <c r="A125" s="382"/>
      <c r="B125" s="382"/>
      <c r="C125" s="382"/>
      <c r="D125" s="382"/>
    </row>
    <row r="126" spans="1:4">
      <c r="A126" s="382"/>
      <c r="B126" s="382"/>
      <c r="C126" s="382"/>
      <c r="D126" s="382"/>
    </row>
    <row r="127" spans="1:4">
      <c r="A127" s="382"/>
      <c r="B127" s="382"/>
      <c r="C127" s="382"/>
      <c r="D127" s="382"/>
    </row>
    <row r="128" spans="1:4">
      <c r="A128" s="382"/>
      <c r="B128" s="382"/>
      <c r="C128" s="382"/>
      <c r="D128" s="382"/>
    </row>
    <row r="129" spans="1:4">
      <c r="A129" s="382"/>
      <c r="B129" s="382"/>
      <c r="C129" s="382"/>
      <c r="D129" s="382"/>
    </row>
    <row r="130" spans="1:4">
      <c r="A130" s="382"/>
      <c r="B130" s="382"/>
      <c r="C130" s="382"/>
      <c r="D130" s="382"/>
    </row>
    <row r="131" spans="1:4" ht="14.25" customHeight="1">
      <c r="A131" s="377"/>
      <c r="B131" s="377"/>
      <c r="C131" s="377"/>
      <c r="D131" s="382"/>
    </row>
    <row r="132" spans="1:4" ht="14.25" customHeight="1">
      <c r="A132" s="377"/>
      <c r="B132" s="377"/>
      <c r="C132" s="377"/>
      <c r="D132" s="382"/>
    </row>
    <row r="133" spans="1:4" ht="14.25" customHeight="1">
      <c r="A133" s="377"/>
      <c r="B133" s="377"/>
      <c r="C133" s="377"/>
      <c r="D133" s="382"/>
    </row>
    <row r="134" spans="1:4">
      <c r="A134" s="382"/>
      <c r="B134" s="382"/>
      <c r="C134" s="382"/>
      <c r="D134" s="382"/>
    </row>
    <row r="135" spans="1:4">
      <c r="A135" s="382"/>
      <c r="B135" s="382"/>
      <c r="C135" s="382"/>
      <c r="D135" s="382"/>
    </row>
    <row r="136" spans="1:4">
      <c r="A136" s="382"/>
      <c r="B136" s="382"/>
      <c r="C136" s="382"/>
      <c r="D136" s="382"/>
    </row>
    <row r="137" spans="1:4">
      <c r="A137" s="382"/>
      <c r="B137" s="382"/>
      <c r="C137" s="382"/>
      <c r="D137" s="382"/>
    </row>
    <row r="138" spans="1:4">
      <c r="A138" s="382"/>
      <c r="B138" s="382"/>
      <c r="C138" s="382"/>
      <c r="D138" s="382"/>
    </row>
    <row r="139" spans="1:4">
      <c r="A139" s="382"/>
      <c r="B139" s="382"/>
      <c r="C139" s="382"/>
      <c r="D139" s="382"/>
    </row>
    <row r="140" spans="1:4">
      <c r="A140" s="382"/>
      <c r="B140" s="382"/>
      <c r="C140" s="382"/>
      <c r="D140" s="382"/>
    </row>
    <row r="141" spans="1:4">
      <c r="A141" s="382"/>
      <c r="B141" s="382"/>
      <c r="C141" s="382"/>
      <c r="D141" s="382"/>
    </row>
    <row r="142" spans="1:4">
      <c r="A142" s="382"/>
      <c r="B142" s="382"/>
      <c r="C142" s="382"/>
      <c r="D142" s="382"/>
    </row>
    <row r="143" spans="1:4">
      <c r="A143" s="382"/>
      <c r="B143" s="382"/>
      <c r="C143" s="382"/>
      <c r="D143" s="382"/>
    </row>
    <row r="144" spans="1:4">
      <c r="A144" s="382"/>
      <c r="B144" s="382"/>
      <c r="C144" s="382"/>
      <c r="D144" s="382"/>
    </row>
    <row r="145" spans="1:4">
      <c r="A145" s="382"/>
      <c r="B145" s="382"/>
      <c r="C145" s="382"/>
      <c r="D145" s="382"/>
    </row>
    <row r="146" spans="1:4">
      <c r="A146" s="382"/>
      <c r="B146" s="382"/>
      <c r="C146" s="382"/>
      <c r="D146" s="382"/>
    </row>
    <row r="147" spans="1:4">
      <c r="A147" s="382"/>
      <c r="B147" s="382"/>
      <c r="C147" s="382"/>
      <c r="D147" s="382"/>
    </row>
    <row r="148" spans="1:4">
      <c r="A148" s="382"/>
      <c r="B148" s="382"/>
      <c r="C148" s="382"/>
      <c r="D148" s="382"/>
    </row>
    <row r="149" spans="1:4">
      <c r="A149" s="382"/>
      <c r="B149" s="382"/>
      <c r="C149" s="382"/>
      <c r="D149" s="382"/>
    </row>
    <row r="150" spans="1:4">
      <c r="A150" s="382"/>
      <c r="B150" s="382"/>
      <c r="C150" s="382"/>
      <c r="D150" s="382"/>
    </row>
    <row r="151" spans="1:4">
      <c r="A151" s="382"/>
      <c r="B151" s="382"/>
      <c r="C151" s="382"/>
      <c r="D151" s="382"/>
    </row>
  </sheetData>
  <mergeCells count="1">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82DA-190B-46CF-BE45-2D4E5BBC934D}">
  <dimension ref="A1:F69"/>
  <sheetViews>
    <sheetView workbookViewId="0">
      <selection activeCell="H26" sqref="H26"/>
    </sheetView>
  </sheetViews>
  <sheetFormatPr defaultColWidth="8.4140625" defaultRowHeight="14"/>
  <cols>
    <col min="1" max="1" width="48.58203125" style="418" customWidth="1"/>
    <col min="2" max="2" width="16.5" style="418" customWidth="1"/>
    <col min="3" max="4" width="16.4140625" style="418" customWidth="1"/>
    <col min="5" max="5" width="17.5" style="418" customWidth="1"/>
    <col min="6" max="6" width="16.1640625" style="418" customWidth="1"/>
    <col min="7" max="16384" width="8.4140625" style="418"/>
  </cols>
  <sheetData>
    <row r="1" spans="1:6" ht="18">
      <c r="A1" s="466" t="s">
        <v>262</v>
      </c>
      <c r="B1" s="417"/>
    </row>
    <row r="2" spans="1:6" ht="10" customHeight="1"/>
    <row r="3" spans="1:6">
      <c r="A3" s="419" t="s">
        <v>181</v>
      </c>
      <c r="B3" s="420" t="s">
        <v>182</v>
      </c>
      <c r="C3" s="420" t="s">
        <v>183</v>
      </c>
      <c r="D3" s="420" t="s">
        <v>184</v>
      </c>
      <c r="E3" s="420" t="s">
        <v>185</v>
      </c>
      <c r="F3" s="441" t="s">
        <v>5</v>
      </c>
    </row>
    <row r="4" spans="1:6" ht="10" customHeight="1"/>
    <row r="5" spans="1:6" s="431" customFormat="1" ht="20.149999999999999" customHeight="1">
      <c r="A5" s="421" t="s">
        <v>186</v>
      </c>
      <c r="B5" s="422"/>
      <c r="C5" s="423">
        <v>6537458</v>
      </c>
      <c r="D5" s="423">
        <v>64966697</v>
      </c>
      <c r="E5" s="423">
        <v>23643296</v>
      </c>
      <c r="F5" s="424">
        <v>95147451</v>
      </c>
    </row>
    <row r="6" spans="1:6" s="431" customFormat="1" ht="20.149999999999999" customHeight="1">
      <c r="A6" s="421" t="s">
        <v>187</v>
      </c>
      <c r="B6" s="422"/>
      <c r="C6" s="423"/>
      <c r="D6" s="423"/>
      <c r="E6" s="423">
        <v>33916374</v>
      </c>
      <c r="F6" s="424">
        <v>33916374</v>
      </c>
    </row>
    <row r="7" spans="1:6" s="431" customFormat="1" ht="20.149999999999999" customHeight="1">
      <c r="A7" s="421" t="s">
        <v>195</v>
      </c>
      <c r="B7" s="422"/>
      <c r="C7" s="423">
        <v>2370690</v>
      </c>
      <c r="D7" s="423">
        <v>412410</v>
      </c>
      <c r="E7" s="423">
        <v>15941116</v>
      </c>
      <c r="F7" s="424">
        <v>18724216</v>
      </c>
    </row>
    <row r="8" spans="1:6" s="431" customFormat="1" ht="20.149999999999999" customHeight="1">
      <c r="A8" s="421" t="s">
        <v>114</v>
      </c>
      <c r="B8" s="422"/>
      <c r="C8" s="423">
        <v>17519856</v>
      </c>
      <c r="D8" s="423"/>
      <c r="E8" s="423">
        <v>437318</v>
      </c>
      <c r="F8" s="424">
        <v>17957173</v>
      </c>
    </row>
    <row r="9" spans="1:6" s="431" customFormat="1" ht="20.149999999999999" customHeight="1">
      <c r="A9" s="421" t="s">
        <v>124</v>
      </c>
      <c r="B9" s="422"/>
      <c r="C9" s="423"/>
      <c r="D9" s="423">
        <v>12743759</v>
      </c>
      <c r="E9" s="423"/>
      <c r="F9" s="424">
        <v>12743759</v>
      </c>
    </row>
    <row r="10" spans="1:6" s="431" customFormat="1" ht="20.149999999999999" customHeight="1">
      <c r="A10" s="421" t="s">
        <v>194</v>
      </c>
      <c r="B10" s="422"/>
      <c r="C10" s="423"/>
      <c r="D10" s="423"/>
      <c r="E10" s="423">
        <v>8025003</v>
      </c>
      <c r="F10" s="424">
        <v>8025003</v>
      </c>
    </row>
    <row r="11" spans="1:6" s="431" customFormat="1" ht="20.149999999999999" customHeight="1">
      <c r="A11" s="421" t="s">
        <v>188</v>
      </c>
      <c r="B11" s="422"/>
      <c r="C11" s="423"/>
      <c r="D11" s="423">
        <v>5899843</v>
      </c>
      <c r="E11" s="423">
        <v>537719</v>
      </c>
      <c r="F11" s="424">
        <v>6437562</v>
      </c>
    </row>
    <row r="12" spans="1:6" s="431" customFormat="1" ht="20.149999999999999" customHeight="1">
      <c r="A12" s="421" t="s">
        <v>210</v>
      </c>
      <c r="B12" s="422"/>
      <c r="C12" s="423"/>
      <c r="D12" s="423">
        <v>6107491</v>
      </c>
      <c r="E12" s="423"/>
      <c r="F12" s="424">
        <v>6107491</v>
      </c>
    </row>
    <row r="13" spans="1:6" s="431" customFormat="1" ht="20.149999999999999" customHeight="1">
      <c r="A13" s="421" t="s">
        <v>255</v>
      </c>
      <c r="B13" s="422"/>
      <c r="C13" s="423"/>
      <c r="D13" s="423"/>
      <c r="E13" s="423">
        <v>5417429</v>
      </c>
      <c r="F13" s="424">
        <v>5417429</v>
      </c>
    </row>
    <row r="14" spans="1:6" s="431" customFormat="1" ht="20.149999999999999" customHeight="1">
      <c r="A14" s="421" t="s">
        <v>64</v>
      </c>
      <c r="B14" s="422"/>
      <c r="C14" s="423"/>
      <c r="D14" s="423">
        <v>5064859</v>
      </c>
      <c r="E14" s="423">
        <v>218437</v>
      </c>
      <c r="F14" s="424">
        <v>5283296</v>
      </c>
    </row>
    <row r="15" spans="1:6" s="431" customFormat="1" ht="20.149999999999999" customHeight="1">
      <c r="A15" s="421" t="s">
        <v>76</v>
      </c>
      <c r="B15" s="422"/>
      <c r="C15" s="423"/>
      <c r="D15" s="423"/>
      <c r="E15" s="423">
        <v>5220000</v>
      </c>
      <c r="F15" s="424">
        <v>5220000</v>
      </c>
    </row>
    <row r="16" spans="1:6" s="431" customFormat="1" ht="20.149999999999999" customHeight="1">
      <c r="A16" s="421" t="s">
        <v>191</v>
      </c>
      <c r="B16" s="422"/>
      <c r="C16" s="423">
        <v>584522</v>
      </c>
      <c r="D16" s="423">
        <v>4118993</v>
      </c>
      <c r="E16" s="423">
        <v>263451</v>
      </c>
      <c r="F16" s="424">
        <v>4966966</v>
      </c>
    </row>
    <row r="17" spans="1:6" s="431" customFormat="1" ht="20.149999999999999" customHeight="1">
      <c r="A17" s="421" t="s">
        <v>190</v>
      </c>
      <c r="B17" s="422"/>
      <c r="C17" s="423"/>
      <c r="D17" s="423"/>
      <c r="E17" s="423">
        <v>4580570</v>
      </c>
      <c r="F17" s="424">
        <v>4580570</v>
      </c>
    </row>
    <row r="18" spans="1:6" s="431" customFormat="1" ht="20.149999999999999" customHeight="1">
      <c r="A18" s="421" t="s">
        <v>113</v>
      </c>
      <c r="B18" s="422"/>
      <c r="C18" s="423"/>
      <c r="D18" s="423">
        <v>4459309</v>
      </c>
      <c r="E18" s="423"/>
      <c r="F18" s="424">
        <v>4459309</v>
      </c>
    </row>
    <row r="19" spans="1:6" s="431" customFormat="1" ht="20.149999999999999" customHeight="1">
      <c r="A19" s="421" t="s">
        <v>221</v>
      </c>
      <c r="B19" s="422"/>
      <c r="C19" s="423"/>
      <c r="D19" s="423"/>
      <c r="E19" s="423">
        <v>4143976</v>
      </c>
      <c r="F19" s="424">
        <v>4143976</v>
      </c>
    </row>
    <row r="20" spans="1:6" s="431" customFormat="1" ht="20.149999999999999" customHeight="1">
      <c r="A20" s="421" t="s">
        <v>263</v>
      </c>
      <c r="B20" s="422"/>
      <c r="C20" s="423"/>
      <c r="D20" s="423"/>
      <c r="E20" s="423">
        <v>3634365</v>
      </c>
      <c r="F20" s="424">
        <v>3634365</v>
      </c>
    </row>
    <row r="21" spans="1:6" s="431" customFormat="1" ht="20.149999999999999" customHeight="1">
      <c r="A21" s="421" t="s">
        <v>75</v>
      </c>
      <c r="B21" s="422"/>
      <c r="C21" s="423"/>
      <c r="D21" s="423"/>
      <c r="E21" s="423">
        <v>3515112</v>
      </c>
      <c r="F21" s="424">
        <v>3515112</v>
      </c>
    </row>
    <row r="22" spans="1:6" s="431" customFormat="1" ht="20.149999999999999" customHeight="1">
      <c r="A22" s="421" t="s">
        <v>215</v>
      </c>
      <c r="B22" s="422"/>
      <c r="C22" s="423"/>
      <c r="D22" s="423"/>
      <c r="E22" s="423">
        <v>3367239</v>
      </c>
      <c r="F22" s="424">
        <v>3367239</v>
      </c>
    </row>
    <row r="23" spans="1:6" s="431" customFormat="1" ht="20.149999999999999" customHeight="1">
      <c r="A23" s="421" t="s">
        <v>189</v>
      </c>
      <c r="B23" s="422"/>
      <c r="C23" s="423">
        <v>3264144</v>
      </c>
      <c r="D23" s="423"/>
      <c r="E23" s="423"/>
      <c r="F23" s="424">
        <v>3264144</v>
      </c>
    </row>
    <row r="24" spans="1:6" s="431" customFormat="1" ht="20.149999999999999" customHeight="1">
      <c r="A24" s="421" t="s">
        <v>212</v>
      </c>
      <c r="B24" s="422"/>
      <c r="C24" s="423"/>
      <c r="D24" s="423"/>
      <c r="E24" s="423">
        <v>3200000</v>
      </c>
      <c r="F24" s="424">
        <v>3200000</v>
      </c>
    </row>
    <row r="25" spans="1:6" s="431" customFormat="1" ht="20.149999999999999" customHeight="1">
      <c r="A25" s="421" t="s">
        <v>192</v>
      </c>
      <c r="B25" s="422"/>
      <c r="C25" s="423"/>
      <c r="D25" s="423"/>
      <c r="E25" s="423">
        <v>3000000</v>
      </c>
      <c r="F25" s="424">
        <v>3000000</v>
      </c>
    </row>
    <row r="26" spans="1:6" s="431" customFormat="1" ht="20.149999999999999" customHeight="1">
      <c r="A26" s="421" t="s">
        <v>193</v>
      </c>
      <c r="B26" s="422"/>
      <c r="C26" s="423">
        <v>1303855</v>
      </c>
      <c r="D26" s="423">
        <v>1240695</v>
      </c>
      <c r="E26" s="423">
        <v>99852</v>
      </c>
      <c r="F26" s="424">
        <v>2644402</v>
      </c>
    </row>
    <row r="27" spans="1:6" s="431" customFormat="1" ht="20.149999999999999" customHeight="1">
      <c r="A27" s="421" t="s">
        <v>211</v>
      </c>
      <c r="B27" s="422"/>
      <c r="C27" s="423"/>
      <c r="D27" s="423">
        <v>577011</v>
      </c>
      <c r="E27" s="423">
        <v>1843567</v>
      </c>
      <c r="F27" s="424">
        <v>2420578</v>
      </c>
    </row>
    <row r="28" spans="1:6" s="431" customFormat="1" ht="20.149999999999999" customHeight="1">
      <c r="A28" s="421" t="s">
        <v>198</v>
      </c>
      <c r="B28" s="422"/>
      <c r="C28" s="423"/>
      <c r="D28" s="423"/>
      <c r="E28" s="423">
        <v>2225996</v>
      </c>
      <c r="F28" s="424">
        <v>2225996</v>
      </c>
    </row>
    <row r="29" spans="1:6" s="431" customFormat="1" ht="20.149999999999999" customHeight="1">
      <c r="A29" s="421" t="s">
        <v>200</v>
      </c>
      <c r="B29" s="422"/>
      <c r="C29" s="423">
        <v>1537</v>
      </c>
      <c r="D29" s="423">
        <v>1810</v>
      </c>
      <c r="E29" s="423">
        <v>1853037</v>
      </c>
      <c r="F29" s="424">
        <v>1856384</v>
      </c>
    </row>
    <row r="30" spans="1:6" s="431" customFormat="1" ht="20.149999999999999" customHeight="1">
      <c r="A30" s="421" t="s">
        <v>77</v>
      </c>
      <c r="B30" s="422"/>
      <c r="C30" s="423"/>
      <c r="D30" s="423">
        <v>758000</v>
      </c>
      <c r="E30" s="423">
        <v>796515</v>
      </c>
      <c r="F30" s="424">
        <v>1554515</v>
      </c>
    </row>
    <row r="31" spans="1:6" s="431" customFormat="1" ht="20.149999999999999" customHeight="1">
      <c r="A31" s="421" t="s">
        <v>264</v>
      </c>
      <c r="B31" s="422"/>
      <c r="C31" s="423"/>
      <c r="D31" s="423"/>
      <c r="E31" s="423">
        <v>1537350</v>
      </c>
      <c r="F31" s="424">
        <v>1537350</v>
      </c>
    </row>
    <row r="32" spans="1:6" s="431" customFormat="1" ht="20.149999999999999" customHeight="1">
      <c r="A32" s="421" t="s">
        <v>199</v>
      </c>
      <c r="B32" s="422"/>
      <c r="C32" s="423"/>
      <c r="D32" s="423"/>
      <c r="E32" s="423">
        <v>1417195</v>
      </c>
      <c r="F32" s="424">
        <v>1417195</v>
      </c>
    </row>
    <row r="33" spans="1:6" s="431" customFormat="1" ht="20.149999999999999" customHeight="1">
      <c r="A33" s="421" t="s">
        <v>213</v>
      </c>
      <c r="B33" s="422"/>
      <c r="C33" s="423"/>
      <c r="D33" s="423">
        <v>1158749</v>
      </c>
      <c r="E33" s="423"/>
      <c r="F33" s="424">
        <v>1158749</v>
      </c>
    </row>
    <row r="34" spans="1:6" s="431" customFormat="1" ht="20.149999999999999" customHeight="1">
      <c r="A34" s="421" t="s">
        <v>265</v>
      </c>
      <c r="B34" s="422"/>
      <c r="C34" s="423"/>
      <c r="D34" s="423"/>
      <c r="E34" s="423">
        <v>1088672</v>
      </c>
      <c r="F34" s="424">
        <v>1088672</v>
      </c>
    </row>
    <row r="35" spans="1:6" s="431" customFormat="1" ht="20.149999999999999" customHeight="1">
      <c r="A35" s="421" t="s">
        <v>266</v>
      </c>
      <c r="B35" s="422"/>
      <c r="C35" s="423"/>
      <c r="D35" s="423"/>
      <c r="E35" s="423">
        <v>1000000</v>
      </c>
      <c r="F35" s="424">
        <v>1000000</v>
      </c>
    </row>
    <row r="36" spans="1:6" s="431" customFormat="1" ht="20.149999999999999" customHeight="1">
      <c r="A36" s="421" t="s">
        <v>237</v>
      </c>
      <c r="B36" s="422"/>
      <c r="C36" s="423"/>
      <c r="D36" s="423"/>
      <c r="E36" s="423">
        <v>634361</v>
      </c>
      <c r="F36" s="424">
        <v>634361</v>
      </c>
    </row>
    <row r="37" spans="1:6" s="431" customFormat="1" ht="20.149999999999999" customHeight="1">
      <c r="A37" s="421" t="s">
        <v>231</v>
      </c>
      <c r="B37" s="422"/>
      <c r="C37" s="423">
        <v>38</v>
      </c>
      <c r="D37" s="423">
        <v>16869</v>
      </c>
      <c r="E37" s="423">
        <v>617262</v>
      </c>
      <c r="F37" s="424">
        <v>634169</v>
      </c>
    </row>
    <row r="38" spans="1:6" s="431" customFormat="1" ht="20.149999999999999" customHeight="1">
      <c r="A38" s="421" t="s">
        <v>218</v>
      </c>
      <c r="B38" s="422"/>
      <c r="C38" s="423"/>
      <c r="D38" s="423">
        <v>62814</v>
      </c>
      <c r="E38" s="423">
        <v>562969</v>
      </c>
      <c r="F38" s="424">
        <v>625783</v>
      </c>
    </row>
    <row r="39" spans="1:6" s="431" customFormat="1" ht="20.149999999999999" customHeight="1">
      <c r="A39" s="421" t="s">
        <v>267</v>
      </c>
      <c r="B39" s="422"/>
      <c r="C39" s="423"/>
      <c r="D39" s="423">
        <v>596431</v>
      </c>
      <c r="E39" s="423"/>
      <c r="F39" s="424">
        <v>596431</v>
      </c>
    </row>
    <row r="40" spans="1:6" s="431" customFormat="1" ht="20.149999999999999" customHeight="1">
      <c r="A40" s="421" t="s">
        <v>203</v>
      </c>
      <c r="B40" s="422"/>
      <c r="C40" s="423"/>
      <c r="D40" s="423">
        <v>521921</v>
      </c>
      <c r="E40" s="423"/>
      <c r="F40" s="424">
        <v>521921</v>
      </c>
    </row>
    <row r="41" spans="1:6" s="431" customFormat="1" ht="20.149999999999999" customHeight="1">
      <c r="A41" s="421" t="s">
        <v>205</v>
      </c>
      <c r="B41" s="422"/>
      <c r="C41" s="423"/>
      <c r="D41" s="423">
        <v>370488</v>
      </c>
      <c r="E41" s="423"/>
      <c r="F41" s="424">
        <v>370488</v>
      </c>
    </row>
    <row r="42" spans="1:6" s="431" customFormat="1" ht="20.149999999999999" customHeight="1">
      <c r="A42" s="421" t="s">
        <v>226</v>
      </c>
      <c r="B42" s="422"/>
      <c r="C42" s="423">
        <v>274</v>
      </c>
      <c r="D42" s="423">
        <v>110</v>
      </c>
      <c r="E42" s="423">
        <v>350467</v>
      </c>
      <c r="F42" s="424">
        <v>350851</v>
      </c>
    </row>
    <row r="43" spans="1:6" s="431" customFormat="1" ht="20.149999999999999" customHeight="1">
      <c r="A43" s="421" t="s">
        <v>197</v>
      </c>
      <c r="B43" s="422"/>
      <c r="C43" s="423">
        <v>182206</v>
      </c>
      <c r="D43" s="423">
        <v>116959</v>
      </c>
      <c r="E43" s="423"/>
      <c r="F43" s="424">
        <v>299165</v>
      </c>
    </row>
    <row r="44" spans="1:6" s="431" customFormat="1" ht="30" customHeight="1">
      <c r="A44" s="421" t="s">
        <v>238</v>
      </c>
      <c r="B44" s="422"/>
      <c r="C44" s="423"/>
      <c r="D44" s="423"/>
      <c r="E44" s="423">
        <v>292000</v>
      </c>
      <c r="F44" s="424">
        <v>292000</v>
      </c>
    </row>
    <row r="45" spans="1:6" s="431" customFormat="1" ht="20.149999999999999" customHeight="1">
      <c r="A45" s="421" t="s">
        <v>202</v>
      </c>
      <c r="B45" s="422"/>
      <c r="C45" s="423"/>
      <c r="D45" s="423"/>
      <c r="E45" s="423">
        <v>249650</v>
      </c>
      <c r="F45" s="424">
        <v>249650</v>
      </c>
    </row>
    <row r="46" spans="1:6" s="431" customFormat="1" ht="20.149999999999999" customHeight="1">
      <c r="A46" s="421" t="s">
        <v>219</v>
      </c>
      <c r="B46" s="422"/>
      <c r="C46" s="423">
        <v>218850</v>
      </c>
      <c r="D46" s="423"/>
      <c r="E46" s="423"/>
      <c r="F46" s="424">
        <v>218850</v>
      </c>
    </row>
    <row r="47" spans="1:6" s="431" customFormat="1" ht="20.149999999999999" customHeight="1">
      <c r="A47" s="421" t="s">
        <v>268</v>
      </c>
      <c r="B47" s="422"/>
      <c r="C47" s="423"/>
      <c r="D47" s="423"/>
      <c r="E47" s="423">
        <v>213000</v>
      </c>
      <c r="F47" s="424">
        <v>213000</v>
      </c>
    </row>
    <row r="48" spans="1:6" s="431" customFormat="1" ht="20.149999999999999" customHeight="1">
      <c r="A48" s="421" t="s">
        <v>235</v>
      </c>
      <c r="B48" s="422"/>
      <c r="C48" s="423"/>
      <c r="D48" s="423"/>
      <c r="E48" s="423">
        <v>210970</v>
      </c>
      <c r="F48" s="424">
        <v>210970</v>
      </c>
    </row>
    <row r="49" spans="1:6" s="431" customFormat="1" ht="20.149999999999999" customHeight="1">
      <c r="A49" s="421" t="s">
        <v>269</v>
      </c>
      <c r="B49" s="422"/>
      <c r="C49" s="423"/>
      <c r="D49" s="423"/>
      <c r="E49" s="423">
        <v>115784</v>
      </c>
      <c r="F49" s="424">
        <v>115784</v>
      </c>
    </row>
    <row r="50" spans="1:6" s="431" customFormat="1" ht="20.149999999999999" customHeight="1">
      <c r="A50" s="421" t="s">
        <v>115</v>
      </c>
      <c r="B50" s="422"/>
      <c r="C50" s="423"/>
      <c r="D50" s="423">
        <v>115741</v>
      </c>
      <c r="E50" s="423"/>
      <c r="F50" s="424">
        <v>115741</v>
      </c>
    </row>
    <row r="51" spans="1:6" s="431" customFormat="1" ht="30" customHeight="1">
      <c r="A51" s="421" t="s">
        <v>232</v>
      </c>
      <c r="B51" s="422"/>
      <c r="C51" s="423"/>
      <c r="D51" s="423"/>
      <c r="E51" s="423">
        <v>113330</v>
      </c>
      <c r="F51" s="424">
        <v>113330</v>
      </c>
    </row>
    <row r="52" spans="1:6" s="431" customFormat="1" ht="20.149999999999999" customHeight="1">
      <c r="A52" s="421" t="s">
        <v>196</v>
      </c>
      <c r="B52" s="422"/>
      <c r="C52" s="423"/>
      <c r="D52" s="423"/>
      <c r="E52" s="423">
        <v>91046</v>
      </c>
      <c r="F52" s="424">
        <v>91046</v>
      </c>
    </row>
    <row r="53" spans="1:6" s="431" customFormat="1" ht="20.149999999999999" customHeight="1">
      <c r="A53" s="421" t="s">
        <v>258</v>
      </c>
      <c r="B53" s="422"/>
      <c r="C53" s="423"/>
      <c r="D53" s="423"/>
      <c r="E53" s="423">
        <v>84810</v>
      </c>
      <c r="F53" s="424">
        <v>84810</v>
      </c>
    </row>
    <row r="54" spans="1:6" s="431" customFormat="1" ht="20.149999999999999" customHeight="1">
      <c r="A54" s="421" t="s">
        <v>209</v>
      </c>
      <c r="B54" s="422"/>
      <c r="C54" s="423"/>
      <c r="D54" s="423"/>
      <c r="E54" s="423">
        <v>52740</v>
      </c>
      <c r="F54" s="424">
        <v>52740</v>
      </c>
    </row>
    <row r="55" spans="1:6" s="431" customFormat="1" ht="20.149999999999999" customHeight="1">
      <c r="A55" s="421" t="s">
        <v>270</v>
      </c>
      <c r="B55" s="422"/>
      <c r="C55" s="423"/>
      <c r="D55" s="423"/>
      <c r="E55" s="423">
        <v>40906</v>
      </c>
      <c r="F55" s="424">
        <v>40906</v>
      </c>
    </row>
    <row r="56" spans="1:6" s="431" customFormat="1" ht="20.149999999999999" customHeight="1">
      <c r="A56" s="421" t="s">
        <v>271</v>
      </c>
      <c r="B56" s="422"/>
      <c r="C56" s="423"/>
      <c r="D56" s="423"/>
      <c r="E56" s="423">
        <v>22885</v>
      </c>
      <c r="F56" s="424">
        <v>22885</v>
      </c>
    </row>
    <row r="57" spans="1:6" s="431" customFormat="1" ht="20.149999999999999" customHeight="1">
      <c r="A57" s="421" t="s">
        <v>247</v>
      </c>
      <c r="B57" s="422"/>
      <c r="C57" s="423">
        <v>2765</v>
      </c>
      <c r="D57" s="423">
        <v>68683</v>
      </c>
      <c r="E57" s="423">
        <v>261441</v>
      </c>
      <c r="F57" s="424">
        <v>332889</v>
      </c>
    </row>
    <row r="58" spans="1:6" ht="6.75" customHeight="1">
      <c r="A58" s="425"/>
      <c r="B58" s="425"/>
      <c r="C58" s="426"/>
      <c r="D58" s="426"/>
      <c r="E58" s="426"/>
      <c r="F58" s="427"/>
    </row>
    <row r="59" spans="1:6" s="431" customFormat="1" ht="16.5">
      <c r="A59" s="428" t="s">
        <v>248</v>
      </c>
      <c r="B59" s="428"/>
      <c r="C59" s="429">
        <v>31986195</v>
      </c>
      <c r="D59" s="429">
        <v>109379641</v>
      </c>
      <c r="E59" s="429">
        <v>134837209</v>
      </c>
      <c r="F59" s="430">
        <v>276203045</v>
      </c>
    </row>
    <row r="60" spans="1:6" s="431" customFormat="1" ht="7.5" customHeight="1">
      <c r="A60" s="422"/>
      <c r="B60" s="422"/>
      <c r="C60" s="423"/>
      <c r="D60" s="423"/>
      <c r="E60" s="423"/>
      <c r="F60" s="423"/>
    </row>
    <row r="61" spans="1:6" s="431" customFormat="1" ht="18" customHeight="1">
      <c r="A61" s="432" t="s">
        <v>249</v>
      </c>
      <c r="B61" s="433">
        <f>B63-B59</f>
        <v>74735521</v>
      </c>
      <c r="C61" s="433">
        <f t="shared" ref="C61:F61" si="0">C63-C59</f>
        <v>35581598</v>
      </c>
      <c r="D61" s="433">
        <f t="shared" si="0"/>
        <v>-9546592.0596431792</v>
      </c>
      <c r="E61" s="433">
        <f t="shared" si="0"/>
        <v>12186604.615039855</v>
      </c>
      <c r="F61" s="434">
        <f t="shared" si="0"/>
        <v>112957131.55539668</v>
      </c>
    </row>
    <row r="62" spans="1:6" s="431" customFormat="1" ht="7.5" customHeight="1">
      <c r="A62" s="422"/>
      <c r="B62" s="422"/>
      <c r="C62" s="423"/>
      <c r="D62" s="423"/>
      <c r="E62" s="423"/>
      <c r="F62" s="423"/>
    </row>
    <row r="63" spans="1:6" s="431" customFormat="1" ht="20.149999999999999" customHeight="1">
      <c r="A63" s="435" t="s">
        <v>5</v>
      </c>
      <c r="B63" s="436">
        <v>74735521</v>
      </c>
      <c r="C63" s="436">
        <v>67567793</v>
      </c>
      <c r="D63" s="436">
        <v>99833048.940356821</v>
      </c>
      <c r="E63" s="436">
        <f>F63-SUM(B63:D63)</f>
        <v>147023813.61503986</v>
      </c>
      <c r="F63" s="436">
        <v>389160176.55539668</v>
      </c>
    </row>
    <row r="65" spans="1:6">
      <c r="A65" s="437" t="s">
        <v>250</v>
      </c>
    </row>
    <row r="66" spans="1:6" ht="16" customHeight="1">
      <c r="A66" s="437" t="s">
        <v>251</v>
      </c>
      <c r="B66" s="437"/>
      <c r="C66" s="437"/>
      <c r="D66" s="437"/>
      <c r="E66" s="437"/>
      <c r="F66" s="437"/>
    </row>
    <row r="67" spans="1:6" ht="16" customHeight="1">
      <c r="A67" s="437" t="s">
        <v>272</v>
      </c>
      <c r="B67" s="437"/>
      <c r="C67" s="437"/>
      <c r="D67" s="437"/>
      <c r="E67" s="437"/>
      <c r="F67" s="437"/>
    </row>
    <row r="68" spans="1:6" ht="28" customHeight="1">
      <c r="A68" s="438" t="s">
        <v>253</v>
      </c>
      <c r="B68" s="438"/>
      <c r="C68" s="438"/>
      <c r="D68" s="438"/>
      <c r="E68" s="438"/>
      <c r="F68" s="438"/>
    </row>
    <row r="69" spans="1:6">
      <c r="A69" s="425"/>
      <c r="B69" s="425"/>
      <c r="C69" s="426"/>
      <c r="D69" s="426"/>
      <c r="E69" s="426"/>
      <c r="F69" s="427"/>
    </row>
  </sheetData>
  <mergeCells count="1">
    <mergeCell ref="A68:F6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CBD6-BC53-4F68-B4BC-CFD25D61E755}">
  <dimension ref="A1:I157"/>
  <sheetViews>
    <sheetView topLeftCell="A31" workbookViewId="0">
      <selection activeCell="K60" sqref="K60"/>
    </sheetView>
  </sheetViews>
  <sheetFormatPr defaultRowHeight="14"/>
  <cols>
    <col min="1" max="1" width="29.08203125" customWidth="1"/>
    <col min="2" max="2" width="10.75" customWidth="1"/>
    <col min="3" max="3" width="15" customWidth="1"/>
    <col min="4" max="4" width="12.83203125" customWidth="1"/>
    <col min="5" max="5" width="13.33203125" customWidth="1"/>
    <col min="6" max="6" width="13.83203125" customWidth="1"/>
    <col min="7" max="7" width="13.58203125" customWidth="1"/>
    <col min="8" max="8" width="7.08203125" customWidth="1"/>
    <col min="9" max="9" width="6.25" customWidth="1"/>
  </cols>
  <sheetData>
    <row r="1" spans="1:9">
      <c r="A1" s="374"/>
    </row>
    <row r="2" spans="1:9" ht="15.5">
      <c r="A2" s="131" t="s">
        <v>48</v>
      </c>
      <c r="B2" s="132"/>
      <c r="C2" s="132"/>
      <c r="D2" s="132"/>
      <c r="E2" s="132"/>
      <c r="F2" s="132"/>
      <c r="G2" s="133"/>
      <c r="H2" s="132"/>
      <c r="I2" s="132"/>
    </row>
    <row r="3" spans="1:9">
      <c r="A3" s="134"/>
      <c r="B3" s="132"/>
      <c r="C3" s="132"/>
      <c r="D3" s="132"/>
      <c r="E3" s="132"/>
      <c r="F3" s="132"/>
      <c r="G3" s="133"/>
      <c r="H3" s="132"/>
      <c r="I3" s="132"/>
    </row>
    <row r="4" spans="1:9">
      <c r="A4" s="132"/>
      <c r="B4" s="135"/>
      <c r="C4" s="56" t="s">
        <v>8</v>
      </c>
      <c r="D4" s="56" t="s">
        <v>9</v>
      </c>
      <c r="E4" s="56" t="s">
        <v>10</v>
      </c>
      <c r="F4" s="56" t="s">
        <v>11</v>
      </c>
      <c r="G4" s="136"/>
      <c r="H4" s="137"/>
      <c r="I4" s="137"/>
    </row>
    <row r="5" spans="1:9" ht="46">
      <c r="A5" s="138" t="s">
        <v>0</v>
      </c>
      <c r="B5" s="139"/>
      <c r="C5" s="140" t="s">
        <v>1</v>
      </c>
      <c r="D5" s="140" t="s">
        <v>2</v>
      </c>
      <c r="E5" s="140" t="s">
        <v>3</v>
      </c>
      <c r="F5" s="140" t="s">
        <v>4</v>
      </c>
      <c r="G5" s="141" t="s">
        <v>5</v>
      </c>
      <c r="H5" s="248" t="s">
        <v>6</v>
      </c>
      <c r="I5" s="248" t="s">
        <v>7</v>
      </c>
    </row>
    <row r="6" spans="1:9">
      <c r="A6" s="142"/>
      <c r="B6" s="143"/>
      <c r="C6" s="144"/>
      <c r="D6" s="144"/>
      <c r="E6" s="145"/>
      <c r="F6" s="144"/>
      <c r="G6" s="146"/>
      <c r="H6" s="147"/>
      <c r="I6" s="148"/>
    </row>
    <row r="7" spans="1:9" ht="14.5">
      <c r="A7" s="149" t="s">
        <v>49</v>
      </c>
      <c r="B7" s="135" t="s">
        <v>14</v>
      </c>
      <c r="C7" s="150">
        <v>4393559.6797000002</v>
      </c>
      <c r="D7" s="151">
        <v>7940271.9718000041</v>
      </c>
      <c r="E7" s="152">
        <v>2423252.4961999995</v>
      </c>
      <c r="F7" s="151">
        <v>2639936.3450999991</v>
      </c>
      <c r="G7" s="153">
        <f>SUM(C7:F7)</f>
        <v>17397020.492800005</v>
      </c>
      <c r="H7" s="154">
        <f>G7/G50</f>
        <v>2.134152166095573E-2</v>
      </c>
      <c r="I7" s="154"/>
    </row>
    <row r="8" spans="1:9" ht="15.75" customHeight="1">
      <c r="A8" s="155"/>
      <c r="B8" s="135" t="s">
        <v>12</v>
      </c>
      <c r="C8" s="152">
        <v>4433542.5786000025</v>
      </c>
      <c r="D8" s="89">
        <v>6466098.8144000042</v>
      </c>
      <c r="E8" s="152">
        <v>1960076.9549999987</v>
      </c>
      <c r="F8" s="74">
        <v>1612305.7566000002</v>
      </c>
      <c r="G8" s="351">
        <f t="shared" ref="G8:G10" si="0">SUM(C8:F8)</f>
        <v>14472024.104600005</v>
      </c>
      <c r="H8" s="350">
        <f t="shared" ref="H8" si="1">G8/G51</f>
        <v>6.2687705356453488E-2</v>
      </c>
      <c r="I8" s="156">
        <f>G8/G7</f>
        <v>0.83186796903466609</v>
      </c>
    </row>
    <row r="9" spans="1:9" ht="15">
      <c r="A9" s="157" t="s">
        <v>137</v>
      </c>
      <c r="B9" s="157" t="s">
        <v>14</v>
      </c>
      <c r="C9" s="158">
        <v>0</v>
      </c>
      <c r="D9" s="103">
        <v>0</v>
      </c>
      <c r="E9" s="158">
        <v>0</v>
      </c>
      <c r="F9" s="89">
        <v>6305666.1702999994</v>
      </c>
      <c r="G9" s="153">
        <f t="shared" si="0"/>
        <v>6305666.1702999994</v>
      </c>
      <c r="H9" s="154">
        <f>G9/G50</f>
        <v>7.7353769408909923E-3</v>
      </c>
      <c r="I9" s="160"/>
    </row>
    <row r="10" spans="1:9">
      <c r="A10" s="132"/>
      <c r="B10" s="132" t="s">
        <v>12</v>
      </c>
      <c r="C10" s="161">
        <v>0</v>
      </c>
      <c r="D10" s="162">
        <v>0</v>
      </c>
      <c r="E10" s="161">
        <v>0</v>
      </c>
      <c r="F10" s="162">
        <v>3241668.6316999998</v>
      </c>
      <c r="G10" s="153">
        <f t="shared" si="0"/>
        <v>3241668.6316999998</v>
      </c>
      <c r="H10" s="154">
        <f>G10/G51</f>
        <v>1.4041765448875608E-2</v>
      </c>
      <c r="I10" s="156">
        <f>G10/G9</f>
        <v>0.51408820958020585</v>
      </c>
    </row>
    <row r="11" spans="1:9">
      <c r="A11" s="100" t="s">
        <v>34</v>
      </c>
      <c r="B11" s="164" t="s">
        <v>14</v>
      </c>
      <c r="C11" s="165">
        <f>C7+C9</f>
        <v>4393559.6797000002</v>
      </c>
      <c r="D11" s="361">
        <f t="shared" ref="D11:G11" si="2">D7+D9</f>
        <v>7940271.9718000041</v>
      </c>
      <c r="E11" s="165">
        <f t="shared" si="2"/>
        <v>2423252.4961999995</v>
      </c>
      <c r="F11" s="361">
        <f t="shared" si="2"/>
        <v>8945602.5153999981</v>
      </c>
      <c r="G11" s="364">
        <f t="shared" si="2"/>
        <v>23702686.663100004</v>
      </c>
      <c r="H11" s="354">
        <f>G11/G50</f>
        <v>2.9076898601846722E-2</v>
      </c>
      <c r="I11" s="355"/>
    </row>
    <row r="12" spans="1:9">
      <c r="A12" s="155"/>
      <c r="B12" s="101" t="s">
        <v>12</v>
      </c>
      <c r="C12" s="166">
        <f>C8+C10</f>
        <v>4433542.5786000025</v>
      </c>
      <c r="D12" s="362">
        <f t="shared" ref="D12:G12" si="3">D8+D10</f>
        <v>6466098.8144000042</v>
      </c>
      <c r="E12" s="166">
        <f t="shared" si="3"/>
        <v>1960076.9549999987</v>
      </c>
      <c r="F12" s="362">
        <f t="shared" si="3"/>
        <v>4853974.3882999998</v>
      </c>
      <c r="G12" s="365">
        <f t="shared" si="3"/>
        <v>17713692.736300007</v>
      </c>
      <c r="H12" s="355">
        <f>G12/G51</f>
        <v>7.6729470805329103E-2</v>
      </c>
      <c r="I12" s="355">
        <f>G12/G11</f>
        <v>0.74732847748759312</v>
      </c>
    </row>
    <row r="13" spans="1:9">
      <c r="A13" s="142"/>
      <c r="B13" s="135"/>
      <c r="C13" s="144"/>
      <c r="D13" s="144"/>
      <c r="E13" s="144"/>
      <c r="F13" s="144"/>
      <c r="G13" s="136"/>
      <c r="H13" s="154"/>
      <c r="I13" s="167"/>
    </row>
    <row r="14" spans="1:9">
      <c r="A14" s="168" t="s">
        <v>50</v>
      </c>
      <c r="B14" s="169"/>
      <c r="C14" s="170"/>
      <c r="D14" s="170"/>
      <c r="E14" s="170"/>
      <c r="F14" s="170"/>
      <c r="G14" s="171"/>
      <c r="H14" s="154"/>
      <c r="I14" s="172"/>
    </row>
    <row r="15" spans="1:9" ht="14.5">
      <c r="A15" s="173" t="s">
        <v>51</v>
      </c>
      <c r="B15" s="132" t="s">
        <v>14</v>
      </c>
      <c r="C15" s="150">
        <v>20376600.103800006</v>
      </c>
      <c r="D15" s="151">
        <v>11552344.243499998</v>
      </c>
      <c r="E15" s="150">
        <v>13037834.800799999</v>
      </c>
      <c r="F15" s="151">
        <v>11027727.853600001</v>
      </c>
      <c r="G15" s="163">
        <f>SUM(C15:F15)</f>
        <v>55994507.001700006</v>
      </c>
      <c r="H15" s="352">
        <f>G15/G50</f>
        <v>6.8690382043631454E-2</v>
      </c>
      <c r="I15" s="154"/>
    </row>
    <row r="16" spans="1:9">
      <c r="A16" s="132"/>
      <c r="B16" s="132" t="s">
        <v>12</v>
      </c>
      <c r="C16" s="161">
        <v>7890915.3104000026</v>
      </c>
      <c r="D16" s="162">
        <v>868117.83510000003</v>
      </c>
      <c r="E16" s="161">
        <v>2218959.2441999996</v>
      </c>
      <c r="F16" s="162">
        <v>1946427.1253</v>
      </c>
      <c r="G16" s="163">
        <f t="shared" ref="G16:G40" si="4">SUM(C16:F16)</f>
        <v>12924419.515000002</v>
      </c>
      <c r="H16" s="350">
        <f>G16/G51</f>
        <v>5.5984027984170563E-2</v>
      </c>
      <c r="I16" s="156">
        <f>G16/G15</f>
        <v>0.2308158461794764</v>
      </c>
    </row>
    <row r="17" spans="1:9">
      <c r="A17" s="174" t="s">
        <v>52</v>
      </c>
      <c r="B17" s="174" t="s">
        <v>14</v>
      </c>
      <c r="C17" s="150">
        <v>7479975.3497000001</v>
      </c>
      <c r="D17" s="151">
        <v>19245138.385600001</v>
      </c>
      <c r="E17" s="150">
        <v>14185555.851100001</v>
      </c>
      <c r="F17" s="151">
        <v>11562666.828499999</v>
      </c>
      <c r="G17" s="348">
        <f t="shared" si="4"/>
        <v>52473336.414900005</v>
      </c>
      <c r="H17" s="154">
        <f>G17/G50</f>
        <v>6.4370841327954703E-2</v>
      </c>
      <c r="I17" s="154"/>
    </row>
    <row r="18" spans="1:9">
      <c r="A18" s="169"/>
      <c r="B18" s="169" t="s">
        <v>12</v>
      </c>
      <c r="C18" s="161">
        <v>3926464.8211000003</v>
      </c>
      <c r="D18" s="162">
        <v>3448536.3829999994</v>
      </c>
      <c r="E18" s="161">
        <v>3036125.6025999999</v>
      </c>
      <c r="F18" s="162">
        <v>4150260.1991999997</v>
      </c>
      <c r="G18" s="163">
        <f t="shared" si="4"/>
        <v>14561387.005899999</v>
      </c>
      <c r="H18" s="350">
        <f>G18/G51</f>
        <v>6.3074793934112167E-2</v>
      </c>
      <c r="I18" s="156">
        <f>G18/G17</f>
        <v>0.27750068893589996</v>
      </c>
    </row>
    <row r="19" spans="1:9">
      <c r="A19" s="132" t="s">
        <v>53</v>
      </c>
      <c r="B19" s="132" t="s">
        <v>14</v>
      </c>
      <c r="C19" s="150">
        <v>65041259.794799998</v>
      </c>
      <c r="D19" s="151">
        <v>21593255.984999999</v>
      </c>
      <c r="E19" s="150">
        <v>11839346.731400002</v>
      </c>
      <c r="F19" s="151">
        <v>19786335.074500002</v>
      </c>
      <c r="G19" s="348">
        <f t="shared" si="4"/>
        <v>118260197.58570001</v>
      </c>
      <c r="H19" s="154">
        <f>G19/G50</f>
        <v>0.14507384005489055</v>
      </c>
      <c r="I19" s="159"/>
    </row>
    <row r="20" spans="1:9">
      <c r="A20" s="132"/>
      <c r="B20" s="132" t="s">
        <v>12</v>
      </c>
      <c r="C20" s="161">
        <v>18761677.332499992</v>
      </c>
      <c r="D20" s="162">
        <v>5705449.9942999994</v>
      </c>
      <c r="E20" s="161">
        <v>3097303.6754999999</v>
      </c>
      <c r="F20" s="162">
        <v>6178866.7445</v>
      </c>
      <c r="G20" s="163">
        <f t="shared" si="4"/>
        <v>33743297.746799991</v>
      </c>
      <c r="H20" s="350">
        <f>G20/G51</f>
        <v>0.14616406741847005</v>
      </c>
      <c r="I20" s="156">
        <f>G20/G19</f>
        <v>0.28533097724910467</v>
      </c>
    </row>
    <row r="21" spans="1:9">
      <c r="A21" s="174" t="s">
        <v>54</v>
      </c>
      <c r="B21" s="174" t="s">
        <v>14</v>
      </c>
      <c r="C21" s="150">
        <v>18457288.451400004</v>
      </c>
      <c r="D21" s="151">
        <v>0</v>
      </c>
      <c r="E21" s="150">
        <v>0</v>
      </c>
      <c r="F21" s="151">
        <v>21969358.609199997</v>
      </c>
      <c r="G21" s="348">
        <f t="shared" si="4"/>
        <v>40426647.060599998</v>
      </c>
      <c r="H21" s="154">
        <f>G21/G50</f>
        <v>4.9592754361626162E-2</v>
      </c>
      <c r="I21" s="154"/>
    </row>
    <row r="22" spans="1:9">
      <c r="A22" s="169"/>
      <c r="B22" s="169" t="s">
        <v>12</v>
      </c>
      <c r="C22" s="161">
        <v>5648960.1905999994</v>
      </c>
      <c r="D22" s="162">
        <v>0</v>
      </c>
      <c r="E22" s="161">
        <v>0</v>
      </c>
      <c r="F22" s="162">
        <v>6904502.1637000004</v>
      </c>
      <c r="G22" s="163">
        <f t="shared" si="4"/>
        <v>12553462.3543</v>
      </c>
      <c r="H22" s="154">
        <f>G22/G51</f>
        <v>5.4377172369382248E-2</v>
      </c>
      <c r="I22" s="156">
        <f>G22/G21</f>
        <v>0.31052445025881614</v>
      </c>
    </row>
    <row r="23" spans="1:9">
      <c r="A23" s="174" t="s">
        <v>55</v>
      </c>
      <c r="B23" s="174" t="s">
        <v>14</v>
      </c>
      <c r="C23" s="150">
        <v>32412990.069499999</v>
      </c>
      <c r="D23" s="151">
        <v>18714144.8092</v>
      </c>
      <c r="E23" s="150">
        <v>0</v>
      </c>
      <c r="F23" s="151">
        <v>22172865.120200001</v>
      </c>
      <c r="G23" s="348">
        <f t="shared" si="4"/>
        <v>73299999.998899996</v>
      </c>
      <c r="H23" s="352">
        <f>G23/G50</f>
        <v>8.9919623786843275E-2</v>
      </c>
      <c r="I23" s="154"/>
    </row>
    <row r="24" spans="1:9">
      <c r="A24" s="132"/>
      <c r="B24" s="132" t="s">
        <v>12</v>
      </c>
      <c r="C24" s="161">
        <v>10128483.257099995</v>
      </c>
      <c r="D24" s="162">
        <v>1646026.7227999999</v>
      </c>
      <c r="E24" s="161">
        <v>0</v>
      </c>
      <c r="F24" s="162">
        <v>4345476.970900001</v>
      </c>
      <c r="G24" s="163">
        <f t="shared" si="4"/>
        <v>16119986.950799996</v>
      </c>
      <c r="H24" s="154">
        <f>G24/G51</f>
        <v>6.9826099308418418E-2</v>
      </c>
      <c r="I24" s="156">
        <f>G24/G23</f>
        <v>0.21991796658993051</v>
      </c>
    </row>
    <row r="25" spans="1:9">
      <c r="A25" s="174" t="s">
        <v>56</v>
      </c>
      <c r="B25" s="174" t="s">
        <v>14</v>
      </c>
      <c r="C25" s="150">
        <v>3566274.3</v>
      </c>
      <c r="D25" s="151">
        <v>8865665.7799999993</v>
      </c>
      <c r="E25" s="150">
        <v>4726480.99</v>
      </c>
      <c r="F25" s="151">
        <v>11406258.93</v>
      </c>
      <c r="G25" s="348">
        <f t="shared" si="4"/>
        <v>28564680</v>
      </c>
      <c r="H25" s="352">
        <f>G25/G50</f>
        <v>3.5041272567941498E-2</v>
      </c>
      <c r="I25" s="154"/>
    </row>
    <row r="26" spans="1:9">
      <c r="A26" s="132"/>
      <c r="B26" s="132" t="s">
        <v>12</v>
      </c>
      <c r="C26" s="161">
        <v>1603277.9604000002</v>
      </c>
      <c r="D26" s="162">
        <v>3286746.2049000002</v>
      </c>
      <c r="E26" s="161">
        <v>1653718.8044</v>
      </c>
      <c r="F26" s="162">
        <v>2047629.1484999999</v>
      </c>
      <c r="G26" s="163">
        <f t="shared" si="4"/>
        <v>8591372.1182000004</v>
      </c>
      <c r="H26" s="350">
        <f>G26/G51</f>
        <v>3.7214794562301971E-2</v>
      </c>
      <c r="I26" s="156">
        <f>G26/G25</f>
        <v>0.30076906579033968</v>
      </c>
    </row>
    <row r="27" spans="1:9">
      <c r="A27" s="174" t="s">
        <v>57</v>
      </c>
      <c r="B27" s="174" t="s">
        <v>14</v>
      </c>
      <c r="C27" s="150">
        <v>9460842.0899999999</v>
      </c>
      <c r="D27" s="151">
        <v>7971794.4900000002</v>
      </c>
      <c r="E27" s="150">
        <v>6055599.1199999992</v>
      </c>
      <c r="F27" s="151">
        <v>14405407.300000001</v>
      </c>
      <c r="G27" s="348">
        <f t="shared" si="4"/>
        <v>37893643</v>
      </c>
      <c r="H27" s="154">
        <f>G27/G50</f>
        <v>4.6485431412333987E-2</v>
      </c>
      <c r="I27" s="159"/>
    </row>
    <row r="28" spans="1:9">
      <c r="A28" s="132"/>
      <c r="B28" s="132" t="s">
        <v>12</v>
      </c>
      <c r="C28" s="161">
        <v>3641042.7341999998</v>
      </c>
      <c r="D28" s="162">
        <v>2795104.423</v>
      </c>
      <c r="E28" s="161">
        <v>1012141.111</v>
      </c>
      <c r="F28" s="162">
        <v>2998280.4739999999</v>
      </c>
      <c r="G28" s="349">
        <f t="shared" si="4"/>
        <v>10446568.742199998</v>
      </c>
      <c r="H28" s="350">
        <f>G28/G51</f>
        <v>4.5250852165787663E-2</v>
      </c>
      <c r="I28" s="156">
        <f>G28/G27</f>
        <v>0.27568129942534159</v>
      </c>
    </row>
    <row r="29" spans="1:9">
      <c r="A29" s="174" t="s">
        <v>58</v>
      </c>
      <c r="B29" s="174" t="s">
        <v>14</v>
      </c>
      <c r="C29" s="150">
        <v>6501296.2777999993</v>
      </c>
      <c r="D29" s="151">
        <v>8099836.0282999994</v>
      </c>
      <c r="E29" s="150">
        <v>7199482.9292000011</v>
      </c>
      <c r="F29" s="151">
        <v>8898871.3191999998</v>
      </c>
      <c r="G29" s="163">
        <f t="shared" si="4"/>
        <v>30699486.554499999</v>
      </c>
      <c r="H29" s="154">
        <f>G29/G50</f>
        <v>3.7660112980509135E-2</v>
      </c>
      <c r="I29" s="159"/>
    </row>
    <row r="30" spans="1:9">
      <c r="A30" s="132"/>
      <c r="B30" s="132" t="s">
        <v>12</v>
      </c>
      <c r="C30" s="161">
        <v>1959883.8052999999</v>
      </c>
      <c r="D30" s="162">
        <v>4083101.2653999999</v>
      </c>
      <c r="E30" s="161">
        <v>3019788.2241999996</v>
      </c>
      <c r="F30" s="162">
        <v>1455270.5060000001</v>
      </c>
      <c r="G30" s="349">
        <f t="shared" si="4"/>
        <v>10518043.800900001</v>
      </c>
      <c r="H30" s="350">
        <f>G30/G51</f>
        <v>4.5560456916839506E-2</v>
      </c>
      <c r="I30" s="156">
        <f>G30/G29</f>
        <v>0.34261302000043525</v>
      </c>
    </row>
    <row r="31" spans="1:9">
      <c r="A31" s="174" t="s">
        <v>59</v>
      </c>
      <c r="B31" s="174" t="s">
        <v>14</v>
      </c>
      <c r="C31" s="150">
        <v>74307510.971599996</v>
      </c>
      <c r="D31" s="151">
        <v>0</v>
      </c>
      <c r="E31" s="150">
        <v>0</v>
      </c>
      <c r="F31" s="151">
        <v>43635111.031200007</v>
      </c>
      <c r="G31" s="163">
        <f t="shared" si="4"/>
        <v>117942622.0028</v>
      </c>
      <c r="H31" s="154">
        <f>G31/G50</f>
        <v>0.14468425919624547</v>
      </c>
      <c r="I31" s="159"/>
    </row>
    <row r="32" spans="1:9">
      <c r="A32" s="132"/>
      <c r="B32" s="132" t="s">
        <v>12</v>
      </c>
      <c r="C32" s="161">
        <v>27497495.917599995</v>
      </c>
      <c r="D32" s="162">
        <v>0</v>
      </c>
      <c r="E32" s="161">
        <v>0</v>
      </c>
      <c r="F32" s="162">
        <v>7026516.0527999997</v>
      </c>
      <c r="G32" s="163">
        <f t="shared" si="4"/>
        <v>34524011.970399991</v>
      </c>
      <c r="H32" s="154">
        <f>G32/G51</f>
        <v>0.14954584614291763</v>
      </c>
      <c r="I32" s="156">
        <f>G32/G31</f>
        <v>0.29271870833582431</v>
      </c>
    </row>
    <row r="33" spans="1:9" ht="15">
      <c r="A33" s="174" t="s">
        <v>60</v>
      </c>
      <c r="B33" s="174" t="s">
        <v>14</v>
      </c>
      <c r="C33" s="150">
        <v>19217348.823499996</v>
      </c>
      <c r="D33" s="151">
        <v>0</v>
      </c>
      <c r="E33" s="150">
        <v>0</v>
      </c>
      <c r="F33" s="151">
        <v>34225608.627999991</v>
      </c>
      <c r="G33" s="348">
        <f t="shared" si="4"/>
        <v>53442957.451499984</v>
      </c>
      <c r="H33" s="352">
        <f>G33/G50</f>
        <v>6.5560308706238302E-2</v>
      </c>
      <c r="I33" s="159"/>
    </row>
    <row r="34" spans="1:9">
      <c r="A34" s="132"/>
      <c r="B34" s="132" t="s">
        <v>12</v>
      </c>
      <c r="C34" s="161">
        <v>5531534.8636000026</v>
      </c>
      <c r="D34" s="162">
        <v>0</v>
      </c>
      <c r="E34" s="161">
        <v>0</v>
      </c>
      <c r="F34" s="162">
        <v>9016900.6520999968</v>
      </c>
      <c r="G34" s="163">
        <f t="shared" si="4"/>
        <v>14548435.515699999</v>
      </c>
      <c r="H34" s="154">
        <f>G34/G51</f>
        <v>6.301869264546614E-2</v>
      </c>
      <c r="I34" s="156">
        <f>G34/G33</f>
        <v>0.27222362326977972</v>
      </c>
    </row>
    <row r="35" spans="1:9">
      <c r="A35" s="174" t="s">
        <v>61</v>
      </c>
      <c r="B35" s="174" t="s">
        <v>14</v>
      </c>
      <c r="C35" s="150">
        <v>20553773.410799999</v>
      </c>
      <c r="D35" s="151">
        <v>20350270.799999997</v>
      </c>
      <c r="E35" s="150">
        <v>26704584.460000001</v>
      </c>
      <c r="F35" s="151">
        <v>2883194.5</v>
      </c>
      <c r="G35" s="348">
        <f t="shared" si="4"/>
        <v>70491823.1708</v>
      </c>
      <c r="H35" s="352">
        <f>G35/G50</f>
        <v>8.6474736966741336E-2</v>
      </c>
      <c r="I35" s="154"/>
    </row>
    <row r="36" spans="1:9">
      <c r="A36" s="132"/>
      <c r="B36" s="169" t="s">
        <v>12</v>
      </c>
      <c r="C36" s="161">
        <v>6844791.6384000015</v>
      </c>
      <c r="D36" s="162">
        <v>3132547.7543000001</v>
      </c>
      <c r="E36" s="161">
        <v>3994100.0113999997</v>
      </c>
      <c r="F36" s="162">
        <v>274760.56080000004</v>
      </c>
      <c r="G36" s="163">
        <f t="shared" si="4"/>
        <v>14246199.9649</v>
      </c>
      <c r="H36" s="350">
        <f>G36/G51</f>
        <v>6.170951481243768E-2</v>
      </c>
      <c r="I36" s="156">
        <f>G36/G35</f>
        <v>0.20209719828613026</v>
      </c>
    </row>
    <row r="37" spans="1:9">
      <c r="A37" s="105" t="s">
        <v>62</v>
      </c>
      <c r="B37" s="132" t="s">
        <v>14</v>
      </c>
      <c r="C37" s="150">
        <v>18688005.040300004</v>
      </c>
      <c r="D37" s="151">
        <v>8299999.989599999</v>
      </c>
      <c r="E37" s="150"/>
      <c r="F37" s="151">
        <v>32545000.0101</v>
      </c>
      <c r="G37" s="348">
        <f t="shared" si="4"/>
        <v>59533005.040000007</v>
      </c>
      <c r="H37" s="154">
        <f>G37/G50</f>
        <v>7.3031178938299857E-2</v>
      </c>
      <c r="I37" s="154"/>
    </row>
    <row r="38" spans="1:9">
      <c r="A38" s="176"/>
      <c r="B38" s="132" t="s">
        <v>12</v>
      </c>
      <c r="C38" s="161">
        <v>4016144.8486000006</v>
      </c>
      <c r="D38" s="162">
        <v>1682346.9062999999</v>
      </c>
      <c r="E38" s="161"/>
      <c r="F38" s="162">
        <v>4418102.1477000015</v>
      </c>
      <c r="G38" s="163">
        <f t="shared" si="4"/>
        <v>10116593.902600002</v>
      </c>
      <c r="H38" s="350">
        <f>G38/G51</f>
        <v>4.3821517514989736E-2</v>
      </c>
      <c r="I38" s="156">
        <f>G38/G37</f>
        <v>0.1699325255932016</v>
      </c>
    </row>
    <row r="39" spans="1:9">
      <c r="A39" s="134" t="s">
        <v>34</v>
      </c>
      <c r="B39" s="177" t="s">
        <v>14</v>
      </c>
      <c r="C39" s="178">
        <f>+C15+C17+C19+C21+C23+C25+C27+C29+C31+C33+C35+C37</f>
        <v>296063164.6832</v>
      </c>
      <c r="D39" s="363">
        <f t="shared" ref="D39:F39" si="5">+D15+D17+D19+D21+D23+D25+D27+D29+D31+D33+D35+D37</f>
        <v>124692450.5112</v>
      </c>
      <c r="E39" s="178">
        <f t="shared" si="5"/>
        <v>83748884.882500008</v>
      </c>
      <c r="F39" s="363">
        <f t="shared" si="5"/>
        <v>234518405.20449999</v>
      </c>
      <c r="G39" s="356">
        <f t="shared" si="4"/>
        <v>739022905.28139997</v>
      </c>
      <c r="H39" s="355">
        <f>G39/G50</f>
        <v>0.9065847423432557</v>
      </c>
      <c r="I39" s="357"/>
    </row>
    <row r="40" spans="1:9">
      <c r="A40" s="179"/>
      <c r="B40" s="179" t="s">
        <v>12</v>
      </c>
      <c r="C40" s="180">
        <f>+C16+C18+C20++C22+C24+C26+C28+C30+C32+C34+C36+C38</f>
        <v>97450672.679799989</v>
      </c>
      <c r="D40" s="181">
        <f t="shared" ref="D40:F40" si="6">+D16+D18+D20++D22+D24+D26+D28+D30+D32+D34+D36+D38</f>
        <v>26647977.489100002</v>
      </c>
      <c r="E40" s="180">
        <f t="shared" si="6"/>
        <v>18032136.673299998</v>
      </c>
      <c r="F40" s="181">
        <f t="shared" si="6"/>
        <v>50762992.745500006</v>
      </c>
      <c r="G40" s="358">
        <f t="shared" si="4"/>
        <v>192893779.58769998</v>
      </c>
      <c r="H40" s="359">
        <f>G40/G51</f>
        <v>0.83554783577529379</v>
      </c>
      <c r="I40" s="360">
        <f>G40/G39</f>
        <v>0.26101190938628788</v>
      </c>
    </row>
    <row r="41" spans="1:9">
      <c r="A41" s="179"/>
      <c r="B41" s="179"/>
      <c r="C41" s="181"/>
      <c r="D41" s="181"/>
      <c r="E41" s="181"/>
      <c r="F41" s="181"/>
      <c r="G41" s="182"/>
      <c r="H41" s="154"/>
      <c r="I41" s="160"/>
    </row>
    <row r="42" spans="1:9">
      <c r="A42" s="184" t="s">
        <v>63</v>
      </c>
      <c r="B42" s="132"/>
      <c r="C42" s="132"/>
      <c r="D42" s="132"/>
      <c r="E42" s="132"/>
      <c r="F42" s="132"/>
      <c r="G42" s="133"/>
      <c r="H42" s="154"/>
      <c r="I42" s="160"/>
    </row>
    <row r="43" spans="1:9">
      <c r="A43" s="174" t="s">
        <v>64</v>
      </c>
      <c r="B43" s="174" t="s">
        <v>14</v>
      </c>
      <c r="C43" s="150">
        <v>1215640.9505</v>
      </c>
      <c r="D43" s="151">
        <v>1252924.7453999999</v>
      </c>
      <c r="E43" s="150">
        <v>0</v>
      </c>
      <c r="F43" s="151">
        <v>1071158.9835000001</v>
      </c>
      <c r="G43" s="175">
        <f t="shared" ref="G43:G48" si="7">SUM(C43:F43)</f>
        <v>3539724.6793999998</v>
      </c>
      <c r="H43" s="352">
        <f>G43/G50</f>
        <v>4.3423016573728374E-3</v>
      </c>
      <c r="I43" s="159"/>
    </row>
    <row r="44" spans="1:9">
      <c r="A44" s="169"/>
      <c r="B44" s="132" t="s">
        <v>12</v>
      </c>
      <c r="C44" s="161">
        <v>1782237.0848999999</v>
      </c>
      <c r="D44" s="162">
        <v>614575.58960000006</v>
      </c>
      <c r="E44" s="161">
        <v>0</v>
      </c>
      <c r="F44" s="162">
        <v>1132912.662</v>
      </c>
      <c r="G44" s="349">
        <f t="shared" si="7"/>
        <v>3529725.3364999997</v>
      </c>
      <c r="H44" s="350">
        <f>G44/G51</f>
        <v>1.52895255207175E-2</v>
      </c>
      <c r="I44" s="156">
        <f>G44/G43</f>
        <v>0.99717510716068036</v>
      </c>
    </row>
    <row r="45" spans="1:9">
      <c r="A45" s="404" t="s">
        <v>65</v>
      </c>
      <c r="B45" s="174" t="s">
        <v>14</v>
      </c>
      <c r="C45" s="150">
        <v>22815540.993100014</v>
      </c>
      <c r="D45" s="151">
        <v>8206019.4657000015</v>
      </c>
      <c r="E45" s="150">
        <v>8140440.6089999983</v>
      </c>
      <c r="F45" s="151">
        <v>9745132.013600003</v>
      </c>
      <c r="G45" s="163">
        <f t="shared" si="7"/>
        <v>48907133.081400022</v>
      </c>
      <c r="H45" s="154">
        <f>G45/G50</f>
        <v>5.9996057397524734E-2</v>
      </c>
      <c r="I45" s="159"/>
    </row>
    <row r="46" spans="1:9">
      <c r="A46" s="402"/>
      <c r="B46" s="185" t="s">
        <v>12</v>
      </c>
      <c r="C46" s="161">
        <v>12174613.078299997</v>
      </c>
      <c r="D46" s="162">
        <v>934460.59059999965</v>
      </c>
      <c r="E46" s="161">
        <v>1706852.9513999999</v>
      </c>
      <c r="F46" s="162">
        <v>1905925.7084999999</v>
      </c>
      <c r="G46" s="163">
        <f t="shared" si="7"/>
        <v>16721852.328799997</v>
      </c>
      <c r="H46" s="350">
        <f>G46/G51</f>
        <v>7.2433167898659515E-2</v>
      </c>
      <c r="I46" s="156">
        <f>G46/G45</f>
        <v>0.34191029559979502</v>
      </c>
    </row>
    <row r="47" spans="1:9">
      <c r="A47" s="100" t="s">
        <v>34</v>
      </c>
      <c r="B47" s="177" t="s">
        <v>14</v>
      </c>
      <c r="C47" s="165">
        <f>+C43+C45</f>
        <v>24031181.943600014</v>
      </c>
      <c r="D47" s="361">
        <f t="shared" ref="D47:F47" si="8">+D43+D45</f>
        <v>9458944.2111000009</v>
      </c>
      <c r="E47" s="165">
        <f t="shared" si="8"/>
        <v>8140440.6089999983</v>
      </c>
      <c r="F47" s="361">
        <f t="shared" si="8"/>
        <v>10816290.997100003</v>
      </c>
      <c r="G47" s="186">
        <f t="shared" si="7"/>
        <v>52446857.760800019</v>
      </c>
      <c r="H47" s="355">
        <f>G47/G50</f>
        <v>6.433835905489757E-2</v>
      </c>
      <c r="I47" s="357"/>
    </row>
    <row r="48" spans="1:9">
      <c r="A48" s="134"/>
      <c r="B48" s="179" t="s">
        <v>12</v>
      </c>
      <c r="C48" s="166">
        <f>+C44+C46</f>
        <v>13956850.163199997</v>
      </c>
      <c r="D48" s="362">
        <f t="shared" ref="D48:F48" si="9">+D44+D46</f>
        <v>1549036.1801999998</v>
      </c>
      <c r="E48" s="166">
        <f t="shared" si="9"/>
        <v>1706852.9513999999</v>
      </c>
      <c r="F48" s="362">
        <f t="shared" si="9"/>
        <v>3038838.3705000002</v>
      </c>
      <c r="G48" s="187">
        <f t="shared" si="7"/>
        <v>20251577.665299997</v>
      </c>
      <c r="H48" s="355">
        <f>G48/G51</f>
        <v>8.772269341937701E-2</v>
      </c>
      <c r="I48" s="355">
        <f>G48/G47</f>
        <v>0.38613519531834545</v>
      </c>
    </row>
    <row r="49" spans="1:9">
      <c r="A49" s="132"/>
      <c r="B49" s="132"/>
      <c r="C49" s="170"/>
      <c r="D49" s="170"/>
      <c r="E49" s="170"/>
      <c r="F49" s="170"/>
      <c r="G49" s="188"/>
      <c r="H49" s="132"/>
      <c r="I49" s="160"/>
    </row>
    <row r="50" spans="1:9">
      <c r="A50" s="189" t="s">
        <v>31</v>
      </c>
      <c r="B50" s="189" t="s">
        <v>14</v>
      </c>
      <c r="C50" s="190">
        <f>+C11+C39+C47</f>
        <v>324487906.30650002</v>
      </c>
      <c r="D50" s="190">
        <f t="shared" ref="D50:F50" si="10">+D11+D39+D47</f>
        <v>142091666.69409999</v>
      </c>
      <c r="E50" s="190">
        <f t="shared" si="10"/>
        <v>94312577.9877</v>
      </c>
      <c r="F50" s="190">
        <f t="shared" si="10"/>
        <v>254280298.71699998</v>
      </c>
      <c r="G50" s="190">
        <f>+G11+G39+G47</f>
        <v>815172449.70529997</v>
      </c>
      <c r="H50" s="347">
        <f>G50/G50</f>
        <v>1</v>
      </c>
      <c r="I50" s="353"/>
    </row>
    <row r="51" spans="1:9">
      <c r="A51" s="189"/>
      <c r="B51" s="189" t="s">
        <v>12</v>
      </c>
      <c r="C51" s="190">
        <f>C12+C40+C48</f>
        <v>115841065.42159998</v>
      </c>
      <c r="D51" s="190">
        <f t="shared" ref="D51:G51" si="11">D12+D40+D48</f>
        <v>34663112.483700007</v>
      </c>
      <c r="E51" s="190">
        <f t="shared" si="11"/>
        <v>21699066.579699997</v>
      </c>
      <c r="F51" s="190">
        <f t="shared" si="11"/>
        <v>58655805.504300006</v>
      </c>
      <c r="G51" s="190">
        <f t="shared" si="11"/>
        <v>230859049.98930001</v>
      </c>
      <c r="H51" s="347">
        <f>G51/G51</f>
        <v>1</v>
      </c>
      <c r="I51" s="347">
        <f>G51/G50</f>
        <v>0.28320271382179302</v>
      </c>
    </row>
    <row r="52" spans="1:9">
      <c r="A52" s="132"/>
      <c r="B52" s="132"/>
      <c r="C52" s="132"/>
      <c r="D52" s="132"/>
      <c r="E52" s="132"/>
      <c r="F52" s="132"/>
      <c r="G52" s="133"/>
      <c r="H52" s="132"/>
      <c r="I52" s="132"/>
    </row>
    <row r="53" spans="1:9">
      <c r="A53" s="191" t="s">
        <v>66</v>
      </c>
      <c r="B53" s="6"/>
      <c r="C53" s="6"/>
      <c r="D53" s="6"/>
      <c r="E53" s="6"/>
      <c r="F53" s="6"/>
      <c r="G53" s="46"/>
      <c r="H53" s="6"/>
      <c r="I53" s="132"/>
    </row>
    <row r="54" spans="1:9">
      <c r="A54" s="192" t="s">
        <v>67</v>
      </c>
      <c r="B54" s="6"/>
      <c r="C54" s="6"/>
      <c r="D54" s="6"/>
      <c r="E54" s="6"/>
      <c r="F54" s="6"/>
      <c r="G54" s="46"/>
      <c r="H54" s="6"/>
      <c r="I54" s="132"/>
    </row>
    <row r="55" spans="1:9">
      <c r="A55" s="192" t="s">
        <v>273</v>
      </c>
      <c r="B55" s="6"/>
      <c r="C55" s="6"/>
      <c r="D55" s="6"/>
      <c r="E55" s="6"/>
      <c r="F55" s="6"/>
      <c r="G55" s="46"/>
      <c r="H55" s="6"/>
      <c r="I55" s="132"/>
    </row>
    <row r="56" spans="1:9" ht="48" customHeight="1">
      <c r="A56" s="405" t="s">
        <v>68</v>
      </c>
      <c r="B56" s="405"/>
      <c r="C56" s="405"/>
      <c r="D56" s="405"/>
      <c r="E56" s="405"/>
      <c r="F56" s="405"/>
      <c r="G56" s="405"/>
      <c r="H56" s="405"/>
      <c r="I56" s="193"/>
    </row>
    <row r="60" spans="1:9" ht="17.5">
      <c r="A60" s="48"/>
    </row>
    <row r="61" spans="1:9">
      <c r="A61" s="47"/>
    </row>
    <row r="62" spans="1:9" ht="15">
      <c r="A62" s="49"/>
    </row>
    <row r="63" spans="1:9">
      <c r="A63" s="50"/>
    </row>
    <row r="64" spans="1:9">
      <c r="A64" s="50"/>
    </row>
    <row r="65" spans="1:3">
      <c r="A65" s="50"/>
    </row>
    <row r="66" spans="1:3" ht="16.5" customHeight="1">
      <c r="A66" s="375"/>
      <c r="B66" s="375"/>
      <c r="C66" s="375"/>
    </row>
    <row r="68" spans="1:3" ht="15">
      <c r="A68" s="51"/>
    </row>
    <row r="69" spans="1:3">
      <c r="A69" s="386"/>
      <c r="B69" s="386"/>
      <c r="C69" s="386"/>
    </row>
    <row r="70" spans="1:3">
      <c r="A70" s="386"/>
      <c r="B70" s="386"/>
      <c r="C70" s="386"/>
    </row>
    <row r="88" spans="1:3" ht="15">
      <c r="A88" s="51"/>
    </row>
    <row r="89" spans="1:3">
      <c r="A89" s="385"/>
      <c r="B89" s="385"/>
      <c r="C89" s="385"/>
    </row>
    <row r="90" spans="1:3">
      <c r="A90" s="385"/>
      <c r="B90" s="385"/>
      <c r="C90" s="385"/>
    </row>
    <row r="110" spans="1:1" ht="15">
      <c r="A110" s="51"/>
    </row>
    <row r="111" spans="1:1">
      <c r="A111" s="52"/>
    </row>
    <row r="130" spans="1:3" ht="15" customHeight="1">
      <c r="A130" s="384"/>
      <c r="B130" s="384"/>
      <c r="C130" s="384"/>
    </row>
    <row r="131" spans="1:3" ht="14.25" customHeight="1">
      <c r="A131" s="384"/>
      <c r="B131" s="384"/>
      <c r="C131" s="384"/>
    </row>
    <row r="132" spans="1:3" ht="14.25" customHeight="1">
      <c r="A132" s="384"/>
      <c r="B132" s="384"/>
      <c r="C132" s="384"/>
    </row>
    <row r="133" spans="1:3" ht="14.25" customHeight="1">
      <c r="A133" s="384"/>
      <c r="B133" s="384"/>
      <c r="C133" s="384"/>
    </row>
    <row r="155" spans="1:3" ht="14.25" customHeight="1">
      <c r="A155" s="384"/>
      <c r="B155" s="384"/>
      <c r="C155" s="384"/>
    </row>
    <row r="156" spans="1:3" ht="14.25" customHeight="1">
      <c r="A156" s="384"/>
      <c r="B156" s="384"/>
      <c r="C156" s="384"/>
    </row>
    <row r="157" spans="1:3" ht="14.25" customHeight="1">
      <c r="A157" s="384"/>
      <c r="B157" s="384"/>
      <c r="C157" s="384"/>
    </row>
  </sheetData>
  <mergeCells count="2">
    <mergeCell ref="A45:A46"/>
    <mergeCell ref="A56:H5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76810-C33B-4BFD-B198-FC393E63D2EC}">
  <dimension ref="A1:F53"/>
  <sheetViews>
    <sheetView workbookViewId="0">
      <selection activeCell="K6" sqref="K6"/>
    </sheetView>
  </sheetViews>
  <sheetFormatPr defaultColWidth="8.4140625" defaultRowHeight="14"/>
  <cols>
    <col min="1" max="1" width="43.08203125" style="418" customWidth="1"/>
    <col min="2" max="2" width="16.1640625" style="418" customWidth="1"/>
    <col min="3" max="3" width="19.6640625" style="418" customWidth="1"/>
    <col min="4" max="4" width="15.1640625" style="418" customWidth="1"/>
    <col min="5" max="5" width="17.6640625" style="418" customWidth="1"/>
    <col min="6" max="6" width="16.9140625" style="418" customWidth="1"/>
    <col min="7" max="16384" width="8.4140625" style="418"/>
  </cols>
  <sheetData>
    <row r="1" spans="1:6" ht="18">
      <c r="A1" s="440" t="s">
        <v>274</v>
      </c>
      <c r="B1" s="417"/>
    </row>
    <row r="2" spans="1:6" ht="10" customHeight="1"/>
    <row r="3" spans="1:6" ht="30" customHeight="1">
      <c r="A3" s="419" t="s">
        <v>181</v>
      </c>
      <c r="B3" s="420" t="s">
        <v>182</v>
      </c>
      <c r="C3" s="420" t="s">
        <v>183</v>
      </c>
      <c r="D3" s="420" t="s">
        <v>184</v>
      </c>
      <c r="E3" s="420" t="s">
        <v>185</v>
      </c>
      <c r="F3" s="441" t="s">
        <v>5</v>
      </c>
    </row>
    <row r="4" spans="1:6" ht="10" customHeight="1"/>
    <row r="5" spans="1:6" s="431" customFormat="1" ht="20.149999999999999" customHeight="1">
      <c r="A5" s="421" t="s">
        <v>186</v>
      </c>
      <c r="B5" s="422"/>
      <c r="C5" s="423">
        <v>3350001</v>
      </c>
      <c r="D5" s="423">
        <v>30449999</v>
      </c>
      <c r="E5" s="423">
        <v>16015048</v>
      </c>
      <c r="F5" s="424">
        <v>49815047</v>
      </c>
    </row>
    <row r="6" spans="1:6" s="431" customFormat="1" ht="20.149999999999999" customHeight="1">
      <c r="A6" s="421" t="s">
        <v>187</v>
      </c>
      <c r="B6" s="422"/>
      <c r="C6" s="423"/>
      <c r="D6" s="423"/>
      <c r="E6" s="423">
        <v>15981262</v>
      </c>
      <c r="F6" s="424">
        <v>15981262</v>
      </c>
    </row>
    <row r="7" spans="1:6" s="431" customFormat="1" ht="20.149999999999999" customHeight="1">
      <c r="A7" s="421" t="s">
        <v>64</v>
      </c>
      <c r="B7" s="422"/>
      <c r="C7" s="423">
        <v>3176543</v>
      </c>
      <c r="D7" s="423">
        <v>1985560</v>
      </c>
      <c r="E7" s="423">
        <v>5044309</v>
      </c>
      <c r="F7" s="424">
        <v>10206411</v>
      </c>
    </row>
    <row r="8" spans="1:6" s="431" customFormat="1" ht="20.149999999999999" customHeight="1">
      <c r="A8" s="421" t="s">
        <v>76</v>
      </c>
      <c r="B8" s="422"/>
      <c r="C8" s="423"/>
      <c r="D8" s="423"/>
      <c r="E8" s="423">
        <v>4298575</v>
      </c>
      <c r="F8" s="424">
        <v>4298575</v>
      </c>
    </row>
    <row r="9" spans="1:6" s="431" customFormat="1" ht="20.149999999999999" customHeight="1">
      <c r="A9" s="421" t="s">
        <v>77</v>
      </c>
      <c r="B9" s="422"/>
      <c r="C9" s="423"/>
      <c r="D9" s="423"/>
      <c r="E9" s="423">
        <v>4107879</v>
      </c>
      <c r="F9" s="424">
        <v>4107879</v>
      </c>
    </row>
    <row r="10" spans="1:6" s="431" customFormat="1" ht="20.149999999999999" customHeight="1">
      <c r="A10" s="421" t="s">
        <v>211</v>
      </c>
      <c r="B10" s="422"/>
      <c r="C10" s="423"/>
      <c r="D10" s="423">
        <v>1560633</v>
      </c>
      <c r="E10" s="423">
        <v>2252826</v>
      </c>
      <c r="F10" s="424">
        <v>3813460</v>
      </c>
    </row>
    <row r="11" spans="1:6" s="431" customFormat="1" ht="20.149999999999999" customHeight="1">
      <c r="A11" s="421" t="s">
        <v>198</v>
      </c>
      <c r="B11" s="422"/>
      <c r="C11" s="423">
        <v>194750</v>
      </c>
      <c r="D11" s="423">
        <v>48250</v>
      </c>
      <c r="E11" s="423">
        <v>3306391</v>
      </c>
      <c r="F11" s="424">
        <v>3549391</v>
      </c>
    </row>
    <row r="12" spans="1:6" s="431" customFormat="1" ht="20.149999999999999" customHeight="1">
      <c r="A12" s="421" t="s">
        <v>194</v>
      </c>
      <c r="B12" s="422"/>
      <c r="C12" s="423"/>
      <c r="D12" s="423"/>
      <c r="E12" s="423">
        <v>2788000</v>
      </c>
      <c r="F12" s="424">
        <v>2788000</v>
      </c>
    </row>
    <row r="13" spans="1:6" s="431" customFormat="1" ht="20.149999999999999" customHeight="1">
      <c r="A13" s="421" t="s">
        <v>230</v>
      </c>
      <c r="B13" s="422"/>
      <c r="C13" s="423">
        <v>1214</v>
      </c>
      <c r="D13" s="423">
        <v>2437887</v>
      </c>
      <c r="E13" s="423">
        <v>38361</v>
      </c>
      <c r="F13" s="424">
        <v>2477462</v>
      </c>
    </row>
    <row r="14" spans="1:6" s="431" customFormat="1" ht="20.149999999999999" customHeight="1">
      <c r="A14" s="421" t="s">
        <v>206</v>
      </c>
      <c r="B14" s="422"/>
      <c r="C14" s="423">
        <v>2109705</v>
      </c>
      <c r="D14" s="423"/>
      <c r="E14" s="423"/>
      <c r="F14" s="424">
        <v>2109705</v>
      </c>
    </row>
    <row r="15" spans="1:6" s="431" customFormat="1" ht="20.149999999999999" customHeight="1">
      <c r="A15" s="421" t="s">
        <v>275</v>
      </c>
      <c r="B15" s="422"/>
      <c r="C15" s="423">
        <v>6944</v>
      </c>
      <c r="D15" s="423">
        <v>584970</v>
      </c>
      <c r="E15" s="423">
        <v>1331958</v>
      </c>
      <c r="F15" s="424">
        <v>1923873</v>
      </c>
    </row>
    <row r="16" spans="1:6" s="431" customFormat="1" ht="20.149999999999999" customHeight="1">
      <c r="A16" s="421" t="s">
        <v>191</v>
      </c>
      <c r="B16" s="422"/>
      <c r="C16" s="423"/>
      <c r="D16" s="423">
        <v>1647597</v>
      </c>
      <c r="E16" s="423"/>
      <c r="F16" s="424">
        <v>1647597</v>
      </c>
    </row>
    <row r="17" spans="1:6" s="431" customFormat="1" ht="20.149999999999999" customHeight="1">
      <c r="A17" s="421" t="s">
        <v>193</v>
      </c>
      <c r="B17" s="422"/>
      <c r="C17" s="423"/>
      <c r="D17" s="423">
        <v>1360544</v>
      </c>
      <c r="E17" s="423">
        <v>173727</v>
      </c>
      <c r="F17" s="424">
        <v>1534272</v>
      </c>
    </row>
    <row r="18" spans="1:6" s="431" customFormat="1" ht="20.149999999999999" customHeight="1">
      <c r="A18" s="421" t="s">
        <v>217</v>
      </c>
      <c r="B18" s="422"/>
      <c r="C18" s="423"/>
      <c r="D18" s="423"/>
      <c r="E18" s="423">
        <v>1200962</v>
      </c>
      <c r="F18" s="424">
        <v>1200962</v>
      </c>
    </row>
    <row r="19" spans="1:6" s="431" customFormat="1" ht="20.149999999999999" customHeight="1">
      <c r="A19" s="421" t="s">
        <v>214</v>
      </c>
      <c r="B19" s="422"/>
      <c r="C19" s="423">
        <v>135</v>
      </c>
      <c r="D19" s="423">
        <v>63</v>
      </c>
      <c r="E19" s="423">
        <v>864970</v>
      </c>
      <c r="F19" s="424">
        <v>865168</v>
      </c>
    </row>
    <row r="20" spans="1:6" s="431" customFormat="1" ht="20.149999999999999" customHeight="1">
      <c r="A20" s="421" t="s">
        <v>197</v>
      </c>
      <c r="B20" s="422"/>
      <c r="C20" s="423">
        <v>753119</v>
      </c>
      <c r="D20" s="423"/>
      <c r="E20" s="423"/>
      <c r="F20" s="424">
        <v>753119</v>
      </c>
    </row>
    <row r="21" spans="1:6" s="431" customFormat="1" ht="20.149999999999999" customHeight="1">
      <c r="A21" s="421" t="s">
        <v>210</v>
      </c>
      <c r="B21" s="422"/>
      <c r="C21" s="423">
        <v>586041</v>
      </c>
      <c r="D21" s="423">
        <v>116550</v>
      </c>
      <c r="E21" s="423"/>
      <c r="F21" s="424">
        <v>702592</v>
      </c>
    </row>
    <row r="22" spans="1:6" s="431" customFormat="1" ht="20.149999999999999" customHeight="1">
      <c r="A22" s="421" t="s">
        <v>276</v>
      </c>
      <c r="B22" s="422"/>
      <c r="C22" s="423"/>
      <c r="D22" s="423">
        <v>630622</v>
      </c>
      <c r="E22" s="423"/>
      <c r="F22" s="424">
        <v>630622</v>
      </c>
    </row>
    <row r="23" spans="1:6" s="431" customFormat="1" ht="20.149999999999999" customHeight="1">
      <c r="A23" s="421" t="s">
        <v>195</v>
      </c>
      <c r="B23" s="422"/>
      <c r="C23" s="423"/>
      <c r="D23" s="423"/>
      <c r="E23" s="423">
        <v>588235</v>
      </c>
      <c r="F23" s="424">
        <v>588235</v>
      </c>
    </row>
    <row r="24" spans="1:6" s="431" customFormat="1" ht="20.149999999999999" customHeight="1">
      <c r="A24" s="421" t="s">
        <v>114</v>
      </c>
      <c r="B24" s="422"/>
      <c r="C24" s="423">
        <v>578035</v>
      </c>
      <c r="D24" s="423"/>
      <c r="E24" s="423"/>
      <c r="F24" s="424">
        <v>578035</v>
      </c>
    </row>
    <row r="25" spans="1:6" s="431" customFormat="1" ht="20.149999999999999" customHeight="1">
      <c r="A25" s="421" t="s">
        <v>189</v>
      </c>
      <c r="B25" s="422"/>
      <c r="C25" s="423">
        <v>568353</v>
      </c>
      <c r="D25" s="423"/>
      <c r="E25" s="423"/>
      <c r="F25" s="424">
        <v>568353</v>
      </c>
    </row>
    <row r="26" spans="1:6" s="431" customFormat="1" ht="20.149999999999999" customHeight="1">
      <c r="A26" s="421" t="s">
        <v>277</v>
      </c>
      <c r="B26" s="422"/>
      <c r="C26" s="423"/>
      <c r="D26" s="423"/>
      <c r="E26" s="423">
        <v>404025</v>
      </c>
      <c r="F26" s="424">
        <v>404025</v>
      </c>
    </row>
    <row r="27" spans="1:6" s="431" customFormat="1" ht="20.149999999999999" customHeight="1">
      <c r="A27" s="421" t="s">
        <v>278</v>
      </c>
      <c r="B27" s="422"/>
      <c r="C27" s="423"/>
      <c r="D27" s="423"/>
      <c r="E27" s="423">
        <v>396904</v>
      </c>
      <c r="F27" s="424">
        <v>396904</v>
      </c>
    </row>
    <row r="28" spans="1:6" s="431" customFormat="1" ht="20.149999999999999" customHeight="1">
      <c r="A28" s="421" t="s">
        <v>55</v>
      </c>
      <c r="B28" s="422"/>
      <c r="C28" s="423"/>
      <c r="D28" s="423"/>
      <c r="E28" s="423">
        <v>357840</v>
      </c>
      <c r="F28" s="424">
        <v>357840</v>
      </c>
    </row>
    <row r="29" spans="1:6" s="431" customFormat="1" ht="20.149999999999999" customHeight="1">
      <c r="A29" s="421" t="s">
        <v>229</v>
      </c>
      <c r="B29" s="422"/>
      <c r="C29" s="423"/>
      <c r="D29" s="423"/>
      <c r="E29" s="423">
        <v>290000</v>
      </c>
      <c r="F29" s="424">
        <v>290000</v>
      </c>
    </row>
    <row r="30" spans="1:6" s="431" customFormat="1" ht="30" customHeight="1">
      <c r="A30" s="421" t="s">
        <v>238</v>
      </c>
      <c r="B30" s="422"/>
      <c r="C30" s="423"/>
      <c r="D30" s="423"/>
      <c r="E30" s="423">
        <v>267865</v>
      </c>
      <c r="F30" s="424">
        <v>267865</v>
      </c>
    </row>
    <row r="31" spans="1:6" s="431" customFormat="1" ht="20.149999999999999" customHeight="1">
      <c r="A31" s="421" t="s">
        <v>188</v>
      </c>
      <c r="B31" s="422"/>
      <c r="C31" s="423">
        <v>20791</v>
      </c>
      <c r="D31" s="423">
        <v>2312</v>
      </c>
      <c r="E31" s="423">
        <v>195300</v>
      </c>
      <c r="F31" s="424">
        <v>218403</v>
      </c>
    </row>
    <row r="32" spans="1:6" s="431" customFormat="1" ht="20.149999999999999" customHeight="1">
      <c r="A32" s="421" t="s">
        <v>279</v>
      </c>
      <c r="B32" s="422"/>
      <c r="C32" s="423"/>
      <c r="D32" s="423"/>
      <c r="E32" s="423">
        <v>150000</v>
      </c>
      <c r="F32" s="424">
        <v>150000</v>
      </c>
    </row>
    <row r="33" spans="1:6" s="431" customFormat="1" ht="20.149999999999999" customHeight="1">
      <c r="A33" s="421" t="s">
        <v>202</v>
      </c>
      <c r="B33" s="422"/>
      <c r="C33" s="423"/>
      <c r="D33" s="423"/>
      <c r="E33" s="423">
        <v>113476</v>
      </c>
      <c r="F33" s="424">
        <v>113476</v>
      </c>
    </row>
    <row r="34" spans="1:6" s="431" customFormat="1" ht="20.149999999999999" customHeight="1">
      <c r="A34" s="421" t="s">
        <v>280</v>
      </c>
      <c r="B34" s="422"/>
      <c r="C34" s="423"/>
      <c r="D34" s="423"/>
      <c r="E34" s="423">
        <v>107100</v>
      </c>
      <c r="F34" s="424">
        <v>107100</v>
      </c>
    </row>
    <row r="35" spans="1:6" s="431" customFormat="1" ht="20.149999999999999" customHeight="1">
      <c r="A35" s="421" t="s">
        <v>75</v>
      </c>
      <c r="B35" s="422"/>
      <c r="C35" s="423"/>
      <c r="D35" s="423"/>
      <c r="E35" s="423">
        <v>86012</v>
      </c>
      <c r="F35" s="424">
        <v>86012</v>
      </c>
    </row>
    <row r="36" spans="1:6" s="431" customFormat="1" ht="20.149999999999999" customHeight="1">
      <c r="A36" s="421" t="s">
        <v>263</v>
      </c>
      <c r="B36" s="422"/>
      <c r="C36" s="423"/>
      <c r="D36" s="423"/>
      <c r="E36" s="423">
        <v>60000</v>
      </c>
      <c r="F36" s="424">
        <v>60000</v>
      </c>
    </row>
    <row r="37" spans="1:6" s="431" customFormat="1" ht="20.149999999999999" customHeight="1">
      <c r="A37" s="421" t="s">
        <v>242</v>
      </c>
      <c r="B37" s="422"/>
      <c r="C37" s="423"/>
      <c r="D37" s="423">
        <v>35211</v>
      </c>
      <c r="E37" s="423"/>
      <c r="F37" s="424">
        <v>35211</v>
      </c>
    </row>
    <row r="38" spans="1:6" s="431" customFormat="1" ht="20.149999999999999" customHeight="1">
      <c r="A38" s="421" t="s">
        <v>281</v>
      </c>
      <c r="B38" s="422"/>
      <c r="C38" s="423"/>
      <c r="D38" s="423"/>
      <c r="E38" s="423">
        <v>25000</v>
      </c>
      <c r="F38" s="424">
        <v>25000</v>
      </c>
    </row>
    <row r="39" spans="1:6" s="431" customFormat="1" ht="20.149999999999999" customHeight="1">
      <c r="A39" s="421" t="s">
        <v>282</v>
      </c>
      <c r="B39" s="422"/>
      <c r="C39" s="423"/>
      <c r="D39" s="423"/>
      <c r="E39" s="423">
        <v>18945</v>
      </c>
      <c r="F39" s="424">
        <v>18945</v>
      </c>
    </row>
    <row r="40" spans="1:6" s="431" customFormat="1" ht="20.149999999999999" customHeight="1">
      <c r="A40" s="421" t="s">
        <v>283</v>
      </c>
      <c r="B40" s="422"/>
      <c r="C40" s="423"/>
      <c r="D40" s="423"/>
      <c r="E40" s="423">
        <v>6497</v>
      </c>
      <c r="F40" s="424">
        <v>6497</v>
      </c>
    </row>
    <row r="41" spans="1:6" s="431" customFormat="1" ht="20.149999999999999" customHeight="1">
      <c r="A41" s="421" t="s">
        <v>237</v>
      </c>
      <c r="B41" s="422"/>
      <c r="C41" s="423"/>
      <c r="D41" s="423"/>
      <c r="E41" s="423">
        <v>4067</v>
      </c>
      <c r="F41" s="424">
        <v>4067</v>
      </c>
    </row>
    <row r="42" spans="1:6" s="431" customFormat="1" ht="20.149999999999999" customHeight="1">
      <c r="A42" s="421" t="s">
        <v>247</v>
      </c>
      <c r="B42" s="422"/>
      <c r="C42" s="423">
        <v>36430</v>
      </c>
      <c r="D42" s="423">
        <v>66</v>
      </c>
      <c r="E42" s="423">
        <v>68322</v>
      </c>
      <c r="F42" s="424">
        <v>104817</v>
      </c>
    </row>
    <row r="43" spans="1:6" ht="10" customHeight="1">
      <c r="A43" s="425"/>
      <c r="B43" s="425"/>
      <c r="C43" s="426"/>
      <c r="D43" s="426"/>
      <c r="E43" s="426"/>
      <c r="F43" s="427"/>
    </row>
    <row r="44" spans="1:6" ht="20.149999999999999" customHeight="1">
      <c r="A44" s="467" t="s">
        <v>248</v>
      </c>
      <c r="B44" s="467"/>
      <c r="C44" s="468">
        <v>11382062</v>
      </c>
      <c r="D44" s="468">
        <v>40860264</v>
      </c>
      <c r="E44" s="468">
        <v>60543856</v>
      </c>
      <c r="F44" s="469">
        <v>112786182</v>
      </c>
    </row>
    <row r="45" spans="1:6" ht="10" customHeight="1">
      <c r="A45" s="425"/>
      <c r="B45" s="425"/>
      <c r="C45" s="426"/>
      <c r="D45" s="426"/>
      <c r="E45" s="426"/>
      <c r="F45" s="426"/>
    </row>
    <row r="46" spans="1:6" s="431" customFormat="1" ht="20.149999999999999" customHeight="1">
      <c r="A46" s="432" t="s">
        <v>249</v>
      </c>
      <c r="B46" s="433">
        <f>B48-B44</f>
        <v>103601715</v>
      </c>
      <c r="C46" s="433">
        <f t="shared" ref="C46:F46" si="0">C48-C44</f>
        <v>-893768</v>
      </c>
      <c r="D46" s="433">
        <f t="shared" si="0"/>
        <v>249054.7755208537</v>
      </c>
      <c r="E46" s="433">
        <f t="shared" si="0"/>
        <v>15115865.795182288</v>
      </c>
      <c r="F46" s="434">
        <f t="shared" si="0"/>
        <v>118072867.57070315</v>
      </c>
    </row>
    <row r="47" spans="1:6" ht="10" customHeight="1">
      <c r="A47" s="425"/>
      <c r="B47" s="425"/>
      <c r="C47" s="426"/>
      <c r="D47" s="426"/>
      <c r="E47" s="426"/>
      <c r="F47" s="426"/>
    </row>
    <row r="48" spans="1:6" ht="20.149999999999999" customHeight="1">
      <c r="A48" s="435" t="s">
        <v>5</v>
      </c>
      <c r="B48" s="436">
        <v>103601715</v>
      </c>
      <c r="C48" s="436">
        <v>10488294</v>
      </c>
      <c r="D48" s="436">
        <v>41109318.775520854</v>
      </c>
      <c r="E48" s="436">
        <f>F48-SUM(B48:D48)</f>
        <v>75659721.795182288</v>
      </c>
      <c r="F48" s="436">
        <v>230859049.57070315</v>
      </c>
    </row>
    <row r="50" spans="1:6">
      <c r="A50" s="437" t="s">
        <v>250</v>
      </c>
    </row>
    <row r="51" spans="1:6" ht="15">
      <c r="A51" s="437" t="s">
        <v>251</v>
      </c>
      <c r="B51" s="437"/>
      <c r="C51" s="437"/>
      <c r="D51" s="437"/>
      <c r="E51" s="437"/>
      <c r="F51" s="437"/>
    </row>
    <row r="52" spans="1:6" ht="15">
      <c r="A52" s="437" t="s">
        <v>284</v>
      </c>
      <c r="B52" s="437"/>
      <c r="C52" s="437"/>
      <c r="D52" s="437"/>
      <c r="E52" s="437"/>
      <c r="F52" s="437"/>
    </row>
    <row r="53" spans="1:6">
      <c r="A53" s="438" t="s">
        <v>253</v>
      </c>
      <c r="B53" s="438"/>
      <c r="C53" s="438"/>
      <c r="D53" s="438"/>
      <c r="E53" s="438"/>
      <c r="F53" s="438"/>
    </row>
  </sheetData>
  <mergeCells count="1">
    <mergeCell ref="A53:F5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0727-BAE2-426C-9A2F-FB318D86FA87}">
  <dimension ref="A2:I190"/>
  <sheetViews>
    <sheetView topLeftCell="A49" workbookViewId="0">
      <selection activeCell="F82" sqref="F82"/>
    </sheetView>
  </sheetViews>
  <sheetFormatPr defaultColWidth="13.58203125" defaultRowHeight="14"/>
  <cols>
    <col min="1" max="1" width="21.5" customWidth="1"/>
    <col min="8" max="8" width="7.58203125" customWidth="1"/>
    <col min="9" max="9" width="6.5" customWidth="1"/>
  </cols>
  <sheetData>
    <row r="2" spans="1:9" ht="15.5">
      <c r="A2" s="131" t="s">
        <v>69</v>
      </c>
      <c r="B2" s="194"/>
      <c r="C2" s="194"/>
      <c r="D2" s="194"/>
      <c r="E2" s="194"/>
      <c r="F2" s="194"/>
      <c r="G2" s="194"/>
      <c r="H2" s="194"/>
      <c r="I2" s="194"/>
    </row>
    <row r="3" spans="1:9" ht="15.5">
      <c r="A3" s="131"/>
      <c r="B3" s="195"/>
      <c r="C3" s="56" t="s">
        <v>8</v>
      </c>
      <c r="D3" s="56" t="s">
        <v>9</v>
      </c>
      <c r="E3" s="56" t="s">
        <v>10</v>
      </c>
      <c r="F3" s="56" t="s">
        <v>11</v>
      </c>
      <c r="G3" s="196"/>
      <c r="H3" s="197"/>
      <c r="I3" s="197"/>
    </row>
    <row r="4" spans="1:9" ht="48" customHeight="1">
      <c r="A4" s="199" t="s">
        <v>0</v>
      </c>
      <c r="B4" s="198"/>
      <c r="C4" s="140" t="s">
        <v>1</v>
      </c>
      <c r="D4" s="140" t="s">
        <v>2</v>
      </c>
      <c r="E4" s="140" t="s">
        <v>3</v>
      </c>
      <c r="F4" s="140" t="s">
        <v>4</v>
      </c>
      <c r="G4" s="141" t="s">
        <v>5</v>
      </c>
      <c r="H4" s="248" t="s">
        <v>6</v>
      </c>
      <c r="I4" s="248" t="s">
        <v>7</v>
      </c>
    </row>
    <row r="5" spans="1:9" ht="9.75" customHeight="1">
      <c r="B5" s="200"/>
      <c r="C5" s="200"/>
      <c r="D5" s="200"/>
      <c r="E5" s="200"/>
      <c r="F5" s="200"/>
      <c r="G5" s="200"/>
      <c r="H5" s="201"/>
      <c r="I5" s="202"/>
    </row>
    <row r="6" spans="1:9" ht="14.25" customHeight="1">
      <c r="A6" s="406" t="s">
        <v>70</v>
      </c>
      <c r="B6" s="238" t="s">
        <v>14</v>
      </c>
      <c r="C6" s="70">
        <v>5042673.7060000002</v>
      </c>
      <c r="D6" s="69">
        <v>9113384.9627</v>
      </c>
      <c r="E6" s="70">
        <v>2781269.0684999996</v>
      </c>
      <c r="F6" s="69">
        <v>3029966.2579999999</v>
      </c>
      <c r="G6" s="236">
        <f>SUM(C6:F6)</f>
        <v>19967293.995200001</v>
      </c>
      <c r="H6" s="237">
        <f>G6/G63</f>
        <v>2.0843837691258225E-2</v>
      </c>
      <c r="I6" s="237"/>
    </row>
    <row r="7" spans="1:9" ht="14.25" customHeight="1">
      <c r="A7" s="407"/>
      <c r="B7" s="204" t="s">
        <v>12</v>
      </c>
      <c r="C7" s="75">
        <v>5199961.2568999976</v>
      </c>
      <c r="D7" s="74">
        <v>7583881.9061999982</v>
      </c>
      <c r="E7" s="75">
        <v>2298911.9870000007</v>
      </c>
      <c r="F7" s="74">
        <v>1891022.2135000005</v>
      </c>
      <c r="G7" s="226">
        <f>SUM(C7:F7)</f>
        <v>16973777.363599997</v>
      </c>
      <c r="H7" s="205">
        <f>G7/G64</f>
        <v>4.2774516352368376E-2</v>
      </c>
      <c r="I7" s="235">
        <f>G7/G6</f>
        <v>0.85007900257693281</v>
      </c>
    </row>
    <row r="8" spans="1:9">
      <c r="A8" s="239" t="s">
        <v>34</v>
      </c>
      <c r="B8" s="206" t="s">
        <v>14</v>
      </c>
      <c r="C8" s="207">
        <v>5042673.7060000002</v>
      </c>
      <c r="D8" s="208">
        <v>9113384.9627</v>
      </c>
      <c r="E8" s="207">
        <v>2781269.0684999996</v>
      </c>
      <c r="F8" s="208">
        <v>3029966.2579999999</v>
      </c>
      <c r="G8" s="227">
        <v>19967293.995200001</v>
      </c>
      <c r="H8" s="249">
        <f>G8/G63</f>
        <v>2.0843837691258225E-2</v>
      </c>
      <c r="I8" s="249"/>
    </row>
    <row r="9" spans="1:9">
      <c r="A9" s="134"/>
      <c r="B9" s="179" t="s">
        <v>12</v>
      </c>
      <c r="C9" s="210">
        <v>5199961.2568999976</v>
      </c>
      <c r="D9" s="211">
        <v>7583881.9061999982</v>
      </c>
      <c r="E9" s="210">
        <v>2298911.9870000007</v>
      </c>
      <c r="F9" s="211">
        <v>1891022.2135000005</v>
      </c>
      <c r="G9" s="228">
        <v>16973777.363599997</v>
      </c>
      <c r="H9" s="250">
        <f>G9/G64</f>
        <v>4.2774516352368376E-2</v>
      </c>
      <c r="I9" s="250">
        <f>G9/G8</f>
        <v>0.85007900257693281</v>
      </c>
    </row>
    <row r="10" spans="1:9">
      <c r="A10" s="179"/>
      <c r="B10" s="179"/>
      <c r="C10" s="211"/>
      <c r="D10" s="211"/>
      <c r="E10" s="211"/>
      <c r="F10" s="211"/>
      <c r="G10" s="212"/>
      <c r="H10" s="209"/>
      <c r="I10" s="209"/>
    </row>
    <row r="11" spans="1:9">
      <c r="A11" s="213" t="s">
        <v>71</v>
      </c>
      <c r="B11" s="204"/>
      <c r="C11" s="214"/>
      <c r="D11" s="214"/>
      <c r="E11" s="214"/>
      <c r="F11" s="214"/>
      <c r="G11" s="215"/>
      <c r="H11" s="205"/>
      <c r="I11" s="235"/>
    </row>
    <row r="12" spans="1:9" ht="14.25" customHeight="1">
      <c r="A12" s="408" t="s">
        <v>72</v>
      </c>
      <c r="B12" s="203" t="s">
        <v>14</v>
      </c>
      <c r="C12" s="70">
        <v>5149027.5382000003</v>
      </c>
      <c r="D12" s="69">
        <v>0</v>
      </c>
      <c r="E12" s="70">
        <v>0</v>
      </c>
      <c r="F12" s="69">
        <v>4416901.7729999982</v>
      </c>
      <c r="G12" s="226">
        <f>SUM(C12:F12)</f>
        <v>9565929.3111999985</v>
      </c>
      <c r="H12" s="202">
        <f>G12/G63</f>
        <v>9.9858637818742227E-3</v>
      </c>
      <c r="I12" s="202"/>
    </row>
    <row r="13" spans="1:9" ht="14.25" customHeight="1">
      <c r="A13" s="409"/>
      <c r="B13" s="204" t="s">
        <v>12</v>
      </c>
      <c r="C13" s="75">
        <v>1722434.955800001</v>
      </c>
      <c r="D13" s="74">
        <v>0</v>
      </c>
      <c r="E13" s="75">
        <v>0</v>
      </c>
      <c r="F13" s="74">
        <v>2346687.2790999999</v>
      </c>
      <c r="G13" s="226">
        <f>SUM(C13:F13)</f>
        <v>4069122.234900001</v>
      </c>
      <c r="H13" s="202">
        <f>G13/G64</f>
        <v>1.0254331245664477E-2</v>
      </c>
      <c r="I13" s="202">
        <f>G13/G12</f>
        <v>0.42537657372564774</v>
      </c>
    </row>
    <row r="14" spans="1:9">
      <c r="A14" s="134" t="s">
        <v>34</v>
      </c>
      <c r="B14" s="206" t="s">
        <v>14</v>
      </c>
      <c r="C14" s="207">
        <v>5149027.5382000003</v>
      </c>
      <c r="D14" s="208">
        <v>0</v>
      </c>
      <c r="E14" s="207">
        <v>0</v>
      </c>
      <c r="F14" s="208">
        <v>4416901.7729999982</v>
      </c>
      <c r="G14" s="229">
        <v>9565929.3111999985</v>
      </c>
      <c r="H14" s="251">
        <f>G14/G63</f>
        <v>9.9858637818742227E-3</v>
      </c>
      <c r="I14" s="252"/>
    </row>
    <row r="15" spans="1:9">
      <c r="A15" s="179"/>
      <c r="B15" s="179" t="s">
        <v>12</v>
      </c>
      <c r="C15" s="207">
        <v>1722434.955800001</v>
      </c>
      <c r="D15" s="208">
        <v>0</v>
      </c>
      <c r="E15" s="207">
        <v>0</v>
      </c>
      <c r="F15" s="208">
        <v>2346687.2790999999</v>
      </c>
      <c r="G15" s="229">
        <v>4069122.234900001</v>
      </c>
      <c r="H15" s="249">
        <f>G15/G64</f>
        <v>1.0254331245664477E-2</v>
      </c>
      <c r="I15" s="253">
        <f>G15/G14</f>
        <v>0.42537657372564774</v>
      </c>
    </row>
    <row r="16" spans="1:9">
      <c r="A16" s="179"/>
      <c r="B16" s="179"/>
      <c r="C16" s="211"/>
      <c r="D16" s="211"/>
      <c r="E16" s="211"/>
      <c r="F16" s="211"/>
      <c r="G16" s="212"/>
      <c r="H16" s="244"/>
      <c r="I16" s="209"/>
    </row>
    <row r="17" spans="1:9">
      <c r="A17" s="213" t="s">
        <v>73</v>
      </c>
      <c r="B17" s="204"/>
      <c r="C17" s="214"/>
      <c r="D17" s="214"/>
      <c r="E17" s="214"/>
      <c r="F17" s="214"/>
      <c r="G17" s="215"/>
      <c r="H17" s="209"/>
      <c r="I17" s="209"/>
    </row>
    <row r="18" spans="1:9">
      <c r="A18" s="408" t="s">
        <v>74</v>
      </c>
      <c r="B18" s="203" t="s">
        <v>14</v>
      </c>
      <c r="C18" s="70">
        <v>2688593.2559999996</v>
      </c>
      <c r="D18" s="69">
        <v>0</v>
      </c>
      <c r="E18" s="70">
        <v>732095.00300000003</v>
      </c>
      <c r="F18" s="69">
        <v>1426772.1850999999</v>
      </c>
      <c r="G18" s="226">
        <f>SUM(C18:F18)</f>
        <v>4847460.4441</v>
      </c>
      <c r="H18" s="237">
        <f>G18/G63</f>
        <v>5.060258978302425E-3</v>
      </c>
      <c r="I18" s="240"/>
    </row>
    <row r="19" spans="1:9">
      <c r="A19" s="409"/>
      <c r="B19" s="204" t="s">
        <v>12</v>
      </c>
      <c r="C19" s="75">
        <v>2134736.6714000003</v>
      </c>
      <c r="D19" s="74">
        <v>0</v>
      </c>
      <c r="E19" s="75">
        <v>306542.95539999998</v>
      </c>
      <c r="F19" s="74">
        <v>681630.01560000004</v>
      </c>
      <c r="G19" s="241">
        <f>SUM(C19:F19)</f>
        <v>3122909.6424000002</v>
      </c>
      <c r="H19" s="235">
        <f>G19/G64</f>
        <v>7.8698422103891837E-3</v>
      </c>
      <c r="I19" s="202">
        <f>G19/G18</f>
        <v>0.64423623016893183</v>
      </c>
    </row>
    <row r="20" spans="1:9" ht="14.25" customHeight="1">
      <c r="A20" s="203" t="s">
        <v>75</v>
      </c>
      <c r="B20" s="203" t="s">
        <v>14</v>
      </c>
      <c r="C20" s="70">
        <v>3061943.9997999994</v>
      </c>
      <c r="D20" s="69">
        <v>1339179.0008</v>
      </c>
      <c r="E20" s="70">
        <v>0</v>
      </c>
      <c r="F20" s="69">
        <v>482989.99340000004</v>
      </c>
      <c r="G20" s="226">
        <f>SUM(C20:F20)</f>
        <v>4884112.993999999</v>
      </c>
      <c r="H20" s="202">
        <f>G20/G63</f>
        <v>5.0985205374936698E-3</v>
      </c>
      <c r="I20" s="237"/>
    </row>
    <row r="21" spans="1:9" ht="14.25" customHeight="1">
      <c r="A21" s="204"/>
      <c r="B21" s="204" t="s">
        <v>12</v>
      </c>
      <c r="C21" s="75">
        <v>2324427.3633999997</v>
      </c>
      <c r="D21" s="74">
        <v>994090.5933999999</v>
      </c>
      <c r="E21" s="75">
        <v>0</v>
      </c>
      <c r="F21" s="74">
        <v>286731.36139999999</v>
      </c>
      <c r="G21" s="241">
        <f>SUM(C21:F21)</f>
        <v>3605249.3181999996</v>
      </c>
      <c r="H21" s="202">
        <f>G21/G64</f>
        <v>9.0853551694637987E-3</v>
      </c>
      <c r="I21" s="235">
        <f>G21/G20</f>
        <v>0.73815845837902416</v>
      </c>
    </row>
    <row r="22" spans="1:9">
      <c r="A22" s="203" t="s">
        <v>76</v>
      </c>
      <c r="B22" s="203" t="s">
        <v>14</v>
      </c>
      <c r="C22" s="70">
        <v>4230245.2603000002</v>
      </c>
      <c r="D22" s="69">
        <v>0</v>
      </c>
      <c r="E22" s="70">
        <v>0</v>
      </c>
      <c r="F22" s="69">
        <v>0</v>
      </c>
      <c r="G22" s="226">
        <f t="shared" ref="G22:G25" si="0">SUM(C22:F22)</f>
        <v>4230245.2603000002</v>
      </c>
      <c r="H22" s="237">
        <f>G22/G63</f>
        <v>4.4159486819347754E-3</v>
      </c>
      <c r="I22" s="202"/>
    </row>
    <row r="23" spans="1:9">
      <c r="A23" s="204"/>
      <c r="B23" s="204" t="s">
        <v>12</v>
      </c>
      <c r="C23" s="75">
        <v>2861774.8239000002</v>
      </c>
      <c r="D23" s="74">
        <v>0</v>
      </c>
      <c r="E23" s="75">
        <v>0</v>
      </c>
      <c r="F23" s="74">
        <v>0</v>
      </c>
      <c r="G23" s="241">
        <f t="shared" si="0"/>
        <v>2861774.8239000002</v>
      </c>
      <c r="H23" s="202">
        <f t="shared" ref="H23" si="1">G23/G64</f>
        <v>7.2117732770676764E-3</v>
      </c>
      <c r="I23" s="235">
        <f>G23/G22</f>
        <v>0.67650328711604046</v>
      </c>
    </row>
    <row r="24" spans="1:9">
      <c r="A24" s="203" t="s">
        <v>77</v>
      </c>
      <c r="B24" s="203" t="s">
        <v>14</v>
      </c>
      <c r="C24" s="70">
        <v>2589041.8835999998</v>
      </c>
      <c r="D24" s="69">
        <v>0</v>
      </c>
      <c r="E24" s="70">
        <v>452034.78760000004</v>
      </c>
      <c r="F24" s="69">
        <v>590060.8284</v>
      </c>
      <c r="G24" s="226">
        <f t="shared" si="0"/>
        <v>3631137.4995999997</v>
      </c>
      <c r="H24" s="237">
        <f>G24/G63</f>
        <v>3.7905407059413364E-3</v>
      </c>
      <c r="I24" s="202"/>
    </row>
    <row r="25" spans="1:9">
      <c r="A25" s="216"/>
      <c r="B25" s="216" t="s">
        <v>12</v>
      </c>
      <c r="C25" s="75">
        <v>1784394.8848000003</v>
      </c>
      <c r="D25" s="74">
        <v>0</v>
      </c>
      <c r="E25" s="75">
        <v>313541.26020000002</v>
      </c>
      <c r="F25" s="74">
        <v>474021.38919999992</v>
      </c>
      <c r="G25" s="226">
        <f t="shared" si="0"/>
        <v>2571957.5342000006</v>
      </c>
      <c r="H25" s="243">
        <f>G25/G64</f>
        <v>6.4814235068358338E-3</v>
      </c>
      <c r="I25" s="202">
        <f>G25/G24</f>
        <v>0.70830629093041042</v>
      </c>
    </row>
    <row r="26" spans="1:9">
      <c r="A26" s="134" t="s">
        <v>34</v>
      </c>
      <c r="B26" s="206" t="s">
        <v>14</v>
      </c>
      <c r="C26" s="207">
        <f>+C18+C20+C22+C24</f>
        <v>12569824.399700001</v>
      </c>
      <c r="D26" s="208">
        <f t="shared" ref="D26:G26" si="2">+D18+D20+D22+D24</f>
        <v>1339179.0008</v>
      </c>
      <c r="E26" s="207">
        <f t="shared" si="2"/>
        <v>1184129.7905999999</v>
      </c>
      <c r="F26" s="208">
        <f t="shared" si="2"/>
        <v>2499823.0068999999</v>
      </c>
      <c r="G26" s="229">
        <f t="shared" si="2"/>
        <v>17592956.197999999</v>
      </c>
      <c r="H26" s="249">
        <f>G26/G63</f>
        <v>1.8365268903672207E-2</v>
      </c>
      <c r="I26" s="252"/>
    </row>
    <row r="27" spans="1:9">
      <c r="A27" s="179"/>
      <c r="B27" s="179" t="s">
        <v>12</v>
      </c>
      <c r="C27" s="210">
        <f>+C19+C21+C23+C25</f>
        <v>9105333.7435000017</v>
      </c>
      <c r="D27" s="211">
        <f t="shared" ref="D27:G27" si="3">+D19+D21+D23+D25</f>
        <v>994090.5933999999</v>
      </c>
      <c r="E27" s="210">
        <f t="shared" si="3"/>
        <v>620084.2156</v>
      </c>
      <c r="F27" s="211">
        <f t="shared" si="3"/>
        <v>1442382.7662</v>
      </c>
      <c r="G27" s="230">
        <f t="shared" si="3"/>
        <v>12161891.318700001</v>
      </c>
      <c r="H27" s="250">
        <f>G27/G64</f>
        <v>3.0648394163756493E-2</v>
      </c>
      <c r="I27" s="249">
        <f>G27/G26</f>
        <v>0.69129321882143879</v>
      </c>
    </row>
    <row r="28" spans="1:9">
      <c r="A28" s="179"/>
      <c r="B28" s="179"/>
      <c r="C28" s="211"/>
      <c r="D28" s="211"/>
      <c r="E28" s="211"/>
      <c r="F28" s="211"/>
      <c r="G28" s="212"/>
      <c r="H28" s="246"/>
      <c r="I28" s="209"/>
    </row>
    <row r="29" spans="1:9">
      <c r="A29" s="213" t="s">
        <v>78</v>
      </c>
      <c r="B29" s="204"/>
      <c r="C29" s="214"/>
      <c r="D29" s="214"/>
      <c r="E29" s="214"/>
      <c r="F29" s="214"/>
      <c r="G29" s="215"/>
      <c r="H29" s="245"/>
      <c r="I29" s="209"/>
    </row>
    <row r="30" spans="1:9">
      <c r="A30" s="203" t="s">
        <v>79</v>
      </c>
      <c r="B30" s="203" t="s">
        <v>14</v>
      </c>
      <c r="C30" s="70">
        <v>15935501.679800017</v>
      </c>
      <c r="D30" s="69">
        <v>0</v>
      </c>
      <c r="E30" s="70">
        <v>0</v>
      </c>
      <c r="F30" s="69">
        <v>1381798.3200000005</v>
      </c>
      <c r="G30" s="226">
        <f>SUM(C30:F30)</f>
        <v>17317299.999800019</v>
      </c>
      <c r="H30" s="237">
        <f>G30/G63</f>
        <v>1.8077511681524282E-2</v>
      </c>
      <c r="I30" s="237"/>
    </row>
    <row r="31" spans="1:9">
      <c r="A31" s="204"/>
      <c r="B31" s="204" t="s">
        <v>12</v>
      </c>
      <c r="C31" s="75">
        <v>8180185.2482999992</v>
      </c>
      <c r="D31" s="74">
        <v>0</v>
      </c>
      <c r="E31" s="75">
        <v>0</v>
      </c>
      <c r="F31" s="74">
        <v>538611.70540000009</v>
      </c>
      <c r="G31" s="226">
        <f t="shared" ref="G31:G33" si="4">SUM(C31:F31)</f>
        <v>8718796.9536999986</v>
      </c>
      <c r="H31" s="202">
        <f>G31/G64</f>
        <v>2.19716751834385E-2</v>
      </c>
      <c r="I31" s="202">
        <f>G31/G30</f>
        <v>0.50347322930252891</v>
      </c>
    </row>
    <row r="32" spans="1:9">
      <c r="A32" s="203" t="s">
        <v>80</v>
      </c>
      <c r="B32" s="203" t="s">
        <v>14</v>
      </c>
      <c r="C32" s="70">
        <v>1022180.3992</v>
      </c>
      <c r="D32" s="69">
        <v>0</v>
      </c>
      <c r="E32" s="70">
        <v>0</v>
      </c>
      <c r="F32" s="69">
        <v>2886820.0606</v>
      </c>
      <c r="G32" s="236">
        <f t="shared" si="4"/>
        <v>3909000.4597999998</v>
      </c>
      <c r="H32" s="237">
        <f>G32/G63</f>
        <v>4.0806015646743044E-3</v>
      </c>
      <c r="I32" s="237"/>
    </row>
    <row r="33" spans="1:9">
      <c r="A33" s="204"/>
      <c r="B33" s="204" t="s">
        <v>12</v>
      </c>
      <c r="C33" s="75">
        <v>707920.70360000001</v>
      </c>
      <c r="D33" s="74">
        <v>0</v>
      </c>
      <c r="E33" s="75">
        <v>0</v>
      </c>
      <c r="F33" s="74">
        <v>1367403.9635999999</v>
      </c>
      <c r="G33" s="226">
        <f t="shared" si="4"/>
        <v>2075324.6672</v>
      </c>
      <c r="H33" s="243">
        <f>G33/G64</f>
        <v>5.2298912028849818E-3</v>
      </c>
      <c r="I33" s="202">
        <f>G33/G32</f>
        <v>0.53090929216881744</v>
      </c>
    </row>
    <row r="34" spans="1:9">
      <c r="A34" s="134" t="s">
        <v>81</v>
      </c>
      <c r="B34" s="206" t="s">
        <v>14</v>
      </c>
      <c r="C34" s="207">
        <f>+C30+C32</f>
        <v>16957682.079000019</v>
      </c>
      <c r="D34" s="208">
        <f t="shared" ref="D34:G34" si="5">+D30+D32</f>
        <v>0</v>
      </c>
      <c r="E34" s="207">
        <f t="shared" si="5"/>
        <v>0</v>
      </c>
      <c r="F34" s="208">
        <f t="shared" si="5"/>
        <v>4268618.3806000007</v>
      </c>
      <c r="G34" s="229">
        <f t="shared" si="5"/>
        <v>21226300.45960002</v>
      </c>
      <c r="H34" s="249">
        <f>G34/G63</f>
        <v>2.2158113246198589E-2</v>
      </c>
      <c r="I34" s="252"/>
    </row>
    <row r="35" spans="1:9">
      <c r="A35" s="179"/>
      <c r="B35" s="179" t="s">
        <v>12</v>
      </c>
      <c r="C35" s="210">
        <f>+C31+C33</f>
        <v>8888105.9518999998</v>
      </c>
      <c r="D35" s="211">
        <f t="shared" ref="D35:G35" si="6">+D31+D33</f>
        <v>0</v>
      </c>
      <c r="E35" s="210">
        <f t="shared" si="6"/>
        <v>0</v>
      </c>
      <c r="F35" s="211">
        <f t="shared" si="6"/>
        <v>1906015.669</v>
      </c>
      <c r="G35" s="230">
        <f t="shared" si="6"/>
        <v>10794121.620899998</v>
      </c>
      <c r="H35" s="249">
        <f>G35/G64</f>
        <v>2.7201566386323477E-2</v>
      </c>
      <c r="I35" s="249">
        <f>G35/G34</f>
        <v>0.50852580935827374</v>
      </c>
    </row>
    <row r="36" spans="1:9">
      <c r="A36" s="179"/>
      <c r="B36" s="179"/>
      <c r="C36" s="211"/>
      <c r="D36" s="211"/>
      <c r="E36" s="211"/>
      <c r="F36" s="211"/>
      <c r="G36" s="212"/>
      <c r="H36" s="202"/>
      <c r="I36" s="202"/>
    </row>
    <row r="37" spans="1:9">
      <c r="A37" s="213" t="s">
        <v>82</v>
      </c>
      <c r="B37" s="204"/>
      <c r="C37" s="214"/>
      <c r="D37" s="214"/>
      <c r="E37" s="214"/>
      <c r="F37" s="214"/>
      <c r="G37" s="215"/>
      <c r="H37" s="217"/>
      <c r="I37" s="202"/>
    </row>
    <row r="38" spans="1:9">
      <c r="A38" s="203" t="s">
        <v>83</v>
      </c>
      <c r="B38" s="203" t="s">
        <v>14</v>
      </c>
      <c r="C38" s="70">
        <v>42892959.570800006</v>
      </c>
      <c r="D38" s="69">
        <v>169916200.29679987</v>
      </c>
      <c r="E38" s="70">
        <v>35533635.403200001</v>
      </c>
      <c r="F38" s="69">
        <v>7191418.0901000015</v>
      </c>
      <c r="G38" s="226">
        <f>SUM(C38:F38)</f>
        <v>255534213.36089987</v>
      </c>
      <c r="H38" s="202">
        <f>G38/G63</f>
        <v>0.26675190284363792</v>
      </c>
      <c r="I38" s="237"/>
    </row>
    <row r="39" spans="1:9">
      <c r="A39" s="204"/>
      <c r="B39" s="204" t="s">
        <v>12</v>
      </c>
      <c r="C39" s="75">
        <v>18391948.552799996</v>
      </c>
      <c r="D39" s="74">
        <v>64703148.095899992</v>
      </c>
      <c r="E39" s="75">
        <v>20794726.6215</v>
      </c>
      <c r="F39" s="74">
        <v>3643272.3668000004</v>
      </c>
      <c r="G39" s="241">
        <f>SUM(C39:F39)</f>
        <v>107533095.63699998</v>
      </c>
      <c r="H39" s="235">
        <f>G39/G64</f>
        <v>0.27098718565789504</v>
      </c>
      <c r="I39" s="202">
        <f>G39/G38</f>
        <v>0.42081682222774314</v>
      </c>
    </row>
    <row r="40" spans="1:9">
      <c r="A40" s="203" t="s">
        <v>84</v>
      </c>
      <c r="B40" s="203" t="s">
        <v>14</v>
      </c>
      <c r="C40" s="70">
        <v>3414048.3655999992</v>
      </c>
      <c r="D40" s="69">
        <v>9310080.2277999986</v>
      </c>
      <c r="E40" s="70">
        <v>2719848.4432000006</v>
      </c>
      <c r="F40" s="69">
        <v>1747219.9666999998</v>
      </c>
      <c r="G40" s="226">
        <f t="shared" ref="G40:G49" si="7">SUM(C40:F40)</f>
        <v>17191197.003299996</v>
      </c>
      <c r="H40" s="202">
        <f>G40/G63</f>
        <v>1.7945872893010445E-2</v>
      </c>
      <c r="I40" s="237"/>
    </row>
    <row r="41" spans="1:9">
      <c r="A41" s="204"/>
      <c r="B41" s="204" t="s">
        <v>12</v>
      </c>
      <c r="C41" s="75">
        <v>1863525.4652</v>
      </c>
      <c r="D41" s="74">
        <v>2259812.0368999997</v>
      </c>
      <c r="E41" s="75">
        <v>1174982.1710000003</v>
      </c>
      <c r="F41" s="74">
        <v>729332.80450000009</v>
      </c>
      <c r="G41" s="241">
        <f t="shared" si="7"/>
        <v>6027652.4776000008</v>
      </c>
      <c r="H41" s="202">
        <f>G41/G64</f>
        <v>1.5189896388202151E-2</v>
      </c>
      <c r="I41" s="202">
        <f>G41/G40</f>
        <v>0.35062436178486828</v>
      </c>
    </row>
    <row r="42" spans="1:9">
      <c r="A42" s="203" t="s">
        <v>85</v>
      </c>
      <c r="B42" s="203" t="s">
        <v>14</v>
      </c>
      <c r="C42" s="70">
        <v>7120977.4454999967</v>
      </c>
      <c r="D42" s="69">
        <v>5608063.3754000012</v>
      </c>
      <c r="E42" s="70">
        <v>8250901.3163999999</v>
      </c>
      <c r="F42" s="69">
        <v>858968.67270000011</v>
      </c>
      <c r="G42" s="226">
        <f t="shared" si="7"/>
        <v>21838910.809999995</v>
      </c>
      <c r="H42" s="237">
        <f>G42/G63</f>
        <v>2.2797616561710018E-2</v>
      </c>
      <c r="I42" s="237"/>
    </row>
    <row r="43" spans="1:9">
      <c r="A43" s="204"/>
      <c r="B43" s="204" t="s">
        <v>12</v>
      </c>
      <c r="C43" s="75">
        <v>5203433.9189000009</v>
      </c>
      <c r="D43" s="74">
        <v>1995686.1420999998</v>
      </c>
      <c r="E43" s="75">
        <v>3302536.2842000001</v>
      </c>
      <c r="F43" s="74">
        <v>1027132.0691000001</v>
      </c>
      <c r="G43" s="241">
        <f t="shared" si="7"/>
        <v>11528788.4143</v>
      </c>
      <c r="H43" s="202">
        <f>G43/G64</f>
        <v>2.9052952562462497E-2</v>
      </c>
      <c r="I43" s="202">
        <f>G43/G42</f>
        <v>0.52790125453605452</v>
      </c>
    </row>
    <row r="44" spans="1:9">
      <c r="A44" s="203" t="s">
        <v>86</v>
      </c>
      <c r="B44" s="203" t="s">
        <v>14</v>
      </c>
      <c r="C44" s="70">
        <v>62702081.858600006</v>
      </c>
      <c r="D44" s="69">
        <v>0</v>
      </c>
      <c r="E44" s="70">
        <v>25633418.142800003</v>
      </c>
      <c r="F44" s="69">
        <v>0</v>
      </c>
      <c r="G44" s="226">
        <f t="shared" si="7"/>
        <v>88335500.001400009</v>
      </c>
      <c r="H44" s="237">
        <f>G44/G63</f>
        <v>9.2213337713560301E-2</v>
      </c>
      <c r="I44" s="240"/>
    </row>
    <row r="45" spans="1:9">
      <c r="A45" s="204"/>
      <c r="B45" s="204" t="s">
        <v>12</v>
      </c>
      <c r="C45" s="75">
        <v>22995233.0187</v>
      </c>
      <c r="D45" s="74">
        <v>0</v>
      </c>
      <c r="E45" s="75">
        <v>9850878.2877999991</v>
      </c>
      <c r="F45" s="74">
        <v>0</v>
      </c>
      <c r="G45" s="226">
        <f t="shared" si="7"/>
        <v>32846111.306499999</v>
      </c>
      <c r="H45" s="202">
        <f>G45/G64</f>
        <v>8.2773356519011881E-2</v>
      </c>
      <c r="I45" s="235">
        <f>G45/G44</f>
        <v>0.37183364905365823</v>
      </c>
    </row>
    <row r="46" spans="1:9">
      <c r="A46" s="203" t="s">
        <v>87</v>
      </c>
      <c r="B46" s="203" t="s">
        <v>14</v>
      </c>
      <c r="C46" s="70">
        <v>417165.07609999989</v>
      </c>
      <c r="D46" s="69">
        <v>499632.87790000002</v>
      </c>
      <c r="E46" s="70">
        <v>238347.49610000002</v>
      </c>
      <c r="F46" s="69">
        <v>3318834.4695000001</v>
      </c>
      <c r="G46" s="236">
        <f t="shared" si="7"/>
        <v>4473979.9196000006</v>
      </c>
      <c r="H46" s="237">
        <f>G46/G63</f>
        <v>4.6703830424146995E-3</v>
      </c>
      <c r="I46" s="209"/>
    </row>
    <row r="47" spans="1:9">
      <c r="A47" s="204"/>
      <c r="B47" s="204" t="s">
        <v>12</v>
      </c>
      <c r="C47" s="75">
        <v>452325.00730000006</v>
      </c>
      <c r="D47" s="74">
        <v>661656.89659999998</v>
      </c>
      <c r="E47" s="75">
        <v>222019.40330000003</v>
      </c>
      <c r="F47" s="74">
        <v>2542754.0631999997</v>
      </c>
      <c r="G47" s="241">
        <f t="shared" si="7"/>
        <v>3878755.3703999999</v>
      </c>
      <c r="H47" s="235">
        <f>G47/G64</f>
        <v>9.7746000471177936E-3</v>
      </c>
      <c r="I47" s="235">
        <f>G47/G46</f>
        <v>0.8669586006427098</v>
      </c>
    </row>
    <row r="48" spans="1:9">
      <c r="A48" s="408" t="s">
        <v>88</v>
      </c>
      <c r="B48" s="203" t="s">
        <v>14</v>
      </c>
      <c r="C48" s="70">
        <v>10109317.381899999</v>
      </c>
      <c r="D48" s="69">
        <v>7820351.696200002</v>
      </c>
      <c r="E48" s="70">
        <v>4053684.883799999</v>
      </c>
      <c r="F48" s="69">
        <v>3438148.0374999982</v>
      </c>
      <c r="G48" s="226">
        <f t="shared" si="7"/>
        <v>25421501.999400001</v>
      </c>
      <c r="H48" s="202">
        <f>G48/G63</f>
        <v>2.6537479824300176E-2</v>
      </c>
      <c r="I48" s="202"/>
    </row>
    <row r="49" spans="1:9">
      <c r="A49" s="409"/>
      <c r="B49" s="204" t="s">
        <v>12</v>
      </c>
      <c r="C49" s="75">
        <v>4671168.9457999999</v>
      </c>
      <c r="D49" s="74">
        <v>4578780.309799999</v>
      </c>
      <c r="E49" s="75">
        <v>2257015.2839999995</v>
      </c>
      <c r="F49" s="74">
        <v>1006555.4021999999</v>
      </c>
      <c r="G49" s="226">
        <f t="shared" si="7"/>
        <v>12513519.941799998</v>
      </c>
      <c r="H49" s="242">
        <f>G49/G64</f>
        <v>3.1534510669620784E-2</v>
      </c>
      <c r="I49" s="243">
        <f>G49/G48</f>
        <v>0.49224156550999004</v>
      </c>
    </row>
    <row r="50" spans="1:9">
      <c r="A50" s="134" t="s">
        <v>81</v>
      </c>
      <c r="B50" s="206" t="s">
        <v>14</v>
      </c>
      <c r="C50" s="207">
        <f>+C38+C40+C42+C44+C46+C48</f>
        <v>126656549.69850001</v>
      </c>
      <c r="D50" s="208">
        <f t="shared" ref="D50:G50" si="8">+D38+D40+D42+D44+D46+D48</f>
        <v>193154328.4740999</v>
      </c>
      <c r="E50" s="207">
        <f t="shared" si="8"/>
        <v>76429835.685499996</v>
      </c>
      <c r="F50" s="208">
        <f t="shared" si="8"/>
        <v>16554589.236499999</v>
      </c>
      <c r="G50" s="229">
        <f t="shared" si="8"/>
        <v>412795303.0945999</v>
      </c>
      <c r="H50" s="252">
        <f>G50/G63</f>
        <v>0.4309165928786336</v>
      </c>
      <c r="I50" s="249"/>
    </row>
    <row r="51" spans="1:9">
      <c r="A51" s="179"/>
      <c r="B51" s="179" t="s">
        <v>12</v>
      </c>
      <c r="C51" s="210">
        <f>+C39+C41+C43+C45+C47+C49</f>
        <v>53577634.908699989</v>
      </c>
      <c r="D51" s="211">
        <f t="shared" ref="D51:G51" si="9">+D39+D41+D43+D45+D47+D49</f>
        <v>74199083.481299981</v>
      </c>
      <c r="E51" s="210">
        <f t="shared" si="9"/>
        <v>37602158.051800005</v>
      </c>
      <c r="F51" s="211">
        <f t="shared" si="9"/>
        <v>8949046.7058000006</v>
      </c>
      <c r="G51" s="230">
        <f t="shared" si="9"/>
        <v>174327923.14759997</v>
      </c>
      <c r="H51" s="249">
        <f>G51/G64</f>
        <v>0.43931250184431009</v>
      </c>
      <c r="I51" s="249">
        <f>G51/G50</f>
        <v>0.42231082049799729</v>
      </c>
    </row>
    <row r="52" spans="1:9" ht="14.25" customHeight="1">
      <c r="A52" s="179"/>
      <c r="B52" s="179"/>
      <c r="C52" s="211"/>
      <c r="D52" s="211"/>
      <c r="E52" s="211"/>
      <c r="F52" s="211"/>
      <c r="G52" s="212"/>
      <c r="H52" s="202"/>
      <c r="I52" s="202"/>
    </row>
    <row r="53" spans="1:9" ht="14.25" customHeight="1">
      <c r="A53" s="218" t="s">
        <v>89</v>
      </c>
      <c r="B53" s="204"/>
      <c r="C53" s="214"/>
      <c r="D53" s="219"/>
      <c r="E53" s="219"/>
      <c r="F53" s="214"/>
      <c r="G53" s="220"/>
      <c r="H53" s="205"/>
      <c r="I53" s="202"/>
    </row>
    <row r="54" spans="1:9">
      <c r="A54" s="221" t="s">
        <v>90</v>
      </c>
      <c r="B54" s="203" t="s">
        <v>14</v>
      </c>
      <c r="C54" s="70">
        <v>40634444.032199919</v>
      </c>
      <c r="D54" s="69">
        <v>107703698.17059998</v>
      </c>
      <c r="E54" s="70">
        <v>30485151.848700006</v>
      </c>
      <c r="F54" s="69">
        <v>37796528.938999988</v>
      </c>
      <c r="G54" s="231">
        <f>SUM(C54:F54)</f>
        <v>216619822.99049991</v>
      </c>
      <c r="H54" s="202">
        <f>G54/G63</f>
        <v>0.22612921070869627</v>
      </c>
      <c r="I54" s="240"/>
    </row>
    <row r="55" spans="1:9">
      <c r="A55" s="203"/>
      <c r="B55" s="204" t="s">
        <v>12</v>
      </c>
      <c r="C55" s="75">
        <v>16929506.124400001</v>
      </c>
      <c r="D55" s="74">
        <v>59412688.081100002</v>
      </c>
      <c r="E55" s="75">
        <v>16018296.0853</v>
      </c>
      <c r="F55" s="74">
        <v>15631688.259</v>
      </c>
      <c r="G55" s="231">
        <f>SUM(C55:F55)</f>
        <v>107992178.54980001</v>
      </c>
      <c r="H55" s="202">
        <f>G55/G64</f>
        <v>0.27214409075568247</v>
      </c>
      <c r="I55" s="235">
        <f>G55/G54</f>
        <v>0.49853322313228976</v>
      </c>
    </row>
    <row r="56" spans="1:9">
      <c r="A56" s="221" t="s">
        <v>91</v>
      </c>
      <c r="B56" s="203" t="s">
        <v>14</v>
      </c>
      <c r="C56" s="70">
        <v>9419954.1258000005</v>
      </c>
      <c r="D56" s="69">
        <v>123315171.15549999</v>
      </c>
      <c r="E56" s="70">
        <v>0</v>
      </c>
      <c r="F56" s="69">
        <v>7264874.7191000013</v>
      </c>
      <c r="G56" s="231">
        <f t="shared" ref="G56:G59" si="10">SUM(C56:F56)</f>
        <v>140000000.00040001</v>
      </c>
      <c r="H56" s="237">
        <f>G56/G63</f>
        <v>0.14614585619293174</v>
      </c>
      <c r="I56" s="202"/>
    </row>
    <row r="57" spans="1:9">
      <c r="A57" s="203"/>
      <c r="B57" s="203" t="s">
        <v>12</v>
      </c>
      <c r="C57" s="75">
        <v>2070061.7494000006</v>
      </c>
      <c r="D57" s="74">
        <v>22643292.732000001</v>
      </c>
      <c r="E57" s="75">
        <v>0</v>
      </c>
      <c r="F57" s="74">
        <v>719158.48730000004</v>
      </c>
      <c r="G57" s="231">
        <f t="shared" si="10"/>
        <v>25432512.968700003</v>
      </c>
      <c r="H57" s="235">
        <f>G57/G64</f>
        <v>6.4090827784414411E-2</v>
      </c>
      <c r="I57" s="235">
        <f>G57/G56</f>
        <v>0.18166080691876668</v>
      </c>
    </row>
    <row r="58" spans="1:9">
      <c r="A58" s="221" t="s">
        <v>92</v>
      </c>
      <c r="B58" s="221" t="s">
        <v>14</v>
      </c>
      <c r="C58" s="70">
        <v>16403634.179599999</v>
      </c>
      <c r="D58" s="69">
        <v>0</v>
      </c>
      <c r="E58" s="70">
        <v>85364313.997099951</v>
      </c>
      <c r="F58" s="69">
        <v>18411551.8182</v>
      </c>
      <c r="G58" s="231">
        <f t="shared" si="10"/>
        <v>120179499.99489996</v>
      </c>
      <c r="H58" s="202">
        <f>G58/G63</f>
        <v>0.12545525659673507</v>
      </c>
      <c r="I58" s="202"/>
    </row>
    <row r="59" spans="1:9">
      <c r="A59" s="216"/>
      <c r="B59" s="216" t="s">
        <v>12</v>
      </c>
      <c r="C59" s="75">
        <v>11628131.158300001</v>
      </c>
      <c r="D59" s="74">
        <v>0</v>
      </c>
      <c r="E59" s="75">
        <v>26698593.892200001</v>
      </c>
      <c r="F59" s="74">
        <v>6741602.4404000007</v>
      </c>
      <c r="G59" s="231">
        <f t="shared" si="10"/>
        <v>45068327.49090001</v>
      </c>
      <c r="H59" s="202">
        <f>G59/G64</f>
        <v>0.11357377146748027</v>
      </c>
      <c r="I59" s="243">
        <f>G59/G58</f>
        <v>0.375008445640168</v>
      </c>
    </row>
    <row r="60" spans="1:9">
      <c r="A60" s="134" t="s">
        <v>34</v>
      </c>
      <c r="B60" s="206" t="s">
        <v>14</v>
      </c>
      <c r="C60" s="207">
        <f>+C54+C56+C58</f>
        <v>66458032.337599918</v>
      </c>
      <c r="D60" s="208">
        <f t="shared" ref="D60:G60" si="11">+D54+D56+D58</f>
        <v>231018869.32609999</v>
      </c>
      <c r="E60" s="207">
        <f t="shared" si="11"/>
        <v>115849465.84579995</v>
      </c>
      <c r="F60" s="208">
        <f t="shared" si="11"/>
        <v>63472955.476299986</v>
      </c>
      <c r="G60" s="229">
        <f t="shared" si="11"/>
        <v>476799322.98579991</v>
      </c>
      <c r="H60" s="252">
        <f>G60/G63</f>
        <v>0.4977303234983631</v>
      </c>
      <c r="I60" s="249"/>
    </row>
    <row r="61" spans="1:9">
      <c r="A61" s="179"/>
      <c r="B61" s="179" t="s">
        <v>12</v>
      </c>
      <c r="C61" s="210">
        <f>+C55+C57+C59</f>
        <v>30627699.032100003</v>
      </c>
      <c r="D61" s="211">
        <f t="shared" ref="D61:G61" si="12">+D55+D57+D59</f>
        <v>82055980.81310001</v>
      </c>
      <c r="E61" s="210">
        <f t="shared" si="12"/>
        <v>42716889.977499999</v>
      </c>
      <c r="F61" s="211">
        <f t="shared" si="12"/>
        <v>23092449.186700001</v>
      </c>
      <c r="G61" s="230">
        <f t="shared" si="12"/>
        <v>178493019.00940001</v>
      </c>
      <c r="H61" s="249">
        <f>G61/G64</f>
        <v>0.44980869000757712</v>
      </c>
      <c r="I61" s="249">
        <f>G61/G60</f>
        <v>0.37435669558347068</v>
      </c>
    </row>
    <row r="62" spans="1:9">
      <c r="A62" s="179"/>
      <c r="B62" s="179"/>
      <c r="C62" s="211"/>
      <c r="D62" s="211"/>
      <c r="E62" s="211"/>
      <c r="F62" s="211"/>
      <c r="G62" s="211"/>
      <c r="H62" s="242"/>
      <c r="I62" s="202"/>
    </row>
    <row r="63" spans="1:9">
      <c r="A63" s="90" t="s">
        <v>31</v>
      </c>
      <c r="B63" s="90" t="s">
        <v>14</v>
      </c>
      <c r="C63" s="222">
        <f>+C8+C14+C26+C34+C50+C60</f>
        <v>232833789.75899994</v>
      </c>
      <c r="D63" s="222">
        <f t="shared" ref="D63:G63" si="13">+D8+D14+D26+D34+D50+D60</f>
        <v>434625761.76369989</v>
      </c>
      <c r="E63" s="222">
        <f t="shared" si="13"/>
        <v>196244700.39039993</v>
      </c>
      <c r="F63" s="222">
        <f t="shared" si="13"/>
        <v>94242854.131299987</v>
      </c>
      <c r="G63" s="222">
        <f t="shared" si="13"/>
        <v>957947106.04439986</v>
      </c>
      <c r="H63" s="233">
        <f>G63/G63</f>
        <v>1</v>
      </c>
      <c r="I63" s="232"/>
    </row>
    <row r="64" spans="1:9">
      <c r="A64" s="90"/>
      <c r="B64" s="90" t="s">
        <v>12</v>
      </c>
      <c r="C64" s="222">
        <f>+C9+C15+C27+C35+C51+C61</f>
        <v>109121169.84890001</v>
      </c>
      <c r="D64" s="222">
        <f t="shared" ref="D64:G64" si="14">+D9+D15+D27+D35+D51+D61</f>
        <v>164833036.79399997</v>
      </c>
      <c r="E64" s="222">
        <f t="shared" si="14"/>
        <v>83238044.231900007</v>
      </c>
      <c r="F64" s="222">
        <f t="shared" si="14"/>
        <v>39627603.820299998</v>
      </c>
      <c r="G64" s="222">
        <f t="shared" si="14"/>
        <v>396819854.69509995</v>
      </c>
      <c r="H64" s="233">
        <f>G64/G64</f>
        <v>1</v>
      </c>
      <c r="I64" s="247">
        <f>G64/G63</f>
        <v>0.41423983870431752</v>
      </c>
    </row>
    <row r="65" spans="1:9">
      <c r="A65" s="203"/>
      <c r="B65" s="203"/>
      <c r="C65" s="203"/>
      <c r="D65" s="203"/>
      <c r="E65" s="203"/>
      <c r="F65" s="203"/>
      <c r="G65" s="203"/>
      <c r="H65" s="209"/>
      <c r="I65" s="209"/>
    </row>
    <row r="66" spans="1:9">
      <c r="A66" s="274" t="s">
        <v>93</v>
      </c>
      <c r="B66" s="223"/>
      <c r="C66" s="223"/>
      <c r="D66" s="223"/>
      <c r="E66" s="223"/>
      <c r="F66" s="223"/>
      <c r="G66" s="223"/>
      <c r="H66" s="209"/>
      <c r="I66" s="209"/>
    </row>
    <row r="67" spans="1:9">
      <c r="A67" s="387" t="s">
        <v>94</v>
      </c>
      <c r="B67" s="223"/>
      <c r="C67" s="223"/>
      <c r="D67" s="223"/>
      <c r="E67" s="223"/>
      <c r="F67" s="223"/>
      <c r="G67" s="224"/>
      <c r="H67" s="234"/>
      <c r="I67" s="202"/>
    </row>
    <row r="68" spans="1:9">
      <c r="A68" s="274" t="s">
        <v>95</v>
      </c>
      <c r="B68" s="223"/>
      <c r="C68" s="223"/>
      <c r="D68" s="223"/>
      <c r="E68" s="223"/>
      <c r="F68" s="223"/>
      <c r="G68" s="223"/>
      <c r="H68" s="234"/>
      <c r="I68" s="202"/>
    </row>
    <row r="69" spans="1:9">
      <c r="A69" s="387" t="s">
        <v>96</v>
      </c>
      <c r="B69" s="223"/>
      <c r="C69" s="223"/>
      <c r="D69" s="223"/>
      <c r="E69" s="223"/>
      <c r="F69" s="223"/>
      <c r="G69" s="223"/>
      <c r="H69" s="202"/>
      <c r="I69" s="203"/>
    </row>
    <row r="70" spans="1:9">
      <c r="A70" s="223"/>
      <c r="B70" s="223"/>
      <c r="C70" s="223"/>
      <c r="D70" s="223"/>
      <c r="E70" s="223"/>
      <c r="F70" s="223"/>
      <c r="G70" s="223"/>
      <c r="H70" s="194"/>
      <c r="I70" s="194"/>
    </row>
    <row r="71" spans="1:9">
      <c r="A71" s="223"/>
      <c r="B71" s="223"/>
      <c r="C71" s="223"/>
      <c r="D71" s="223"/>
      <c r="E71" s="223"/>
      <c r="F71" s="223"/>
      <c r="G71" s="223"/>
      <c r="H71" s="225"/>
      <c r="I71" s="225"/>
    </row>
    <row r="72" spans="1:9" ht="17.5">
      <c r="A72" s="388"/>
      <c r="B72" s="371"/>
      <c r="C72" s="371"/>
      <c r="H72" s="194"/>
      <c r="I72" s="194"/>
    </row>
    <row r="73" spans="1:9">
      <c r="A73" s="389"/>
      <c r="B73" s="371"/>
      <c r="C73" s="371"/>
      <c r="H73" s="194"/>
      <c r="I73" s="194"/>
    </row>
    <row r="74" spans="1:9" ht="15">
      <c r="A74" s="390"/>
      <c r="B74" s="371"/>
      <c r="C74" s="371"/>
      <c r="H74" s="194"/>
      <c r="I74" s="194"/>
    </row>
    <row r="75" spans="1:9">
      <c r="A75" s="391"/>
      <c r="B75" s="371"/>
      <c r="C75" s="371"/>
      <c r="H75" s="194"/>
      <c r="I75" s="194"/>
    </row>
    <row r="76" spans="1:9">
      <c r="A76" s="391"/>
      <c r="B76" s="371"/>
      <c r="C76" s="371"/>
    </row>
    <row r="77" spans="1:9">
      <c r="A77" s="391"/>
      <c r="B77" s="371"/>
      <c r="C77" s="371"/>
    </row>
    <row r="78" spans="1:9" ht="12" customHeight="1">
      <c r="A78" s="378"/>
      <c r="B78" s="378"/>
      <c r="C78" s="378"/>
    </row>
    <row r="79" spans="1:9">
      <c r="A79" s="371"/>
      <c r="B79" s="371"/>
      <c r="C79" s="371"/>
    </row>
    <row r="80" spans="1:9">
      <c r="A80" s="371"/>
      <c r="B80" s="371"/>
      <c r="C80" s="371"/>
    </row>
    <row r="81" spans="1:3" ht="15">
      <c r="A81" s="392"/>
      <c r="B81" s="371"/>
      <c r="C81" s="371"/>
    </row>
    <row r="82" spans="1:3">
      <c r="A82" s="379"/>
      <c r="B82" s="379"/>
      <c r="C82" s="379"/>
    </row>
    <row r="83" spans="1:3">
      <c r="A83" s="379"/>
      <c r="B83" s="379"/>
      <c r="C83" s="379"/>
    </row>
    <row r="84" spans="1:3">
      <c r="A84" s="371"/>
      <c r="B84" s="371"/>
      <c r="C84" s="371"/>
    </row>
    <row r="85" spans="1:3">
      <c r="A85" s="371"/>
      <c r="B85" s="371"/>
      <c r="C85" s="371"/>
    </row>
    <row r="86" spans="1:3">
      <c r="A86" s="371"/>
      <c r="B86" s="371"/>
      <c r="C86" s="371"/>
    </row>
    <row r="87" spans="1:3">
      <c r="A87" s="371"/>
      <c r="B87" s="371"/>
      <c r="C87" s="371"/>
    </row>
    <row r="88" spans="1:3">
      <c r="A88" s="371"/>
      <c r="B88" s="371"/>
      <c r="C88" s="371"/>
    </row>
    <row r="89" spans="1:3">
      <c r="A89" s="371"/>
      <c r="B89" s="371"/>
      <c r="C89" s="371"/>
    </row>
    <row r="90" spans="1:3">
      <c r="A90" s="371"/>
      <c r="B90" s="371"/>
      <c r="C90" s="371"/>
    </row>
    <row r="91" spans="1:3">
      <c r="A91" s="371"/>
      <c r="B91" s="371"/>
      <c r="C91" s="371"/>
    </row>
    <row r="92" spans="1:3">
      <c r="A92" s="371"/>
      <c r="B92" s="371"/>
      <c r="C92" s="371"/>
    </row>
    <row r="93" spans="1:3">
      <c r="A93" s="371"/>
      <c r="B93" s="371"/>
      <c r="C93" s="371"/>
    </row>
    <row r="94" spans="1:3">
      <c r="A94" s="371"/>
      <c r="B94" s="371"/>
      <c r="C94" s="371"/>
    </row>
    <row r="95" spans="1:3">
      <c r="A95" s="371"/>
      <c r="B95" s="371"/>
      <c r="C95" s="371"/>
    </row>
    <row r="96" spans="1:3">
      <c r="A96" s="371"/>
      <c r="B96" s="371"/>
      <c r="C96" s="371"/>
    </row>
    <row r="97" spans="1:3">
      <c r="A97" s="371"/>
      <c r="B97" s="371"/>
      <c r="C97" s="371"/>
    </row>
    <row r="98" spans="1:3">
      <c r="A98" s="371"/>
      <c r="B98" s="371"/>
      <c r="C98" s="371"/>
    </row>
    <row r="99" spans="1:3">
      <c r="A99" s="371"/>
      <c r="B99" s="371"/>
      <c r="C99" s="371"/>
    </row>
    <row r="100" spans="1:3">
      <c r="A100" s="371"/>
      <c r="B100" s="371"/>
      <c r="C100" s="371"/>
    </row>
    <row r="101" spans="1:3" ht="15">
      <c r="A101" s="392"/>
      <c r="B101" s="371"/>
      <c r="C101" s="371"/>
    </row>
    <row r="102" spans="1:3">
      <c r="A102" s="380"/>
      <c r="B102" s="380"/>
      <c r="C102" s="380"/>
    </row>
    <row r="103" spans="1:3">
      <c r="A103" s="380"/>
      <c r="B103" s="380"/>
      <c r="C103" s="380"/>
    </row>
    <row r="104" spans="1:3">
      <c r="A104" s="371"/>
      <c r="B104" s="371"/>
      <c r="C104" s="371"/>
    </row>
    <row r="105" spans="1:3">
      <c r="A105" s="371"/>
      <c r="B105" s="371"/>
      <c r="C105" s="371"/>
    </row>
    <row r="106" spans="1:3">
      <c r="A106" s="371"/>
      <c r="B106" s="371"/>
      <c r="C106" s="371"/>
    </row>
    <row r="107" spans="1:3">
      <c r="A107" s="371"/>
      <c r="B107" s="371"/>
      <c r="C107" s="371"/>
    </row>
    <row r="108" spans="1:3">
      <c r="A108" s="371"/>
      <c r="B108" s="371"/>
      <c r="C108" s="371"/>
    </row>
    <row r="109" spans="1:3">
      <c r="A109" s="371"/>
      <c r="B109" s="371"/>
      <c r="C109" s="371"/>
    </row>
    <row r="110" spans="1:3">
      <c r="A110" s="371"/>
      <c r="B110" s="371"/>
      <c r="C110" s="371"/>
    </row>
    <row r="111" spans="1:3">
      <c r="A111" s="371"/>
      <c r="B111" s="371"/>
      <c r="C111" s="371"/>
    </row>
    <row r="112" spans="1:3">
      <c r="A112" s="371"/>
      <c r="B112" s="371"/>
      <c r="C112" s="371"/>
    </row>
    <row r="113" spans="1:3">
      <c r="A113" s="371"/>
      <c r="B113" s="371"/>
      <c r="C113" s="371"/>
    </row>
    <row r="114" spans="1:3">
      <c r="A114" s="371"/>
      <c r="B114" s="371"/>
      <c r="C114" s="371"/>
    </row>
    <row r="115" spans="1:3">
      <c r="A115" s="371"/>
      <c r="B115" s="371"/>
      <c r="C115" s="371"/>
    </row>
    <row r="116" spans="1:3">
      <c r="A116" s="371"/>
      <c r="B116" s="371"/>
      <c r="C116" s="371"/>
    </row>
    <row r="117" spans="1:3">
      <c r="A117" s="371"/>
      <c r="B117" s="371"/>
      <c r="C117" s="371"/>
    </row>
    <row r="118" spans="1:3">
      <c r="A118" s="371"/>
      <c r="B118" s="371"/>
      <c r="C118" s="371"/>
    </row>
    <row r="119" spans="1:3">
      <c r="A119" s="371"/>
      <c r="B119" s="371"/>
      <c r="C119" s="371"/>
    </row>
    <row r="120" spans="1:3">
      <c r="A120" s="371"/>
      <c r="B120" s="371"/>
      <c r="C120" s="371"/>
    </row>
    <row r="121" spans="1:3">
      <c r="A121" s="371"/>
      <c r="B121" s="371"/>
      <c r="C121" s="371"/>
    </row>
    <row r="122" spans="1:3">
      <c r="A122" s="371"/>
      <c r="B122" s="371"/>
      <c r="C122" s="371"/>
    </row>
    <row r="123" spans="1:3">
      <c r="A123" s="371"/>
      <c r="B123" s="371"/>
      <c r="C123" s="371"/>
    </row>
    <row r="124" spans="1:3">
      <c r="A124" s="371"/>
      <c r="B124" s="371"/>
      <c r="C124" s="371"/>
    </row>
    <row r="125" spans="1:3" ht="15">
      <c r="A125" s="392"/>
      <c r="B125" s="371"/>
      <c r="C125" s="371"/>
    </row>
    <row r="126" spans="1:3">
      <c r="A126" s="393"/>
      <c r="B126" s="371"/>
      <c r="C126" s="371"/>
    </row>
    <row r="127" spans="1:3">
      <c r="A127" s="371"/>
      <c r="B127" s="371"/>
      <c r="C127" s="371"/>
    </row>
    <row r="128" spans="1:3">
      <c r="A128" s="371"/>
      <c r="B128" s="371"/>
      <c r="C128" s="371"/>
    </row>
    <row r="129" spans="1:3">
      <c r="A129" s="371"/>
      <c r="B129" s="371"/>
      <c r="C129" s="371"/>
    </row>
    <row r="130" spans="1:3">
      <c r="A130" s="371"/>
      <c r="B130" s="371"/>
      <c r="C130" s="371"/>
    </row>
    <row r="131" spans="1:3">
      <c r="A131" s="371"/>
      <c r="B131" s="371"/>
      <c r="C131" s="371"/>
    </row>
    <row r="132" spans="1:3">
      <c r="A132" s="371"/>
      <c r="B132" s="371"/>
      <c r="C132" s="371"/>
    </row>
    <row r="133" spans="1:3">
      <c r="A133" s="371"/>
      <c r="B133" s="371"/>
      <c r="C133" s="371"/>
    </row>
    <row r="134" spans="1:3">
      <c r="A134" s="371"/>
      <c r="B134" s="371"/>
      <c r="C134" s="371"/>
    </row>
    <row r="135" spans="1:3">
      <c r="A135" s="371"/>
      <c r="B135" s="371"/>
      <c r="C135" s="371"/>
    </row>
    <row r="136" spans="1:3">
      <c r="A136" s="371"/>
      <c r="B136" s="371"/>
      <c r="C136" s="371"/>
    </row>
    <row r="137" spans="1:3">
      <c r="A137" s="371"/>
      <c r="B137" s="371"/>
      <c r="C137" s="371"/>
    </row>
    <row r="138" spans="1:3">
      <c r="A138" s="371"/>
      <c r="B138" s="371"/>
      <c r="C138" s="371"/>
    </row>
    <row r="139" spans="1:3">
      <c r="A139" s="371"/>
      <c r="B139" s="371"/>
      <c r="C139" s="371"/>
    </row>
    <row r="140" spans="1:3">
      <c r="A140" s="371"/>
      <c r="B140" s="371"/>
      <c r="C140" s="371"/>
    </row>
    <row r="141" spans="1:3">
      <c r="A141" s="371"/>
      <c r="B141" s="371"/>
      <c r="C141" s="371"/>
    </row>
    <row r="142" spans="1:3">
      <c r="A142" s="371"/>
      <c r="B142" s="371"/>
      <c r="C142" s="371"/>
    </row>
    <row r="143" spans="1:3">
      <c r="A143" s="371"/>
      <c r="B143" s="371"/>
      <c r="C143" s="371"/>
    </row>
    <row r="144" spans="1:3">
      <c r="A144" s="371"/>
      <c r="B144" s="371"/>
      <c r="C144" s="371"/>
    </row>
    <row r="145" spans="1:3">
      <c r="A145" s="371"/>
      <c r="B145" s="371"/>
      <c r="C145" s="371"/>
    </row>
    <row r="146" spans="1:3">
      <c r="A146" s="371"/>
      <c r="B146" s="371"/>
      <c r="C146" s="371"/>
    </row>
    <row r="147" spans="1:3">
      <c r="A147" s="371"/>
      <c r="B147" s="371"/>
      <c r="C147" s="371"/>
    </row>
    <row r="148" spans="1:3" ht="14.25" customHeight="1">
      <c r="A148" s="377"/>
      <c r="B148" s="377"/>
      <c r="C148" s="377"/>
    </row>
    <row r="149" spans="1:3" ht="14.25" customHeight="1">
      <c r="A149" s="377"/>
      <c r="B149" s="377"/>
      <c r="C149" s="377"/>
    </row>
    <row r="150" spans="1:3" ht="14.25" customHeight="1">
      <c r="A150" s="377"/>
      <c r="B150" s="377"/>
      <c r="C150" s="377"/>
    </row>
    <row r="151" spans="1:3" ht="14.25" customHeight="1">
      <c r="A151" s="377"/>
      <c r="B151" s="377"/>
      <c r="C151" s="377"/>
    </row>
    <row r="152" spans="1:3">
      <c r="A152" s="371"/>
      <c r="B152" s="371"/>
      <c r="C152" s="371"/>
    </row>
    <row r="153" spans="1:3">
      <c r="A153" s="371"/>
      <c r="B153" s="371"/>
      <c r="C153" s="371"/>
    </row>
    <row r="154" spans="1:3">
      <c r="A154" s="371"/>
      <c r="B154" s="371"/>
      <c r="C154" s="371"/>
    </row>
    <row r="155" spans="1:3">
      <c r="A155" s="371"/>
      <c r="B155" s="371"/>
      <c r="C155" s="371"/>
    </row>
    <row r="156" spans="1:3">
      <c r="A156" s="371"/>
      <c r="B156" s="371"/>
      <c r="C156" s="371"/>
    </row>
    <row r="157" spans="1:3">
      <c r="A157" s="371"/>
      <c r="B157" s="371"/>
      <c r="C157" s="371"/>
    </row>
    <row r="158" spans="1:3">
      <c r="A158" s="371"/>
      <c r="B158" s="371"/>
      <c r="C158" s="371"/>
    </row>
    <row r="159" spans="1:3">
      <c r="A159" s="371"/>
      <c r="B159" s="371"/>
      <c r="C159" s="371"/>
    </row>
    <row r="160" spans="1:3">
      <c r="A160" s="371"/>
      <c r="B160" s="371"/>
      <c r="C160" s="371"/>
    </row>
    <row r="161" spans="1:3">
      <c r="A161" s="371"/>
      <c r="B161" s="371"/>
      <c r="C161" s="371"/>
    </row>
    <row r="162" spans="1:3">
      <c r="A162" s="371"/>
      <c r="B162" s="371"/>
      <c r="C162" s="371"/>
    </row>
    <row r="163" spans="1:3">
      <c r="A163" s="371"/>
      <c r="B163" s="371"/>
      <c r="C163" s="371"/>
    </row>
    <row r="164" spans="1:3">
      <c r="A164" s="371"/>
      <c r="B164" s="371"/>
      <c r="C164" s="371"/>
    </row>
    <row r="165" spans="1:3">
      <c r="A165" s="371"/>
      <c r="B165" s="371"/>
      <c r="C165" s="371"/>
    </row>
    <row r="166" spans="1:3">
      <c r="A166" s="371"/>
      <c r="B166" s="371"/>
      <c r="C166" s="371"/>
    </row>
    <row r="167" spans="1:3">
      <c r="A167" s="371"/>
      <c r="B167" s="371"/>
      <c r="C167" s="371"/>
    </row>
    <row r="168" spans="1:3">
      <c r="A168" s="371"/>
      <c r="B168" s="371"/>
      <c r="C168" s="371"/>
    </row>
    <row r="169" spans="1:3">
      <c r="A169" s="371"/>
      <c r="B169" s="371"/>
      <c r="C169" s="371"/>
    </row>
    <row r="170" spans="1:3">
      <c r="A170" s="371"/>
      <c r="B170" s="371"/>
      <c r="C170" s="371"/>
    </row>
    <row r="171" spans="1:3">
      <c r="A171" s="371"/>
      <c r="B171" s="371"/>
      <c r="C171" s="371"/>
    </row>
    <row r="172" spans="1:3" ht="14.25" customHeight="1">
      <c r="A172" s="377"/>
      <c r="B172" s="377"/>
      <c r="C172" s="377"/>
    </row>
    <row r="173" spans="1:3" ht="14.25" customHeight="1">
      <c r="A173" s="377"/>
      <c r="B173" s="377"/>
      <c r="C173" s="377"/>
    </row>
    <row r="174" spans="1:3" ht="14.25" customHeight="1">
      <c r="A174" s="377"/>
      <c r="B174" s="377"/>
      <c r="C174" s="377"/>
    </row>
    <row r="175" spans="1:3">
      <c r="A175" s="371"/>
      <c r="B175" s="371"/>
      <c r="C175" s="371"/>
    </row>
    <row r="176" spans="1:3">
      <c r="A176" s="371"/>
      <c r="B176" s="371"/>
      <c r="C176" s="371"/>
    </row>
    <row r="177" spans="1:3">
      <c r="A177" s="371"/>
      <c r="B177" s="371"/>
      <c r="C177" s="371"/>
    </row>
    <row r="178" spans="1:3">
      <c r="A178" s="371"/>
      <c r="B178" s="371"/>
      <c r="C178" s="371"/>
    </row>
    <row r="179" spans="1:3">
      <c r="A179" s="371"/>
      <c r="B179" s="371"/>
      <c r="C179" s="371"/>
    </row>
    <row r="180" spans="1:3">
      <c r="A180" s="371"/>
      <c r="B180" s="371"/>
      <c r="C180" s="371"/>
    </row>
    <row r="181" spans="1:3">
      <c r="A181" s="371"/>
      <c r="B181" s="371"/>
      <c r="C181" s="371"/>
    </row>
    <row r="182" spans="1:3">
      <c r="A182" s="371"/>
      <c r="B182" s="371"/>
      <c r="C182" s="371"/>
    </row>
    <row r="183" spans="1:3">
      <c r="A183" s="371"/>
      <c r="B183" s="371"/>
      <c r="C183" s="371"/>
    </row>
    <row r="184" spans="1:3">
      <c r="A184" s="371"/>
      <c r="B184" s="371"/>
      <c r="C184" s="371"/>
    </row>
    <row r="185" spans="1:3">
      <c r="A185" s="371"/>
      <c r="B185" s="371"/>
      <c r="C185" s="371"/>
    </row>
    <row r="186" spans="1:3">
      <c r="A186" s="371"/>
      <c r="B186" s="371"/>
      <c r="C186" s="371"/>
    </row>
    <row r="187" spans="1:3">
      <c r="A187" s="371"/>
      <c r="B187" s="371"/>
      <c r="C187" s="371"/>
    </row>
    <row r="188" spans="1:3">
      <c r="A188" s="371"/>
      <c r="B188" s="371"/>
      <c r="C188" s="371"/>
    </row>
    <row r="189" spans="1:3">
      <c r="A189" s="371"/>
      <c r="B189" s="371"/>
      <c r="C189" s="371"/>
    </row>
    <row r="190" spans="1:3">
      <c r="A190" s="371"/>
      <c r="B190" s="371"/>
      <c r="C190" s="371"/>
    </row>
  </sheetData>
  <mergeCells count="4">
    <mergeCell ref="A6:A7"/>
    <mergeCell ref="A12:A13"/>
    <mergeCell ref="A18:A19"/>
    <mergeCell ref="A48:A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F8F3B4CBFC84BA6471CAEB24615CB" ma:contentTypeVersion="18" ma:contentTypeDescription="Create a new document." ma:contentTypeScope="" ma:versionID="0f2f21f162f4411d9a62b11362c0a788">
  <xsd:schema xmlns:xsd="http://www.w3.org/2001/XMLSchema" xmlns:xs="http://www.w3.org/2001/XMLSchema" xmlns:p="http://schemas.microsoft.com/office/2006/metadata/properties" xmlns:ns2="0ec0d7ed-95dc-4855-b82b-5f9625df35d7" xmlns:ns3="95274b53-5898-42f8-9af0-de1b5979fd5c" targetNamespace="http://schemas.microsoft.com/office/2006/metadata/properties" ma:root="true" ma:fieldsID="c9a64394b72ffe911b132138c23e00d4" ns2:_="" ns3:_="">
    <xsd:import namespace="0ec0d7ed-95dc-4855-b82b-5f9625df35d7"/>
    <xsd:import namespace="95274b53-5898-42f8-9af0-de1b5979fd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d7ed-95dc-4855-b82b-5f9625df3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74b53-5898-42f8-9af0-de1b5979fd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1e36add-909f-43e2-8f56-033c16f7aaec}" ma:internalName="TaxCatchAll" ma:showField="CatchAllData" ma:web="95274b53-5898-42f8-9af0-de1b5979fd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274b53-5898-42f8-9af0-de1b5979fd5c" xsi:nil="true"/>
    <lcf76f155ced4ddcb4097134ff3c332f xmlns="0ec0d7ed-95dc-4855-b82b-5f9625df3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E7C2FA-E0F7-4B8E-A490-5C81013CA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d7ed-95dc-4855-b82b-5f9625df35d7"/>
    <ds:schemaRef ds:uri="95274b53-5898-42f8-9af0-de1b5979f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640-956C-4D44-8BB4-8CD8BAEFA483}">
  <ds:schemaRefs>
    <ds:schemaRef ds:uri="http://schemas.microsoft.com/sharepoint/v3/contenttype/forms"/>
  </ds:schemaRefs>
</ds:datastoreItem>
</file>

<file path=customXml/itemProps3.xml><?xml version="1.0" encoding="utf-8"?>
<ds:datastoreItem xmlns:ds="http://schemas.openxmlformats.org/officeDocument/2006/customXml" ds:itemID="{3A68A76F-CC78-4C8A-A9EB-B00210410517}">
  <ds:schemaRefs>
    <ds:schemaRef ds:uri="http://purl.org/dc/dcmitype/"/>
    <ds:schemaRef ds:uri="http://purl.org/dc/terms/"/>
    <ds:schemaRef ds:uri="http://schemas.microsoft.com/office/2006/metadata/properties"/>
    <ds:schemaRef ds:uri="http://schemas.microsoft.com/office/2006/documentManagement/types"/>
    <ds:schemaRef ds:uri="0ec0d7ed-95dc-4855-b82b-5f9625df35d7"/>
    <ds:schemaRef ds:uri="http://schemas.microsoft.com/office/infopath/2007/PartnerControls"/>
    <ds:schemaRef ds:uri="http://schemas.openxmlformats.org/package/2006/metadata/core-properties"/>
    <ds:schemaRef ds:uri="95274b53-5898-42f8-9af0-de1b5979fd5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EHAGL Bud and Exp</vt:lpstr>
      <vt:lpstr>VC EHAGL</vt:lpstr>
      <vt:lpstr>Southen Africa Bud and Exp</vt:lpstr>
      <vt:lpstr>VC Southern Africa</vt:lpstr>
      <vt:lpstr>WCA</vt:lpstr>
      <vt:lpstr>VC WCA</vt:lpstr>
      <vt:lpstr>Americas Bud and Exp</vt:lpstr>
      <vt:lpstr>VC Americas</vt:lpstr>
      <vt:lpstr>Asia Bud and Exp</vt:lpstr>
      <vt:lpstr>VC Asia</vt:lpstr>
      <vt:lpstr>Europe Bud and Exp</vt:lpstr>
      <vt:lpstr>VC Europe</vt:lpstr>
      <vt:lpstr>MENA Bud and Exp</vt:lpstr>
      <vt:lpstr>VC MENA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Hauville</dc:creator>
  <cp:lastModifiedBy>Isabelle Hauville</cp:lastModifiedBy>
  <dcterms:created xsi:type="dcterms:W3CDTF">2026-05-01T11:50:14Z</dcterms:created>
  <dcterms:modified xsi:type="dcterms:W3CDTF">2026-06-10T17:00:18Z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0x0101009C4F8F3B4CBFC84BA6471CAEB24615CB</vt:lpwstr>
  </property>
  <property fmtid="{D5CDD505-2E9C-101B-9397-08002B2CF9AE}" pid="3" name="MediaServiceImageTags">
    <vt:lpwstr/>
  </property>
</Properties>
</file>